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https://nysemail.sharepoint.com/sites/nyserda-ext/ExternalCollaboration/Contractors/RESRFP/RESRFP22-1/LAI/AUPR/"/>
    </mc:Choice>
  </mc:AlternateContent>
  <xr:revisionPtr revIDLastSave="8" documentId="13_ncr:1_{B5C329CB-1046-456F-B879-C49B5AB4A0F7}" xr6:coauthVersionLast="47" xr6:coauthVersionMax="47" xr10:uidLastSave="{AFCF9DED-E558-48EF-B81F-805DF2733C54}"/>
  <bookViews>
    <workbookView xWindow="-120" yWindow="-120" windowWidth="23280" windowHeight="14880" activeTab="1" xr2:uid="{739A16CC-4145-44F5-AE02-91B07182B508}"/>
  </bookViews>
  <sheets>
    <sheet name="User Guide" sheetId="1" r:id="rId1"/>
    <sheet name="Part IV-1" sheetId="5" r:id="rId2"/>
    <sheet name="Part IV-2" sheetId="6" r:id="rId3"/>
    <sheet name="Part IV-3" sheetId="7" r:id="rId4"/>
    <sheet name="DAC MWBE SDVOB Benefits" sheetId="8" state="hidden" r:id="rId5"/>
  </sheets>
  <externalReferences>
    <externalReference r:id="rId6"/>
  </externalReferences>
  <definedNames>
    <definedName name="_xlnm._FilterDatabase" localSheetId="4" hidden="1">'DAC MWBE SDVOB Benefits'!$B$8:$Q$186</definedName>
    <definedName name="_xlnm._FilterDatabase" localSheetId="3" hidden="1">'Part IV-3'!$C$12:$J$12</definedName>
    <definedName name="BidCapacity">'Part IV-1'!$E$11</definedName>
    <definedName name="BidFacility">#REF!</definedName>
    <definedName name="BIndingSiteContro_Generator">#REF!</definedName>
    <definedName name="BindingSiteControl_EnergyStorage">#REF!</definedName>
    <definedName name="BindingSiteControl_ROW">#REF!</definedName>
    <definedName name="Category1_Jobs">'Part IV-1'!$M$14</definedName>
    <definedName name="Category1_Payments">'Part IV-1'!$Y$14</definedName>
    <definedName name="Category2_Jobs" localSheetId="3">'Part IV-3'!#REF!</definedName>
    <definedName name="Category2_Jobs">'Part IV-2'!$P$14</definedName>
    <definedName name="Category2_Payments" localSheetId="3">'Part IV-3'!#REF!</definedName>
    <definedName name="Category2_Payments">'Part IV-2'!$AB$14</definedName>
    <definedName name="ContractTenor">'Part IV-1'!$E$10</definedName>
    <definedName name="FTEs_LongTerm">'Part IV-1'!$E$14</definedName>
    <definedName name="NYGATS">#REF!</definedName>
    <definedName name="PermitStatus">'[1]Permit Statuses'!$B$3:$B$7</definedName>
    <definedName name="SiteControl_EnergyStorage">#REF!</definedName>
    <definedName name="SiteControl_Generator">#REF!</definedName>
    <definedName name="SiteControl_ROW">#REF!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9" i="5" l="1"/>
  <c r="Z20" i="5"/>
  <c r="Z21" i="5"/>
  <c r="Z22" i="5"/>
  <c r="Z23" i="5"/>
  <c r="Z24" i="5"/>
  <c r="Z25" i="5"/>
  <c r="Z26" i="5"/>
  <c r="Z27" i="5"/>
  <c r="Z28" i="5"/>
  <c r="Z29" i="5"/>
  <c r="Z30" i="5"/>
  <c r="Z31" i="5"/>
  <c r="Z32" i="5"/>
  <c r="Z33" i="5"/>
  <c r="Z34" i="5"/>
  <c r="Z35" i="5"/>
  <c r="Z36" i="5"/>
  <c r="Z37" i="5"/>
  <c r="Z38" i="5"/>
  <c r="Z39" i="5"/>
  <c r="Z40" i="5"/>
  <c r="Z41" i="5"/>
  <c r="Z42" i="5"/>
  <c r="Z43" i="5"/>
  <c r="Z44" i="5"/>
  <c r="Z45" i="5"/>
  <c r="Z46" i="5"/>
  <c r="Z47" i="5"/>
  <c r="Z48" i="5"/>
  <c r="Z49" i="5"/>
  <c r="Z50" i="5"/>
  <c r="Z51" i="5"/>
  <c r="Z52" i="5"/>
  <c r="Z53" i="5"/>
  <c r="Z54" i="5"/>
  <c r="Z18"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18" i="5"/>
  <c r="AB35" i="6"/>
  <c r="AB36" i="6"/>
  <c r="AB63" i="6"/>
  <c r="AC63" i="6" s="1"/>
  <c r="G186" i="8" l="1"/>
  <c r="F186" i="8"/>
  <c r="G185" i="8"/>
  <c r="F185" i="8"/>
  <c r="G184" i="8"/>
  <c r="F184" i="8"/>
  <c r="G183" i="8"/>
  <c r="F183" i="8"/>
  <c r="G182" i="8"/>
  <c r="F182" i="8"/>
  <c r="G181" i="8"/>
  <c r="F181" i="8"/>
  <c r="G180" i="8"/>
  <c r="F180" i="8"/>
  <c r="G179" i="8"/>
  <c r="F179" i="8"/>
  <c r="G178" i="8"/>
  <c r="F178" i="8"/>
  <c r="G177" i="8"/>
  <c r="F177" i="8"/>
  <c r="G176" i="8"/>
  <c r="F176" i="8"/>
  <c r="G175" i="8"/>
  <c r="F175" i="8"/>
  <c r="G174" i="8"/>
  <c r="F174" i="8"/>
  <c r="G173" i="8"/>
  <c r="F173" i="8"/>
  <c r="G172" i="8"/>
  <c r="F172" i="8"/>
  <c r="G171" i="8"/>
  <c r="F171" i="8"/>
  <c r="G170" i="8"/>
  <c r="F170" i="8"/>
  <c r="G169" i="8"/>
  <c r="F169" i="8"/>
  <c r="G168" i="8"/>
  <c r="F168" i="8"/>
  <c r="G167" i="8"/>
  <c r="F167" i="8"/>
  <c r="G166" i="8"/>
  <c r="F166" i="8"/>
  <c r="G165" i="8"/>
  <c r="F165" i="8"/>
  <c r="G164" i="8"/>
  <c r="F164" i="8"/>
  <c r="G163" i="8"/>
  <c r="F163" i="8"/>
  <c r="G162" i="8"/>
  <c r="F162" i="8"/>
  <c r="G161" i="8"/>
  <c r="F161" i="8"/>
  <c r="G160" i="8"/>
  <c r="F160" i="8"/>
  <c r="G159" i="8"/>
  <c r="F159" i="8"/>
  <c r="G158" i="8"/>
  <c r="F158" i="8"/>
  <c r="G157" i="8"/>
  <c r="F157" i="8"/>
  <c r="G156" i="8"/>
  <c r="F156" i="8"/>
  <c r="G155" i="8"/>
  <c r="F155" i="8"/>
  <c r="G154" i="8"/>
  <c r="F154" i="8"/>
  <c r="G153" i="8"/>
  <c r="F153" i="8"/>
  <c r="G152" i="8"/>
  <c r="F152" i="8"/>
  <c r="G151" i="8"/>
  <c r="F151" i="8"/>
  <c r="G150" i="8"/>
  <c r="F150" i="8"/>
  <c r="G149" i="8"/>
  <c r="F149" i="8"/>
  <c r="G148" i="8"/>
  <c r="F148" i="8"/>
  <c r="G147" i="8"/>
  <c r="F147" i="8"/>
  <c r="G146" i="8"/>
  <c r="F146" i="8"/>
  <c r="F145" i="8"/>
  <c r="G144" i="8"/>
  <c r="F144" i="8"/>
  <c r="G143" i="8"/>
  <c r="F143" i="8"/>
  <c r="G142" i="8"/>
  <c r="F142" i="8"/>
  <c r="G141" i="8"/>
  <c r="F141" i="8"/>
  <c r="G140" i="8"/>
  <c r="F140" i="8"/>
  <c r="G139" i="8"/>
  <c r="F139" i="8"/>
  <c r="G138" i="8"/>
  <c r="F138" i="8"/>
  <c r="G137" i="8"/>
  <c r="F137" i="8"/>
  <c r="G136" i="8"/>
  <c r="F136" i="8"/>
  <c r="G135" i="8"/>
  <c r="F135" i="8"/>
  <c r="G134" i="8"/>
  <c r="F134" i="8"/>
  <c r="G133" i="8"/>
  <c r="F133" i="8"/>
  <c r="G132" i="8"/>
  <c r="F132" i="8"/>
  <c r="G131" i="8"/>
  <c r="F131" i="8"/>
  <c r="G130" i="8"/>
  <c r="F130" i="8"/>
  <c r="G129" i="8"/>
  <c r="F129" i="8"/>
  <c r="G128" i="8"/>
  <c r="F128" i="8"/>
  <c r="G127" i="8"/>
  <c r="F127" i="8"/>
  <c r="G126" i="8"/>
  <c r="F126" i="8"/>
  <c r="G125" i="8"/>
  <c r="F125" i="8"/>
  <c r="G124" i="8"/>
  <c r="F124" i="8"/>
  <c r="G123" i="8"/>
  <c r="F123" i="8"/>
  <c r="G122" i="8"/>
  <c r="F122" i="8"/>
  <c r="G121" i="8"/>
  <c r="F121" i="8"/>
  <c r="G120" i="8"/>
  <c r="F120" i="8"/>
  <c r="G119" i="8"/>
  <c r="F119" i="8"/>
  <c r="G118" i="8"/>
  <c r="F118" i="8"/>
  <c r="G117" i="8"/>
  <c r="F117" i="8"/>
  <c r="G116" i="8"/>
  <c r="F116" i="8"/>
  <c r="G115" i="8"/>
  <c r="F115" i="8"/>
  <c r="G114" i="8"/>
  <c r="F114" i="8"/>
  <c r="G113" i="8"/>
  <c r="F113" i="8"/>
  <c r="G112" i="8"/>
  <c r="F112" i="8"/>
  <c r="G111" i="8"/>
  <c r="F111" i="8"/>
  <c r="G110" i="8"/>
  <c r="F110" i="8"/>
  <c r="G109" i="8"/>
  <c r="F109" i="8"/>
  <c r="G108" i="8"/>
  <c r="F108" i="8"/>
  <c r="G107" i="8"/>
  <c r="F107" i="8"/>
  <c r="G106" i="8"/>
  <c r="F106" i="8"/>
  <c r="G105" i="8"/>
  <c r="F105" i="8"/>
  <c r="G104" i="8"/>
  <c r="F104" i="8"/>
  <c r="G103" i="8"/>
  <c r="F103" i="8"/>
  <c r="G102" i="8"/>
  <c r="F102" i="8"/>
  <c r="G101" i="8"/>
  <c r="F101" i="8"/>
  <c r="G100" i="8"/>
  <c r="F100" i="8"/>
  <c r="G99" i="8"/>
  <c r="F99" i="8"/>
  <c r="G98" i="8"/>
  <c r="F98" i="8"/>
  <c r="G97" i="8"/>
  <c r="F97" i="8"/>
  <c r="G96" i="8"/>
  <c r="F96" i="8"/>
  <c r="G95" i="8"/>
  <c r="F95" i="8"/>
  <c r="G94" i="8"/>
  <c r="F94" i="8"/>
  <c r="G93" i="8"/>
  <c r="F93" i="8"/>
  <c r="G92" i="8"/>
  <c r="F92" i="8"/>
  <c r="G91" i="8"/>
  <c r="F91" i="8"/>
  <c r="G90" i="8"/>
  <c r="F90" i="8"/>
  <c r="G89" i="8"/>
  <c r="F89" i="8"/>
  <c r="G88" i="8"/>
  <c r="F88" i="8"/>
  <c r="G87" i="8"/>
  <c r="F87" i="8"/>
  <c r="G86" i="8"/>
  <c r="F86" i="8"/>
  <c r="G85" i="8"/>
  <c r="F85" i="8"/>
  <c r="G84" i="8"/>
  <c r="F84" i="8"/>
  <c r="G83" i="8"/>
  <c r="F83" i="8"/>
  <c r="G82" i="8"/>
  <c r="F82" i="8"/>
  <c r="G81" i="8"/>
  <c r="F81" i="8"/>
  <c r="G80" i="8"/>
  <c r="F80" i="8"/>
  <c r="G79" i="8"/>
  <c r="F79" i="8"/>
  <c r="G78" i="8"/>
  <c r="F78" i="8"/>
  <c r="G77" i="8"/>
  <c r="F77" i="8"/>
  <c r="G76" i="8"/>
  <c r="F76" i="8"/>
  <c r="G75" i="8"/>
  <c r="F75" i="8"/>
  <c r="G74" i="8"/>
  <c r="F74" i="8"/>
  <c r="G73" i="8"/>
  <c r="F73" i="8"/>
  <c r="G72" i="8"/>
  <c r="F72" i="8"/>
  <c r="G71" i="8"/>
  <c r="F71" i="8"/>
  <c r="G70" i="8"/>
  <c r="F70" i="8"/>
  <c r="G69" i="8"/>
  <c r="F69" i="8"/>
  <c r="G68" i="8"/>
  <c r="F68" i="8"/>
  <c r="G67" i="8"/>
  <c r="F67" i="8"/>
  <c r="G66" i="8"/>
  <c r="F66" i="8"/>
  <c r="G65" i="8"/>
  <c r="F65" i="8"/>
  <c r="G64" i="8"/>
  <c r="F64" i="8"/>
  <c r="G63" i="8"/>
  <c r="F63" i="8"/>
  <c r="G62" i="8"/>
  <c r="F62" i="8"/>
  <c r="G61" i="8"/>
  <c r="F61" i="8"/>
  <c r="G60" i="8"/>
  <c r="F60" i="8"/>
  <c r="G59" i="8"/>
  <c r="F59" i="8"/>
  <c r="G58" i="8"/>
  <c r="F58" i="8"/>
  <c r="G57" i="8"/>
  <c r="F57" i="8"/>
  <c r="G56" i="8"/>
  <c r="F56" i="8"/>
  <c r="G55" i="8"/>
  <c r="F55" i="8"/>
  <c r="G54" i="8"/>
  <c r="F54" i="8"/>
  <c r="G53" i="8"/>
  <c r="F53" i="8"/>
  <c r="G52" i="8"/>
  <c r="F52" i="8"/>
  <c r="G51" i="8"/>
  <c r="F51" i="8"/>
  <c r="G50" i="8"/>
  <c r="F50" i="8"/>
  <c r="G49" i="8"/>
  <c r="F49" i="8"/>
  <c r="G48" i="8"/>
  <c r="F48" i="8"/>
  <c r="G47" i="8"/>
  <c r="F47" i="8"/>
  <c r="G46" i="8"/>
  <c r="F46" i="8"/>
  <c r="G45" i="8"/>
  <c r="F45" i="8"/>
  <c r="G44" i="8"/>
  <c r="F44" i="8"/>
  <c r="G43" i="8"/>
  <c r="F43" i="8"/>
  <c r="G42" i="8"/>
  <c r="F42" i="8"/>
  <c r="G41" i="8"/>
  <c r="F41" i="8"/>
  <c r="G40" i="8"/>
  <c r="F40" i="8"/>
  <c r="G39" i="8"/>
  <c r="F39" i="8"/>
  <c r="G38" i="8"/>
  <c r="F38" i="8"/>
  <c r="G37" i="8"/>
  <c r="F37" i="8"/>
  <c r="G36" i="8"/>
  <c r="F36" i="8"/>
  <c r="G35" i="8"/>
  <c r="F35" i="8"/>
  <c r="G34" i="8"/>
  <c r="F34" i="8"/>
  <c r="G33" i="8"/>
  <c r="F33" i="8"/>
  <c r="G32" i="8"/>
  <c r="F32" i="8"/>
  <c r="G31" i="8"/>
  <c r="F31" i="8"/>
  <c r="G30" i="8"/>
  <c r="F30" i="8"/>
  <c r="G29" i="8"/>
  <c r="F29" i="8"/>
  <c r="G28" i="8"/>
  <c r="F28" i="8"/>
  <c r="G27" i="8"/>
  <c r="F27" i="8"/>
  <c r="G26" i="8"/>
  <c r="F26" i="8"/>
  <c r="G25" i="8"/>
  <c r="F25" i="8"/>
  <c r="G24" i="8"/>
  <c r="F24" i="8"/>
  <c r="G23" i="8"/>
  <c r="F23" i="8"/>
  <c r="G22" i="8"/>
  <c r="F22" i="8"/>
  <c r="G21" i="8"/>
  <c r="F21" i="8"/>
  <c r="G20" i="8"/>
  <c r="F20" i="8"/>
  <c r="G19" i="8"/>
  <c r="F19" i="8"/>
  <c r="G18" i="8"/>
  <c r="F18" i="8"/>
  <c r="G17" i="8"/>
  <c r="F17" i="8"/>
  <c r="G16" i="8"/>
  <c r="F16" i="8"/>
  <c r="G15" i="8"/>
  <c r="F15" i="8"/>
  <c r="G14" i="8"/>
  <c r="F14" i="8"/>
  <c r="G13" i="8"/>
  <c r="F13" i="8"/>
  <c r="G12" i="8"/>
  <c r="F12" i="8"/>
  <c r="G11" i="8"/>
  <c r="F11" i="8"/>
  <c r="G10" i="8"/>
  <c r="F10" i="8"/>
  <c r="G9" i="8"/>
  <c r="F9" i="8"/>
  <c r="C147" i="8" l="1"/>
  <c r="C149" i="8"/>
  <c r="C151" i="8"/>
  <c r="C153" i="8"/>
  <c r="C156" i="8"/>
  <c r="C157" i="8"/>
  <c r="C159" i="8"/>
  <c r="C161" i="8"/>
  <c r="C163" i="8"/>
  <c r="C165" i="8"/>
  <c r="C167" i="8"/>
  <c r="C169" i="8"/>
  <c r="C171" i="8"/>
  <c r="C172" i="8"/>
  <c r="C173" i="8"/>
  <c r="C175" i="8"/>
  <c r="C177" i="8"/>
  <c r="C179" i="8"/>
  <c r="C180" i="8"/>
  <c r="C181" i="8"/>
  <c r="C183" i="8"/>
  <c r="C185" i="8"/>
  <c r="C155" i="8"/>
  <c r="G145" i="8"/>
  <c r="AA17" i="6"/>
  <c r="D80" i="8" a="1"/>
  <c r="D80" i="8" s="1"/>
  <c r="D81" i="8" a="1"/>
  <c r="D81" i="8" s="1"/>
  <c r="D82" i="8" a="1"/>
  <c r="D82" i="8" s="1"/>
  <c r="K82" i="8" s="1"/>
  <c r="D83" i="8" a="1"/>
  <c r="D83" i="8" s="1"/>
  <c r="D84" i="8" a="1"/>
  <c r="D84" i="8" s="1"/>
  <c r="E84" i="8" s="1"/>
  <c r="D85" i="8" a="1"/>
  <c r="D85" i="8" s="1"/>
  <c r="E85" i="8" s="1"/>
  <c r="D86" i="8" a="1"/>
  <c r="D86" i="8" s="1"/>
  <c r="E86" i="8" s="1"/>
  <c r="D87" i="8" a="1"/>
  <c r="D87" i="8" s="1"/>
  <c r="K87" i="8" s="1"/>
  <c r="D88" i="8" a="1"/>
  <c r="D88" i="8" s="1"/>
  <c r="K88" i="8" s="1"/>
  <c r="D89" i="8" a="1"/>
  <c r="D89" i="8" s="1"/>
  <c r="D90" i="8" a="1"/>
  <c r="D90" i="8" s="1"/>
  <c r="K90" i="8" s="1"/>
  <c r="D91" i="8" a="1"/>
  <c r="D91" i="8" s="1"/>
  <c r="D92" i="8" a="1"/>
  <c r="D92" i="8" s="1"/>
  <c r="E92" i="8" s="1"/>
  <c r="D93" i="8" a="1"/>
  <c r="D93" i="8" s="1"/>
  <c r="E93" i="8" s="1"/>
  <c r="D94" i="8" a="1"/>
  <c r="D94" i="8" s="1"/>
  <c r="E94" i="8" s="1"/>
  <c r="D95" i="8" a="1"/>
  <c r="D95" i="8" s="1"/>
  <c r="D96" i="8" a="1"/>
  <c r="D96" i="8" s="1"/>
  <c r="K96" i="8" s="1"/>
  <c r="D97" i="8" a="1"/>
  <c r="D97" i="8" s="1"/>
  <c r="D98" i="8" a="1"/>
  <c r="D98" i="8" s="1"/>
  <c r="K98" i="8" s="1"/>
  <c r="D99" i="8" a="1"/>
  <c r="D99" i="8" s="1"/>
  <c r="D100" i="8" a="1"/>
  <c r="D100" i="8" s="1"/>
  <c r="E100" i="8" s="1"/>
  <c r="D101" i="8" a="1"/>
  <c r="D101" i="8" s="1"/>
  <c r="E101" i="8" s="1"/>
  <c r="D102" i="8" a="1"/>
  <c r="D102" i="8" s="1"/>
  <c r="E102" i="8" s="1"/>
  <c r="D103" i="8" a="1"/>
  <c r="D103" i="8" s="1"/>
  <c r="K103" i="8" s="1"/>
  <c r="D104" i="8" a="1"/>
  <c r="D104" i="8" s="1"/>
  <c r="K104" i="8" s="1"/>
  <c r="D105" i="8" a="1"/>
  <c r="D105" i="8" s="1"/>
  <c r="D106" i="8" a="1"/>
  <c r="D106" i="8" s="1"/>
  <c r="K106" i="8" s="1"/>
  <c r="D107" i="8" a="1"/>
  <c r="D107" i="8" s="1"/>
  <c r="D108" i="8" a="1"/>
  <c r="D108" i="8" s="1"/>
  <c r="E108" i="8" s="1"/>
  <c r="D109" i="8" a="1"/>
  <c r="D109" i="8" s="1"/>
  <c r="E109" i="8" s="1"/>
  <c r="D110" i="8" a="1"/>
  <c r="D110" i="8" s="1"/>
  <c r="E110" i="8" s="1"/>
  <c r="D111" i="8" a="1"/>
  <c r="D111" i="8" s="1"/>
  <c r="D112" i="8" a="1"/>
  <c r="D112" i="8" s="1"/>
  <c r="K112" i="8" s="1"/>
  <c r="D113" i="8" a="1"/>
  <c r="D113" i="8" s="1"/>
  <c r="D114" i="8" a="1"/>
  <c r="D114" i="8" s="1"/>
  <c r="K114" i="8" s="1"/>
  <c r="D115" i="8" a="1"/>
  <c r="D115" i="8" s="1"/>
  <c r="D116" i="8" a="1"/>
  <c r="D116" i="8" s="1"/>
  <c r="E116" i="8" s="1"/>
  <c r="D117" i="8" a="1"/>
  <c r="D117" i="8" s="1"/>
  <c r="E117" i="8" s="1"/>
  <c r="D118" i="8" a="1"/>
  <c r="D118" i="8" s="1"/>
  <c r="E118" i="8" s="1"/>
  <c r="D119" i="8" a="1"/>
  <c r="D119" i="8" s="1"/>
  <c r="D120" i="8" a="1"/>
  <c r="D120" i="8" s="1"/>
  <c r="K120" i="8" s="1"/>
  <c r="D121" i="8" a="1"/>
  <c r="D121" i="8" s="1"/>
  <c r="D122" i="8" a="1"/>
  <c r="D122" i="8" s="1"/>
  <c r="K122" i="8" s="1"/>
  <c r="D123" i="8" a="1"/>
  <c r="D123" i="8" s="1"/>
  <c r="D124" i="8" a="1"/>
  <c r="D124" i="8" s="1"/>
  <c r="E124" i="8" s="1"/>
  <c r="D125" i="8" a="1"/>
  <c r="D125" i="8" s="1"/>
  <c r="E125" i="8" s="1"/>
  <c r="D126" i="8" a="1"/>
  <c r="D126" i="8" s="1"/>
  <c r="E126" i="8" s="1"/>
  <c r="D127" i="8" a="1"/>
  <c r="D127" i="8" s="1"/>
  <c r="D128" i="8" a="1"/>
  <c r="D128" i="8" s="1"/>
  <c r="K128" i="8" s="1"/>
  <c r="D129" i="8" a="1"/>
  <c r="D129" i="8" s="1"/>
  <c r="D130" i="8" a="1"/>
  <c r="D130" i="8" s="1"/>
  <c r="K130" i="8" s="1"/>
  <c r="D131" i="8" a="1"/>
  <c r="D131" i="8" s="1"/>
  <c r="D132" i="8" a="1"/>
  <c r="D132" i="8" s="1"/>
  <c r="E132" i="8" s="1"/>
  <c r="D133" i="8" a="1"/>
  <c r="D133" i="8" s="1"/>
  <c r="E133" i="8" s="1"/>
  <c r="D134" i="8" a="1"/>
  <c r="D134" i="8" s="1"/>
  <c r="E134" i="8" s="1"/>
  <c r="D135" i="8" a="1"/>
  <c r="D135" i="8" s="1"/>
  <c r="K135" i="8" s="1"/>
  <c r="D136" i="8" a="1"/>
  <c r="D136" i="8" s="1"/>
  <c r="K136" i="8" s="1"/>
  <c r="D137" i="8" a="1"/>
  <c r="D137" i="8" s="1"/>
  <c r="D138" i="8" a="1"/>
  <c r="D138" i="8" s="1"/>
  <c r="K138" i="8" s="1"/>
  <c r="D139" i="8" a="1"/>
  <c r="D139" i="8" s="1"/>
  <c r="D140" i="8" a="1"/>
  <c r="D140" i="8" s="1"/>
  <c r="E140" i="8" s="1"/>
  <c r="D141" i="8" a="1"/>
  <c r="D141" i="8" s="1"/>
  <c r="E141" i="8" s="1"/>
  <c r="D142" i="8" a="1"/>
  <c r="D142" i="8" s="1"/>
  <c r="E142" i="8" s="1"/>
  <c r="D143" i="8" a="1"/>
  <c r="D143" i="8" s="1"/>
  <c r="D144" i="8" a="1"/>
  <c r="D144" i="8" s="1"/>
  <c r="K144" i="8" s="1"/>
  <c r="D145" i="8" a="1"/>
  <c r="D145" i="8" s="1"/>
  <c r="K145" i="8" s="1"/>
  <c r="D146" i="8" a="1"/>
  <c r="D146" i="8" s="1"/>
  <c r="E146" i="8" s="1"/>
  <c r="D147" i="8" a="1"/>
  <c r="D147" i="8" s="1"/>
  <c r="D148" i="8" a="1"/>
  <c r="D148" i="8" s="1"/>
  <c r="D149" i="8" a="1"/>
  <c r="D149" i="8" s="1"/>
  <c r="H149" i="8" s="1"/>
  <c r="J149" i="8" s="1"/>
  <c r="D150" i="8" a="1"/>
  <c r="D150" i="8" s="1"/>
  <c r="E150" i="8" s="1"/>
  <c r="D151" i="8" a="1"/>
  <c r="D151" i="8" s="1"/>
  <c r="E151" i="8" s="1"/>
  <c r="D152" i="8" a="1"/>
  <c r="D152" i="8" s="1"/>
  <c r="K152" i="8" s="1"/>
  <c r="D153" i="8" a="1"/>
  <c r="D153" i="8" s="1"/>
  <c r="K153" i="8" s="1"/>
  <c r="D154" i="8" a="1"/>
  <c r="D154" i="8" s="1"/>
  <c r="E154" i="8" s="1"/>
  <c r="D155" i="8" a="1"/>
  <c r="D155" i="8" s="1"/>
  <c r="K155" i="8" s="1"/>
  <c r="D156" i="8" a="1"/>
  <c r="D156" i="8" s="1"/>
  <c r="K156" i="8" s="1"/>
  <c r="D157" i="8" a="1"/>
  <c r="D157" i="8" s="1"/>
  <c r="D158" i="8" a="1"/>
  <c r="D158" i="8" s="1"/>
  <c r="E158" i="8" s="1"/>
  <c r="D159" i="8" a="1"/>
  <c r="D159" i="8" s="1"/>
  <c r="E159" i="8" s="1"/>
  <c r="D160" i="8" a="1"/>
  <c r="D160" i="8" s="1"/>
  <c r="E160" i="8" s="1"/>
  <c r="D161" i="8" a="1"/>
  <c r="D161" i="8" s="1"/>
  <c r="K161" i="8" s="1"/>
  <c r="D162" i="8" a="1"/>
  <c r="D162" i="8" s="1"/>
  <c r="E162" i="8" s="1"/>
  <c r="D163" i="8" a="1"/>
  <c r="D163" i="8" s="1"/>
  <c r="K163" i="8" s="1"/>
  <c r="D164" i="8" a="1"/>
  <c r="D164" i="8" s="1"/>
  <c r="K164" i="8" s="1"/>
  <c r="D165" i="8" a="1"/>
  <c r="D165" i="8" s="1"/>
  <c r="D166" i="8" a="1"/>
  <c r="D166" i="8" s="1"/>
  <c r="E166" i="8" s="1"/>
  <c r="D167" i="8" a="1"/>
  <c r="D167" i="8" s="1"/>
  <c r="D168" i="8" a="1"/>
  <c r="D168" i="8" s="1"/>
  <c r="E168" i="8" s="1"/>
  <c r="D169" i="8" a="1"/>
  <c r="D169" i="8" s="1"/>
  <c r="E169" i="8" s="1"/>
  <c r="D170" i="8" a="1"/>
  <c r="D170" i="8" s="1"/>
  <c r="E170" i="8" s="1"/>
  <c r="D171" i="8" a="1"/>
  <c r="D171" i="8" s="1"/>
  <c r="D172" i="8" a="1"/>
  <c r="D172" i="8" s="1"/>
  <c r="D173" i="8" a="1"/>
  <c r="D173" i="8" s="1"/>
  <c r="D174" i="8" a="1"/>
  <c r="D174" i="8" s="1"/>
  <c r="D175" i="8" a="1"/>
  <c r="D175" i="8"/>
  <c r="H175" i="8" s="1"/>
  <c r="D176" i="8" a="1"/>
  <c r="D176" i="8" s="1"/>
  <c r="D177" i="8" a="1"/>
  <c r="D177" i="8" s="1"/>
  <c r="E177" i="8" s="1"/>
  <c r="D178" i="8" a="1"/>
  <c r="D178" i="8" s="1"/>
  <c r="E178" i="8" s="1"/>
  <c r="D179" i="8" a="1"/>
  <c r="D179" i="8" s="1"/>
  <c r="K179" i="8" s="1"/>
  <c r="D180" i="8" a="1"/>
  <c r="D180" i="8" s="1"/>
  <c r="D181" i="8" a="1"/>
  <c r="D181" i="8" s="1"/>
  <c r="D182" i="8" a="1"/>
  <c r="D182" i="8" s="1"/>
  <c r="D183" i="8" a="1"/>
  <c r="D183" i="8" s="1"/>
  <c r="D184" i="8" a="1"/>
  <c r="D184" i="8" s="1"/>
  <c r="H184" i="8" s="1"/>
  <c r="I184" i="8" s="1"/>
  <c r="D185" i="8" a="1"/>
  <c r="D185" i="8" s="1"/>
  <c r="K185" i="8" s="1"/>
  <c r="D186" i="8" a="1"/>
  <c r="D186" i="8" s="1"/>
  <c r="E186" i="8" s="1"/>
  <c r="C48" i="8"/>
  <c r="C56" i="8"/>
  <c r="C64" i="8"/>
  <c r="C72" i="8"/>
  <c r="C45" i="8"/>
  <c r="D79" i="8" a="1"/>
  <c r="D79" i="8" s="1"/>
  <c r="K79" i="8" s="1"/>
  <c r="D78" i="8" a="1"/>
  <c r="D78" i="8" s="1"/>
  <c r="K78" i="8" s="1"/>
  <c r="D77" i="8" a="1"/>
  <c r="D77" i="8" s="1"/>
  <c r="E77" i="8" s="1"/>
  <c r="D76" i="8" a="1"/>
  <c r="D76" i="8" s="1"/>
  <c r="D75" i="8" a="1"/>
  <c r="D75" i="8" s="1"/>
  <c r="E75" i="8" s="1"/>
  <c r="D74" i="8" a="1"/>
  <c r="D74" i="8" s="1"/>
  <c r="D73" i="8" a="1"/>
  <c r="D73" i="8" s="1"/>
  <c r="K73" i="8" s="1"/>
  <c r="D72" i="8" a="1"/>
  <c r="D72" i="8" s="1"/>
  <c r="K72" i="8" s="1"/>
  <c r="D71" i="8" a="1"/>
  <c r="D71" i="8" s="1"/>
  <c r="K71" i="8" s="1"/>
  <c r="D70" i="8" a="1"/>
  <c r="D70" i="8" s="1"/>
  <c r="K70" i="8" s="1"/>
  <c r="D69" i="8" a="1"/>
  <c r="D69" i="8" s="1"/>
  <c r="E69" i="8" s="1"/>
  <c r="D68" i="8" a="1"/>
  <c r="D68" i="8" s="1"/>
  <c r="E68" i="8" s="1"/>
  <c r="D67" i="8" a="1"/>
  <c r="D67" i="8" s="1"/>
  <c r="E67" i="8" s="1"/>
  <c r="D66" i="8" a="1"/>
  <c r="D66" i="8" s="1"/>
  <c r="D65" i="8" a="1"/>
  <c r="D65" i="8" s="1"/>
  <c r="K65" i="8" s="1"/>
  <c r="D64" i="8" a="1"/>
  <c r="D64" i="8" s="1"/>
  <c r="K64" i="8" s="1"/>
  <c r="D63" i="8" a="1"/>
  <c r="D63" i="8" s="1"/>
  <c r="K63" i="8" s="1"/>
  <c r="D62" i="8" a="1"/>
  <c r="D62" i="8" s="1"/>
  <c r="K62" i="8" s="1"/>
  <c r="D61" i="8" a="1"/>
  <c r="D61" i="8" s="1"/>
  <c r="E61" i="8" s="1"/>
  <c r="D60" i="8" a="1"/>
  <c r="D60" i="8" s="1"/>
  <c r="K60" i="8" s="1"/>
  <c r="D59" i="8" a="1"/>
  <c r="D59" i="8" s="1"/>
  <c r="E59" i="8" s="1"/>
  <c r="D58" i="8" a="1"/>
  <c r="D58" i="8" s="1"/>
  <c r="D57" i="8" a="1"/>
  <c r="D57" i="8" s="1"/>
  <c r="K57" i="8" s="1"/>
  <c r="D56" i="8" a="1"/>
  <c r="D56" i="8" s="1"/>
  <c r="K56" i="8" s="1"/>
  <c r="D55" i="8" a="1"/>
  <c r="D55" i="8" s="1"/>
  <c r="K55" i="8" s="1"/>
  <c r="D54" i="8" a="1"/>
  <c r="D54" i="8" s="1"/>
  <c r="K54" i="8" s="1"/>
  <c r="D53" i="8" a="1"/>
  <c r="D53" i="8" s="1"/>
  <c r="E53" i="8" s="1"/>
  <c r="D52" i="8" a="1"/>
  <c r="D52" i="8" s="1"/>
  <c r="E52" i="8" s="1"/>
  <c r="D51" i="8" a="1"/>
  <c r="D51" i="8" s="1"/>
  <c r="E51" i="8" s="1"/>
  <c r="D50" i="8" a="1"/>
  <c r="D50" i="8" s="1"/>
  <c r="D49" i="8" a="1"/>
  <c r="D49" i="8" s="1"/>
  <c r="K49" i="8" s="1"/>
  <c r="D48" i="8" a="1"/>
  <c r="D48" i="8" s="1"/>
  <c r="K48" i="8" s="1"/>
  <c r="D47" i="8" a="1"/>
  <c r="D47" i="8" s="1"/>
  <c r="K47" i="8" s="1"/>
  <c r="D46" i="8" a="1"/>
  <c r="D46" i="8" s="1"/>
  <c r="K46" i="8" s="1"/>
  <c r="D45" i="8" a="1"/>
  <c r="D45" i="8" s="1"/>
  <c r="E45" i="8" s="1"/>
  <c r="D10" i="8" a="1"/>
  <c r="D10" i="8" s="1"/>
  <c r="D11" i="8" a="1"/>
  <c r="D11" i="8" s="1"/>
  <c r="D12" i="8" a="1"/>
  <c r="D12" i="8" s="1"/>
  <c r="D13" i="8" a="1"/>
  <c r="D13" i="8" s="1"/>
  <c r="K13" i="8" s="1"/>
  <c r="D14" i="8" a="1"/>
  <c r="D14" i="8" s="1"/>
  <c r="K14" i="8" s="1"/>
  <c r="D15" i="8" a="1"/>
  <c r="D15" i="8" s="1"/>
  <c r="K15" i="8" s="1"/>
  <c r="D16" i="8" a="1"/>
  <c r="D16" i="8" s="1"/>
  <c r="E16" i="8" s="1"/>
  <c r="D17" i="8" a="1"/>
  <c r="D17" i="8" s="1"/>
  <c r="K17" i="8" s="1"/>
  <c r="D18" i="8" a="1"/>
  <c r="D18" i="8" s="1"/>
  <c r="D19" i="8" a="1"/>
  <c r="D19" i="8" s="1"/>
  <c r="D20" i="8" a="1"/>
  <c r="D20" i="8" s="1"/>
  <c r="D21" i="8" a="1"/>
  <c r="D21" i="8" s="1"/>
  <c r="K21" i="8" s="1"/>
  <c r="D22" i="8" a="1"/>
  <c r="D22" i="8" s="1"/>
  <c r="K22" i="8" s="1"/>
  <c r="D23" i="8" a="1"/>
  <c r="D23" i="8" s="1"/>
  <c r="K23" i="8" s="1"/>
  <c r="D24" i="8" a="1"/>
  <c r="D24" i="8" s="1"/>
  <c r="E24" i="8" s="1"/>
  <c r="D25" i="8" a="1"/>
  <c r="D25" i="8" s="1"/>
  <c r="K25" i="8" s="1"/>
  <c r="D26" i="8" a="1"/>
  <c r="D26" i="8" s="1"/>
  <c r="D27" i="8" a="1"/>
  <c r="D27" i="8" s="1"/>
  <c r="D28" i="8" a="1"/>
  <c r="D28" i="8" s="1"/>
  <c r="D29" i="8" a="1"/>
  <c r="D29" i="8" s="1"/>
  <c r="K29" i="8" s="1"/>
  <c r="D30" i="8" a="1"/>
  <c r="D30" i="8" s="1"/>
  <c r="K30" i="8" s="1"/>
  <c r="D31" i="8" a="1"/>
  <c r="D31" i="8" s="1"/>
  <c r="K31" i="8" s="1"/>
  <c r="D32" i="8" a="1"/>
  <c r="D32" i="8" s="1"/>
  <c r="E32" i="8" s="1"/>
  <c r="D33" i="8" a="1"/>
  <c r="D33" i="8" s="1"/>
  <c r="K33" i="8" s="1"/>
  <c r="D34" i="8" a="1"/>
  <c r="D34" i="8" s="1"/>
  <c r="D35" i="8" a="1"/>
  <c r="D35" i="8" s="1"/>
  <c r="D36" i="8" a="1"/>
  <c r="D36" i="8" s="1"/>
  <c r="D37" i="8" a="1"/>
  <c r="D37" i="8" s="1"/>
  <c r="K37" i="8" s="1"/>
  <c r="D38" i="8" a="1"/>
  <c r="D38" i="8" s="1"/>
  <c r="K38" i="8" s="1"/>
  <c r="D39" i="8" a="1"/>
  <c r="D39" i="8" s="1"/>
  <c r="K39" i="8" s="1"/>
  <c r="D40" i="8" a="1"/>
  <c r="D40" i="8" s="1"/>
  <c r="E40" i="8" s="1"/>
  <c r="D41" i="8" a="1"/>
  <c r="D41" i="8" s="1"/>
  <c r="K41" i="8" s="1"/>
  <c r="D42" i="8" a="1"/>
  <c r="D42" i="8" s="1"/>
  <c r="D43" i="8" a="1"/>
  <c r="D43" i="8" s="1"/>
  <c r="D44" i="8" a="1"/>
  <c r="D44" i="8" s="1"/>
  <c r="C13" i="8"/>
  <c r="C14" i="8"/>
  <c r="C21" i="8"/>
  <c r="C22" i="8"/>
  <c r="C29" i="8"/>
  <c r="C30" i="8"/>
  <c r="C37" i="8"/>
  <c r="C38" i="8"/>
  <c r="O9" i="8"/>
  <c r="D9" i="8" a="1"/>
  <c r="D9" i="8" s="1"/>
  <c r="K9" i="8" s="1"/>
  <c r="C62" i="8" l="1"/>
  <c r="C54" i="8"/>
  <c r="C79" i="8"/>
  <c r="C71" i="8"/>
  <c r="C63" i="8"/>
  <c r="C55" i="8"/>
  <c r="C47" i="8"/>
  <c r="C58" i="8"/>
  <c r="O183" i="8"/>
  <c r="P183" i="8" s="1"/>
  <c r="O175" i="8"/>
  <c r="P175" i="8" s="1"/>
  <c r="C174" i="8"/>
  <c r="C162" i="8"/>
  <c r="C186" i="8"/>
  <c r="K169" i="8"/>
  <c r="H154" i="8"/>
  <c r="I154" i="8" s="1"/>
  <c r="H155" i="8"/>
  <c r="I155" i="8" s="1"/>
  <c r="H172" i="8"/>
  <c r="I172" i="8" s="1"/>
  <c r="O156" i="8"/>
  <c r="Q156" i="8" s="1"/>
  <c r="O152" i="8"/>
  <c r="Q152" i="8" s="1"/>
  <c r="O148" i="8"/>
  <c r="Q148" i="8" s="1"/>
  <c r="K168" i="8"/>
  <c r="O176" i="8"/>
  <c r="Q176" i="8" s="1"/>
  <c r="E175" i="8"/>
  <c r="H115" i="8"/>
  <c r="C145" i="8"/>
  <c r="O179" i="8"/>
  <c r="P179" i="8" s="1"/>
  <c r="O164" i="8"/>
  <c r="Q164" i="8" s="1"/>
  <c r="K171" i="8"/>
  <c r="H171" i="8"/>
  <c r="I171" i="8" s="1"/>
  <c r="E171" i="8"/>
  <c r="O161" i="8"/>
  <c r="Q161" i="8" s="1"/>
  <c r="H182" i="8"/>
  <c r="J182" i="8" s="1"/>
  <c r="C184" i="8"/>
  <c r="C168" i="8"/>
  <c r="C154" i="8"/>
  <c r="O165" i="8"/>
  <c r="P165" i="8" s="1"/>
  <c r="O157" i="8"/>
  <c r="P157" i="8" s="1"/>
  <c r="O153" i="8"/>
  <c r="Q153" i="8" s="1"/>
  <c r="H179" i="8"/>
  <c r="I179" i="8" s="1"/>
  <c r="K162" i="8"/>
  <c r="H145" i="8"/>
  <c r="J145" i="8" s="1"/>
  <c r="H168" i="8"/>
  <c r="I168" i="8" s="1"/>
  <c r="C164" i="8"/>
  <c r="C152" i="8"/>
  <c r="H178" i="8"/>
  <c r="I178" i="8" s="1"/>
  <c r="K186" i="8"/>
  <c r="O184" i="8"/>
  <c r="P184" i="8" s="1"/>
  <c r="O172" i="8"/>
  <c r="C33" i="8"/>
  <c r="C75" i="8"/>
  <c r="C67" i="8"/>
  <c r="C59" i="8"/>
  <c r="C51" i="8"/>
  <c r="H152" i="8"/>
  <c r="I152" i="8" s="1"/>
  <c r="C148" i="8"/>
  <c r="K184" i="8"/>
  <c r="K146" i="8"/>
  <c r="O180" i="8"/>
  <c r="Q180" i="8" s="1"/>
  <c r="C41" i="8"/>
  <c r="C25" i="8"/>
  <c r="L40" i="8"/>
  <c r="M40" i="8" s="1"/>
  <c r="C32" i="8"/>
  <c r="C24" i="8"/>
  <c r="C16" i="8"/>
  <c r="C74" i="8"/>
  <c r="C66" i="8"/>
  <c r="C50" i="8"/>
  <c r="E184" i="8"/>
  <c r="E152" i="8"/>
  <c r="C176" i="8"/>
  <c r="C160" i="8"/>
  <c r="O171" i="8"/>
  <c r="P171" i="8" s="1"/>
  <c r="O163" i="8"/>
  <c r="P163" i="8" s="1"/>
  <c r="O155" i="8"/>
  <c r="P155" i="8" s="1"/>
  <c r="O151" i="8"/>
  <c r="P151" i="8" s="1"/>
  <c r="O147" i="8"/>
  <c r="P147" i="8" s="1"/>
  <c r="H164" i="8"/>
  <c r="K178" i="8"/>
  <c r="O168" i="8"/>
  <c r="C17" i="8"/>
  <c r="C39" i="8"/>
  <c r="C31" i="8"/>
  <c r="C23" i="8"/>
  <c r="C15" i="8"/>
  <c r="H158" i="8"/>
  <c r="J158" i="8" s="1"/>
  <c r="H150" i="8"/>
  <c r="I150" i="8" s="1"/>
  <c r="E182" i="8"/>
  <c r="O145" i="8"/>
  <c r="Q145" i="8" s="1"/>
  <c r="H156" i="8"/>
  <c r="I156" i="8" s="1"/>
  <c r="K177" i="8"/>
  <c r="K147" i="8"/>
  <c r="H147" i="8"/>
  <c r="E147" i="8"/>
  <c r="H167" i="8"/>
  <c r="K167" i="8"/>
  <c r="E167" i="8"/>
  <c r="H183" i="8"/>
  <c r="K183" i="8"/>
  <c r="H157" i="8"/>
  <c r="K157" i="8"/>
  <c r="E157" i="8"/>
  <c r="E183" i="8"/>
  <c r="C44" i="8"/>
  <c r="C28" i="8"/>
  <c r="C12" i="8"/>
  <c r="C78" i="8"/>
  <c r="C46" i="8"/>
  <c r="K148" i="8"/>
  <c r="E148" i="8"/>
  <c r="H181" i="8"/>
  <c r="E179" i="8"/>
  <c r="E163" i="8"/>
  <c r="H148" i="8"/>
  <c r="K154" i="8"/>
  <c r="H176" i="8"/>
  <c r="K176" i="8"/>
  <c r="C36" i="8"/>
  <c r="C20" i="8"/>
  <c r="C70" i="8"/>
  <c r="I175" i="8"/>
  <c r="J175" i="8"/>
  <c r="K180" i="8"/>
  <c r="E180" i="8"/>
  <c r="H174" i="8"/>
  <c r="K174" i="8"/>
  <c r="E161" i="8"/>
  <c r="H161" i="8"/>
  <c r="E176" i="8"/>
  <c r="O186" i="8"/>
  <c r="P186" i="8" s="1"/>
  <c r="O182" i="8"/>
  <c r="C182" i="8"/>
  <c r="C178" i="8"/>
  <c r="O178" i="8"/>
  <c r="P178" i="8" s="1"/>
  <c r="O174" i="8"/>
  <c r="O170" i="8"/>
  <c r="P170" i="8" s="1"/>
  <c r="C170" i="8"/>
  <c r="C166" i="8"/>
  <c r="O166" i="8"/>
  <c r="O162" i="8"/>
  <c r="P162" i="8" s="1"/>
  <c r="O158" i="8"/>
  <c r="C158" i="8"/>
  <c r="O154" i="8"/>
  <c r="P154" i="8" s="1"/>
  <c r="C150" i="8"/>
  <c r="O146" i="8"/>
  <c r="P146" i="8" s="1"/>
  <c r="C146" i="8"/>
  <c r="H146" i="8"/>
  <c r="H170" i="8"/>
  <c r="H173" i="8"/>
  <c r="K173" i="8"/>
  <c r="E173" i="8"/>
  <c r="H160" i="8"/>
  <c r="K160" i="8"/>
  <c r="E153" i="8"/>
  <c r="H153" i="8"/>
  <c r="K172" i="8"/>
  <c r="E172" i="8"/>
  <c r="H166" i="8"/>
  <c r="K166" i="8"/>
  <c r="H159" i="8"/>
  <c r="K159" i="8"/>
  <c r="E174" i="8"/>
  <c r="O185" i="8"/>
  <c r="O181" i="8"/>
  <c r="O177" i="8"/>
  <c r="O173" i="8"/>
  <c r="O169" i="8"/>
  <c r="O149" i="8"/>
  <c r="H186" i="8"/>
  <c r="H163" i="8"/>
  <c r="J184" i="8"/>
  <c r="K170" i="8"/>
  <c r="O150" i="8"/>
  <c r="C73" i="8"/>
  <c r="C65" i="8"/>
  <c r="C57" i="8"/>
  <c r="C49" i="8"/>
  <c r="E185" i="8"/>
  <c r="H185" i="8"/>
  <c r="H165" i="8"/>
  <c r="H151" i="8"/>
  <c r="K151" i="8"/>
  <c r="K80" i="8"/>
  <c r="E80" i="8"/>
  <c r="E155" i="8"/>
  <c r="H180" i="8"/>
  <c r="H162" i="8"/>
  <c r="I149" i="8"/>
  <c r="E181" i="8"/>
  <c r="E165" i="8"/>
  <c r="E149" i="8"/>
  <c r="H177" i="8"/>
  <c r="H169" i="8"/>
  <c r="K175" i="8"/>
  <c r="O167" i="8"/>
  <c r="P167" i="8" s="1"/>
  <c r="O160" i="8"/>
  <c r="E164" i="8"/>
  <c r="E156" i="8"/>
  <c r="K182" i="8"/>
  <c r="K158" i="8"/>
  <c r="K150" i="8"/>
  <c r="O159" i="8"/>
  <c r="P159" i="8" s="1"/>
  <c r="K181" i="8"/>
  <c r="K165" i="8"/>
  <c r="K149" i="8"/>
  <c r="C77" i="8"/>
  <c r="C69" i="8"/>
  <c r="C61" i="8"/>
  <c r="C53" i="8"/>
  <c r="L42" i="8"/>
  <c r="M42" i="8" s="1"/>
  <c r="L34" i="8"/>
  <c r="M34" i="8" s="1"/>
  <c r="L26" i="8"/>
  <c r="M26" i="8" s="1"/>
  <c r="L18" i="8"/>
  <c r="M18" i="8" s="1"/>
  <c r="L10" i="8"/>
  <c r="M10" i="8" s="1"/>
  <c r="C76" i="8"/>
  <c r="C68" i="8"/>
  <c r="C60" i="8"/>
  <c r="C52" i="8"/>
  <c r="C125" i="8"/>
  <c r="C144" i="8"/>
  <c r="C128" i="8"/>
  <c r="C120" i="8"/>
  <c r="C112" i="8"/>
  <c r="C104" i="8"/>
  <c r="C96" i="8"/>
  <c r="C88" i="8"/>
  <c r="H137" i="8"/>
  <c r="H129" i="8"/>
  <c r="H121" i="8"/>
  <c r="H113" i="8"/>
  <c r="H105" i="8"/>
  <c r="H97" i="8"/>
  <c r="H89" i="8"/>
  <c r="C117" i="8"/>
  <c r="C109" i="8"/>
  <c r="C101" i="8"/>
  <c r="C93" i="8"/>
  <c r="E145" i="8"/>
  <c r="C80" i="8"/>
  <c r="C85" i="8"/>
  <c r="C141" i="8"/>
  <c r="C133" i="8"/>
  <c r="C42" i="8"/>
  <c r="C18" i="8"/>
  <c r="L43" i="8"/>
  <c r="M43" i="8" s="1"/>
  <c r="L35" i="8"/>
  <c r="M35" i="8" s="1"/>
  <c r="L27" i="8"/>
  <c r="M27" i="8" s="1"/>
  <c r="L19" i="8"/>
  <c r="M19" i="8" s="1"/>
  <c r="L11" i="8"/>
  <c r="M11" i="8" s="1"/>
  <c r="C43" i="8"/>
  <c r="C35" i="8"/>
  <c r="C27" i="8"/>
  <c r="C19" i="8"/>
  <c r="C11" i="8"/>
  <c r="C10" i="8"/>
  <c r="C34" i="8"/>
  <c r="C26" i="8"/>
  <c r="C40" i="8"/>
  <c r="C135" i="8"/>
  <c r="C111" i="8"/>
  <c r="K124" i="8"/>
  <c r="C142" i="8"/>
  <c r="C134" i="8"/>
  <c r="C126" i="8"/>
  <c r="C118" i="8"/>
  <c r="C110" i="8"/>
  <c r="C102" i="8"/>
  <c r="C94" i="8"/>
  <c r="C86" i="8"/>
  <c r="C143" i="8"/>
  <c r="C119" i="8"/>
  <c r="C103" i="8"/>
  <c r="C140" i="8"/>
  <c r="C132" i="8"/>
  <c r="C124" i="8"/>
  <c r="C116" i="8"/>
  <c r="C108" i="8"/>
  <c r="C100" i="8"/>
  <c r="C92" i="8"/>
  <c r="C84" i="8"/>
  <c r="C139" i="8"/>
  <c r="C131" i="8"/>
  <c r="C123" i="8"/>
  <c r="C115" i="8"/>
  <c r="C107" i="8"/>
  <c r="C99" i="8"/>
  <c r="C91" i="8"/>
  <c r="C83" i="8"/>
  <c r="C127" i="8"/>
  <c r="C87" i="8"/>
  <c r="E130" i="8"/>
  <c r="C138" i="8"/>
  <c r="C130" i="8"/>
  <c r="C122" i="8"/>
  <c r="C114" i="8"/>
  <c r="C106" i="8"/>
  <c r="C98" i="8"/>
  <c r="C90" i="8"/>
  <c r="C82" i="8"/>
  <c r="C95" i="8"/>
  <c r="E98" i="8"/>
  <c r="C137" i="8"/>
  <c r="C129" i="8"/>
  <c r="C121" i="8"/>
  <c r="C113" i="8"/>
  <c r="C105" i="8"/>
  <c r="C97" i="8"/>
  <c r="C89" i="8"/>
  <c r="C81" i="8"/>
  <c r="C136" i="8"/>
  <c r="H80" i="8"/>
  <c r="I80" i="8" s="1"/>
  <c r="C9" i="8"/>
  <c r="E138" i="8"/>
  <c r="K132" i="8"/>
  <c r="H87" i="8"/>
  <c r="K140" i="8"/>
  <c r="E115" i="8"/>
  <c r="K84" i="8"/>
  <c r="E114" i="8"/>
  <c r="K92" i="8"/>
  <c r="E106" i="8"/>
  <c r="K100" i="8"/>
  <c r="K108" i="8"/>
  <c r="E82" i="8"/>
  <c r="K115" i="8"/>
  <c r="H91" i="8"/>
  <c r="E91" i="8"/>
  <c r="K91" i="8"/>
  <c r="H127" i="8"/>
  <c r="K127" i="8"/>
  <c r="E127" i="8"/>
  <c r="K119" i="8"/>
  <c r="E119" i="8"/>
  <c r="H119" i="8"/>
  <c r="H111" i="8"/>
  <c r="K111" i="8"/>
  <c r="E111" i="8"/>
  <c r="E83" i="8"/>
  <c r="H83" i="8"/>
  <c r="K83" i="8"/>
  <c r="H139" i="8"/>
  <c r="E139" i="8"/>
  <c r="K139" i="8"/>
  <c r="H81" i="8"/>
  <c r="K81" i="8"/>
  <c r="E81" i="8"/>
  <c r="H99" i="8"/>
  <c r="K99" i="8"/>
  <c r="E99" i="8"/>
  <c r="H95" i="8"/>
  <c r="K95" i="8"/>
  <c r="E95" i="8"/>
  <c r="H131" i="8"/>
  <c r="K131" i="8"/>
  <c r="E131" i="8"/>
  <c r="H123" i="8"/>
  <c r="K123" i="8"/>
  <c r="E123" i="8"/>
  <c r="H143" i="8"/>
  <c r="K143" i="8"/>
  <c r="E143" i="8"/>
  <c r="K107" i="8"/>
  <c r="H107" i="8"/>
  <c r="E107" i="8"/>
  <c r="H120" i="8"/>
  <c r="H104" i="8"/>
  <c r="H88" i="8"/>
  <c r="E90" i="8"/>
  <c r="E137" i="8"/>
  <c r="E129" i="8"/>
  <c r="E121" i="8"/>
  <c r="E113" i="8"/>
  <c r="E105" i="8"/>
  <c r="E97" i="8"/>
  <c r="E89" i="8"/>
  <c r="K85" i="8"/>
  <c r="K93" i="8"/>
  <c r="K101" i="8"/>
  <c r="K109" i="8"/>
  <c r="K117" i="8"/>
  <c r="K125" i="8"/>
  <c r="K133" i="8"/>
  <c r="K141" i="8"/>
  <c r="H142" i="8"/>
  <c r="H134" i="8"/>
  <c r="H126" i="8"/>
  <c r="H118" i="8"/>
  <c r="H110" i="8"/>
  <c r="H102" i="8"/>
  <c r="H94" i="8"/>
  <c r="H86" i="8"/>
  <c r="H136" i="8"/>
  <c r="H112" i="8"/>
  <c r="H96" i="8"/>
  <c r="E144" i="8"/>
  <c r="E136" i="8"/>
  <c r="E128" i="8"/>
  <c r="E120" i="8"/>
  <c r="E112" i="8"/>
  <c r="E104" i="8"/>
  <c r="E96" i="8"/>
  <c r="E88" i="8"/>
  <c r="K86" i="8"/>
  <c r="K94" i="8"/>
  <c r="K102" i="8"/>
  <c r="K110" i="8"/>
  <c r="K118" i="8"/>
  <c r="K126" i="8"/>
  <c r="K134" i="8"/>
  <c r="K142" i="8"/>
  <c r="H141" i="8"/>
  <c r="H133" i="8"/>
  <c r="H125" i="8"/>
  <c r="H117" i="8"/>
  <c r="H109" i="8"/>
  <c r="H101" i="8"/>
  <c r="H93" i="8"/>
  <c r="H85" i="8"/>
  <c r="H144" i="8"/>
  <c r="K116" i="8"/>
  <c r="H135" i="8"/>
  <c r="H103" i="8"/>
  <c r="E135" i="8"/>
  <c r="E103" i="8"/>
  <c r="E87" i="8"/>
  <c r="H140" i="8"/>
  <c r="H132" i="8"/>
  <c r="H124" i="8"/>
  <c r="H116" i="8"/>
  <c r="H108" i="8"/>
  <c r="H100" i="8"/>
  <c r="H92" i="8"/>
  <c r="H84" i="8"/>
  <c r="H128" i="8"/>
  <c r="E122" i="8"/>
  <c r="K89" i="8"/>
  <c r="K97" i="8"/>
  <c r="K105" i="8"/>
  <c r="K113" i="8"/>
  <c r="K121" i="8"/>
  <c r="K129" i="8"/>
  <c r="K137" i="8"/>
  <c r="H138" i="8"/>
  <c r="H130" i="8"/>
  <c r="H122" i="8"/>
  <c r="H114" i="8"/>
  <c r="H106" i="8"/>
  <c r="H98" i="8"/>
  <c r="H90" i="8"/>
  <c r="H82" i="8"/>
  <c r="O78" i="8"/>
  <c r="Q78" i="8" s="1"/>
  <c r="O70" i="8"/>
  <c r="Q70" i="8" s="1"/>
  <c r="O62" i="8"/>
  <c r="Q62" i="8" s="1"/>
  <c r="O54" i="8"/>
  <c r="Q54" i="8" s="1"/>
  <c r="O46" i="8"/>
  <c r="Q46" i="8" s="1"/>
  <c r="O38" i="8"/>
  <c r="Q38" i="8" s="1"/>
  <c r="O30" i="8"/>
  <c r="Q30" i="8" s="1"/>
  <c r="O22" i="8"/>
  <c r="Q22" i="8" s="1"/>
  <c r="O14" i="8"/>
  <c r="Q14" i="8" s="1"/>
  <c r="O37" i="8"/>
  <c r="Q37" i="8" s="1"/>
  <c r="O29" i="8"/>
  <c r="Q29" i="8" s="1"/>
  <c r="H50" i="8"/>
  <c r="I50" i="8" s="1"/>
  <c r="H74" i="8"/>
  <c r="I74" i="8" s="1"/>
  <c r="O77" i="8"/>
  <c r="Q77" i="8" s="1"/>
  <c r="O69" i="8"/>
  <c r="Q69" i="8" s="1"/>
  <c r="O61" i="8"/>
  <c r="Q61" i="8" s="1"/>
  <c r="O53" i="8"/>
  <c r="Q53" i="8" s="1"/>
  <c r="H66" i="8"/>
  <c r="I66" i="8" s="1"/>
  <c r="H58" i="8"/>
  <c r="I58" i="8" s="1"/>
  <c r="L71" i="8"/>
  <c r="M71" i="8" s="1"/>
  <c r="L47" i="8"/>
  <c r="M47" i="8" s="1"/>
  <c r="O21" i="8"/>
  <c r="Q21" i="8" s="1"/>
  <c r="O13" i="8"/>
  <c r="Q13" i="8" s="1"/>
  <c r="H44" i="8"/>
  <c r="J44" i="8" s="1"/>
  <c r="H36" i="8"/>
  <c r="J36" i="8" s="1"/>
  <c r="H28" i="8"/>
  <c r="I28" i="8" s="1"/>
  <c r="H20" i="8"/>
  <c r="I20" i="8" s="1"/>
  <c r="H12" i="8"/>
  <c r="I12" i="8" s="1"/>
  <c r="L74" i="8"/>
  <c r="M74" i="8" s="1"/>
  <c r="L66" i="8"/>
  <c r="M66" i="8" s="1"/>
  <c r="L58" i="8"/>
  <c r="M58" i="8" s="1"/>
  <c r="L50" i="8"/>
  <c r="M50" i="8" s="1"/>
  <c r="O40" i="8"/>
  <c r="Q40" i="8" s="1"/>
  <c r="O32" i="8"/>
  <c r="P32" i="8" s="1"/>
  <c r="O24" i="8"/>
  <c r="P24" i="8" s="1"/>
  <c r="O16" i="8"/>
  <c r="P16" i="8" s="1"/>
  <c r="L14" i="8"/>
  <c r="M14" i="8" s="1"/>
  <c r="L72" i="8"/>
  <c r="M72" i="8" s="1"/>
  <c r="L64" i="8"/>
  <c r="M64" i="8" s="1"/>
  <c r="L56" i="8"/>
  <c r="M56" i="8" s="1"/>
  <c r="L48" i="8"/>
  <c r="M48" i="8" s="1"/>
  <c r="E39" i="8"/>
  <c r="E71" i="8"/>
  <c r="L22" i="8"/>
  <c r="M22" i="8" s="1"/>
  <c r="E70" i="8"/>
  <c r="E38" i="8"/>
  <c r="E31" i="8"/>
  <c r="O45" i="8"/>
  <c r="Q45" i="8" s="1"/>
  <c r="E62" i="8"/>
  <c r="E30" i="8"/>
  <c r="H42" i="8"/>
  <c r="I42" i="8" s="1"/>
  <c r="H34" i="8"/>
  <c r="J34" i="8" s="1"/>
  <c r="H26" i="8"/>
  <c r="I26" i="8" s="1"/>
  <c r="H18" i="8"/>
  <c r="J18" i="8" s="1"/>
  <c r="H10" i="8"/>
  <c r="I10" i="8" s="1"/>
  <c r="H79" i="8"/>
  <c r="J79" i="8" s="1"/>
  <c r="H71" i="8"/>
  <c r="J71" i="8" s="1"/>
  <c r="H63" i="8"/>
  <c r="J63" i="8" s="1"/>
  <c r="H55" i="8"/>
  <c r="J55" i="8" s="1"/>
  <c r="H47" i="8"/>
  <c r="I47" i="8" s="1"/>
  <c r="O56" i="8"/>
  <c r="P56" i="8" s="1"/>
  <c r="E55" i="8"/>
  <c r="E23" i="8"/>
  <c r="O75" i="8"/>
  <c r="P75" i="8" s="1"/>
  <c r="O67" i="8"/>
  <c r="P67" i="8" s="1"/>
  <c r="O59" i="8"/>
  <c r="P59" i="8" s="1"/>
  <c r="O51" i="8"/>
  <c r="P51" i="8" s="1"/>
  <c r="E54" i="8"/>
  <c r="E22" i="8"/>
  <c r="L41" i="8"/>
  <c r="M41" i="8" s="1"/>
  <c r="L33" i="8"/>
  <c r="M33" i="8" s="1"/>
  <c r="O25" i="8"/>
  <c r="Q25" i="8" s="1"/>
  <c r="E79" i="8"/>
  <c r="E47" i="8"/>
  <c r="E15" i="8"/>
  <c r="H15" i="8"/>
  <c r="J15" i="8" s="1"/>
  <c r="E63" i="8"/>
  <c r="K58" i="8"/>
  <c r="E78" i="8"/>
  <c r="E46" i="8"/>
  <c r="E14" i="8"/>
  <c r="K68" i="8"/>
  <c r="K28" i="8"/>
  <c r="E73" i="8"/>
  <c r="E65" i="8"/>
  <c r="E57" i="8"/>
  <c r="E49" i="8"/>
  <c r="E41" i="8"/>
  <c r="E33" i="8"/>
  <c r="E25" i="8"/>
  <c r="E17" i="8"/>
  <c r="O44" i="8"/>
  <c r="P44" i="8" s="1"/>
  <c r="O36" i="8"/>
  <c r="P36" i="8" s="1"/>
  <c r="O28" i="8"/>
  <c r="Q28" i="8" s="1"/>
  <c r="O20" i="8"/>
  <c r="P20" i="8" s="1"/>
  <c r="O12" i="8"/>
  <c r="P12" i="8" s="1"/>
  <c r="H43" i="8"/>
  <c r="J43" i="8" s="1"/>
  <c r="H35" i="8"/>
  <c r="J35" i="8" s="1"/>
  <c r="H27" i="8"/>
  <c r="J27" i="8" s="1"/>
  <c r="H19" i="8"/>
  <c r="I19" i="8" s="1"/>
  <c r="H11" i="8"/>
  <c r="J11" i="8" s="1"/>
  <c r="K66" i="8"/>
  <c r="K20" i="8"/>
  <c r="L16" i="8"/>
  <c r="O48" i="8"/>
  <c r="P48" i="8" s="1"/>
  <c r="H65" i="8"/>
  <c r="I65" i="8" s="1"/>
  <c r="E9" i="8"/>
  <c r="E72" i="8"/>
  <c r="E64" i="8"/>
  <c r="E56" i="8"/>
  <c r="E48" i="8"/>
  <c r="H76" i="8"/>
  <c r="J76" i="8" s="1"/>
  <c r="L79" i="8"/>
  <c r="M79" i="8" s="1"/>
  <c r="L77" i="8"/>
  <c r="M77" i="8" s="1"/>
  <c r="L69" i="8"/>
  <c r="M69" i="8" s="1"/>
  <c r="L61" i="8"/>
  <c r="M61" i="8" s="1"/>
  <c r="L53" i="8"/>
  <c r="N53" i="8" s="1"/>
  <c r="K52" i="8"/>
  <c r="L38" i="8"/>
  <c r="N38" i="8" s="1"/>
  <c r="O72" i="8"/>
  <c r="Q72" i="8" s="1"/>
  <c r="H41" i="8"/>
  <c r="I41" i="8" s="1"/>
  <c r="E37" i="8"/>
  <c r="E29" i="8"/>
  <c r="E21" i="8"/>
  <c r="E13" i="8"/>
  <c r="H57" i="8"/>
  <c r="I57" i="8" s="1"/>
  <c r="H60" i="8"/>
  <c r="J60" i="8" s="1"/>
  <c r="L73" i="8"/>
  <c r="M73" i="8" s="1"/>
  <c r="L65" i="8"/>
  <c r="N65" i="8" s="1"/>
  <c r="L57" i="8"/>
  <c r="N57" i="8" s="1"/>
  <c r="L49" i="8"/>
  <c r="N49" i="8" s="1"/>
  <c r="K50" i="8"/>
  <c r="L32" i="8"/>
  <c r="O66" i="8"/>
  <c r="Q66" i="8" s="1"/>
  <c r="H39" i="8"/>
  <c r="J39" i="8" s="1"/>
  <c r="E76" i="8"/>
  <c r="E60" i="8"/>
  <c r="E44" i="8"/>
  <c r="E36" i="8"/>
  <c r="E28" i="8"/>
  <c r="E20" i="8"/>
  <c r="E12" i="8"/>
  <c r="O27" i="8"/>
  <c r="Q27" i="8" s="1"/>
  <c r="H68" i="8"/>
  <c r="J68" i="8" s="1"/>
  <c r="H49" i="8"/>
  <c r="I49" i="8" s="1"/>
  <c r="O39" i="8"/>
  <c r="P39" i="8" s="1"/>
  <c r="O31" i="8"/>
  <c r="P31" i="8" s="1"/>
  <c r="O23" i="8"/>
  <c r="P23" i="8" s="1"/>
  <c r="O15" i="8"/>
  <c r="P15" i="8" s="1"/>
  <c r="K76" i="8"/>
  <c r="K44" i="8"/>
  <c r="L30" i="8"/>
  <c r="M30" i="8" s="1"/>
  <c r="O64" i="8"/>
  <c r="P64" i="8" s="1"/>
  <c r="H31" i="8"/>
  <c r="J31" i="8" s="1"/>
  <c r="E43" i="8"/>
  <c r="E35" i="8"/>
  <c r="E27" i="8"/>
  <c r="E19" i="8"/>
  <c r="E11" i="8"/>
  <c r="K12" i="8"/>
  <c r="H52" i="8"/>
  <c r="I52" i="8" s="1"/>
  <c r="K74" i="8"/>
  <c r="K36" i="8"/>
  <c r="L24" i="8"/>
  <c r="M24" i="8" s="1"/>
  <c r="O58" i="8"/>
  <c r="H73" i="8"/>
  <c r="I73" i="8" s="1"/>
  <c r="H23" i="8"/>
  <c r="J23" i="8" s="1"/>
  <c r="E74" i="8"/>
  <c r="E66" i="8"/>
  <c r="E58" i="8"/>
  <c r="E50" i="8"/>
  <c r="E42" i="8"/>
  <c r="E34" i="8"/>
  <c r="E26" i="8"/>
  <c r="E18" i="8"/>
  <c r="E10" i="8"/>
  <c r="H51" i="8"/>
  <c r="K51" i="8"/>
  <c r="H59" i="8"/>
  <c r="K59" i="8"/>
  <c r="H67" i="8"/>
  <c r="K67" i="8"/>
  <c r="H75" i="8"/>
  <c r="K75" i="8"/>
  <c r="O76" i="8"/>
  <c r="L76" i="8"/>
  <c r="O68" i="8"/>
  <c r="L68" i="8"/>
  <c r="O60" i="8"/>
  <c r="L60" i="8"/>
  <c r="O52" i="8"/>
  <c r="L52" i="8"/>
  <c r="K34" i="8"/>
  <c r="L17" i="8"/>
  <c r="H17" i="8"/>
  <c r="I17" i="8" s="1"/>
  <c r="K32" i="8"/>
  <c r="H32" i="8"/>
  <c r="K69" i="8"/>
  <c r="H69" i="8"/>
  <c r="K26" i="8"/>
  <c r="O17" i="8"/>
  <c r="K16" i="8"/>
  <c r="H16" i="8"/>
  <c r="K77" i="8"/>
  <c r="H77" i="8"/>
  <c r="L63" i="8"/>
  <c r="O43" i="8"/>
  <c r="O11" i="8"/>
  <c r="O50" i="8"/>
  <c r="H33" i="8"/>
  <c r="O19" i="8"/>
  <c r="K24" i="8"/>
  <c r="H24" i="8"/>
  <c r="K61" i="8"/>
  <c r="H61" i="8"/>
  <c r="K18" i="8"/>
  <c r="O41" i="8"/>
  <c r="K40" i="8"/>
  <c r="H40" i="8"/>
  <c r="K53" i="8"/>
  <c r="H53" i="8"/>
  <c r="O79" i="8"/>
  <c r="O71" i="8"/>
  <c r="O63" i="8"/>
  <c r="O55" i="8"/>
  <c r="O47" i="8"/>
  <c r="L55" i="8"/>
  <c r="O35" i="8"/>
  <c r="O74" i="8"/>
  <c r="L25" i="8"/>
  <c r="H25" i="8"/>
  <c r="I25" i="8" s="1"/>
  <c r="K45" i="8"/>
  <c r="H45" i="8"/>
  <c r="K42" i="8"/>
  <c r="K10" i="8"/>
  <c r="O33" i="8"/>
  <c r="K43" i="8"/>
  <c r="K35" i="8"/>
  <c r="K27" i="8"/>
  <c r="K19" i="8"/>
  <c r="K11" i="8"/>
  <c r="L39" i="8"/>
  <c r="L31" i="8"/>
  <c r="L23" i="8"/>
  <c r="L15" i="8"/>
  <c r="L78" i="8"/>
  <c r="L70" i="8"/>
  <c r="L62" i="8"/>
  <c r="L54" i="8"/>
  <c r="L46" i="8"/>
  <c r="O42" i="8"/>
  <c r="O34" i="8"/>
  <c r="O26" i="8"/>
  <c r="O18" i="8"/>
  <c r="O10" i="8"/>
  <c r="O73" i="8"/>
  <c r="O65" i="8"/>
  <c r="O57" i="8"/>
  <c r="O49" i="8"/>
  <c r="H9" i="8"/>
  <c r="H72" i="8"/>
  <c r="H64" i="8"/>
  <c r="H56" i="8"/>
  <c r="H48" i="8"/>
  <c r="L37" i="8"/>
  <c r="L29" i="8"/>
  <c r="L21" i="8"/>
  <c r="L13" i="8"/>
  <c r="H78" i="8"/>
  <c r="H70" i="8"/>
  <c r="H62" i="8"/>
  <c r="H54" i="8"/>
  <c r="H46" i="8"/>
  <c r="H38" i="8"/>
  <c r="H30" i="8"/>
  <c r="H22" i="8"/>
  <c r="H14" i="8"/>
  <c r="L44" i="8"/>
  <c r="L36" i="8"/>
  <c r="L28" i="8"/>
  <c r="L20" i="8"/>
  <c r="L12" i="8"/>
  <c r="L75" i="8"/>
  <c r="L67" i="8"/>
  <c r="L59" i="8"/>
  <c r="L51" i="8"/>
  <c r="H37" i="8"/>
  <c r="H29" i="8"/>
  <c r="H21" i="8"/>
  <c r="H13" i="8"/>
  <c r="Q9" i="8"/>
  <c r="P9" i="8"/>
  <c r="Q183" i="8" l="1"/>
  <c r="I182" i="8"/>
  <c r="P156" i="8"/>
  <c r="P164" i="8"/>
  <c r="P148" i="8"/>
  <c r="P180" i="8"/>
  <c r="J168" i="8"/>
  <c r="N26" i="8"/>
  <c r="N35" i="8"/>
  <c r="J12" i="8"/>
  <c r="J47" i="8"/>
  <c r="Q171" i="8"/>
  <c r="Q44" i="8"/>
  <c r="J172" i="8"/>
  <c r="Q151" i="8"/>
  <c r="I158" i="8"/>
  <c r="Q175" i="8"/>
  <c r="J150" i="8"/>
  <c r="J171" i="8"/>
  <c r="P161" i="8"/>
  <c r="I9" i="8"/>
  <c r="H190" i="8"/>
  <c r="N10" i="8"/>
  <c r="Q170" i="8"/>
  <c r="J154" i="8"/>
  <c r="Q165" i="8"/>
  <c r="I145" i="8"/>
  <c r="Q147" i="8"/>
  <c r="Q179" i="8"/>
  <c r="Q159" i="8"/>
  <c r="N40" i="8"/>
  <c r="N43" i="8"/>
  <c r="Q67" i="8"/>
  <c r="J155" i="8"/>
  <c r="P152" i="8"/>
  <c r="Q39" i="8"/>
  <c r="Q184" i="8"/>
  <c r="I18" i="8"/>
  <c r="Q162" i="8"/>
  <c r="P176" i="8"/>
  <c r="N34" i="8"/>
  <c r="P145" i="8"/>
  <c r="Q168" i="8"/>
  <c r="P168" i="8"/>
  <c r="I36" i="8"/>
  <c r="P14" i="8"/>
  <c r="I11" i="8"/>
  <c r="N42" i="8"/>
  <c r="J179" i="8"/>
  <c r="J178" i="8"/>
  <c r="Q157" i="8"/>
  <c r="Q178" i="8"/>
  <c r="J152" i="8"/>
  <c r="P153" i="8"/>
  <c r="I164" i="8"/>
  <c r="J164" i="8"/>
  <c r="J66" i="8"/>
  <c r="Q154" i="8"/>
  <c r="Q155" i="8"/>
  <c r="Q163" i="8"/>
  <c r="P28" i="8"/>
  <c r="J156" i="8"/>
  <c r="Q172" i="8"/>
  <c r="P172" i="8"/>
  <c r="J169" i="8"/>
  <c r="I169" i="8"/>
  <c r="I166" i="8"/>
  <c r="J166" i="8"/>
  <c r="P174" i="8"/>
  <c r="Q174" i="8"/>
  <c r="I183" i="8"/>
  <c r="J183" i="8"/>
  <c r="N18" i="8"/>
  <c r="J165" i="8"/>
  <c r="I165" i="8"/>
  <c r="I186" i="8"/>
  <c r="J186" i="8"/>
  <c r="P169" i="8"/>
  <c r="Q169" i="8"/>
  <c r="P185" i="8"/>
  <c r="Q185" i="8"/>
  <c r="P166" i="8"/>
  <c r="Q166" i="8"/>
  <c r="J161" i="8"/>
  <c r="I161" i="8"/>
  <c r="I148" i="8"/>
  <c r="J148" i="8"/>
  <c r="J177" i="8"/>
  <c r="I177" i="8"/>
  <c r="I176" i="8"/>
  <c r="J176" i="8"/>
  <c r="I147" i="8"/>
  <c r="J147" i="8"/>
  <c r="P61" i="8"/>
  <c r="N50" i="8"/>
  <c r="Q167" i="8"/>
  <c r="Q186" i="8"/>
  <c r="I162" i="8"/>
  <c r="J162" i="8"/>
  <c r="J185" i="8"/>
  <c r="I185" i="8"/>
  <c r="P150" i="8"/>
  <c r="Q150" i="8"/>
  <c r="P149" i="8"/>
  <c r="Q149" i="8"/>
  <c r="I170" i="8"/>
  <c r="J170" i="8"/>
  <c r="P78" i="8"/>
  <c r="Q32" i="8"/>
  <c r="P160" i="8"/>
  <c r="Q160" i="8"/>
  <c r="I180" i="8"/>
  <c r="J180" i="8"/>
  <c r="P173" i="8"/>
  <c r="Q173" i="8"/>
  <c r="J173" i="8"/>
  <c r="I173" i="8"/>
  <c r="I146" i="8"/>
  <c r="J146" i="8"/>
  <c r="P181" i="8"/>
  <c r="Q181" i="8"/>
  <c r="J181" i="8"/>
  <c r="I181" i="8"/>
  <c r="I151" i="8"/>
  <c r="J151" i="8"/>
  <c r="I163" i="8"/>
  <c r="J163" i="8"/>
  <c r="I160" i="8"/>
  <c r="J160" i="8"/>
  <c r="J28" i="8"/>
  <c r="P40" i="8"/>
  <c r="I71" i="8"/>
  <c r="P70" i="8"/>
  <c r="I159" i="8"/>
  <c r="J159" i="8"/>
  <c r="Q182" i="8"/>
  <c r="P182" i="8"/>
  <c r="I174" i="8"/>
  <c r="J174" i="8"/>
  <c r="I167" i="8"/>
  <c r="J167" i="8"/>
  <c r="Q146" i="8"/>
  <c r="P177" i="8"/>
  <c r="Q177" i="8"/>
  <c r="J153" i="8"/>
  <c r="I153" i="8"/>
  <c r="P158" i="8"/>
  <c r="Q158" i="8"/>
  <c r="J157" i="8"/>
  <c r="I157" i="8"/>
  <c r="P21" i="8"/>
  <c r="P38" i="8"/>
  <c r="J80" i="8"/>
  <c r="P30" i="8"/>
  <c r="I23" i="8"/>
  <c r="N11" i="8"/>
  <c r="N19" i="8"/>
  <c r="N30" i="8"/>
  <c r="N27" i="8"/>
  <c r="P25" i="8"/>
  <c r="N58" i="8"/>
  <c r="P69" i="8"/>
  <c r="I76" i="8"/>
  <c r="J73" i="8"/>
  <c r="J50" i="8"/>
  <c r="P46" i="8"/>
  <c r="J74" i="8"/>
  <c r="P62" i="8"/>
  <c r="I44" i="8"/>
  <c r="Q36" i="8"/>
  <c r="N41" i="8"/>
  <c r="J10" i="8"/>
  <c r="I15" i="8"/>
  <c r="J19" i="8"/>
  <c r="P13" i="8"/>
  <c r="N14" i="8"/>
  <c r="P77" i="8"/>
  <c r="N66" i="8"/>
  <c r="P54" i="8"/>
  <c r="N72" i="8"/>
  <c r="Q56" i="8"/>
  <c r="Q64" i="8"/>
  <c r="J49" i="8"/>
  <c r="I68" i="8"/>
  <c r="P29" i="8"/>
  <c r="J26" i="8"/>
  <c r="P22" i="8"/>
  <c r="P37" i="8"/>
  <c r="J25" i="8"/>
  <c r="N48" i="8"/>
  <c r="M49" i="8"/>
  <c r="M53" i="8"/>
  <c r="N47" i="8"/>
  <c r="M57" i="8"/>
  <c r="N56" i="8"/>
  <c r="P53" i="8"/>
  <c r="J58" i="8"/>
  <c r="I55" i="8"/>
  <c r="N71" i="8"/>
  <c r="N61" i="8"/>
  <c r="I79" i="8"/>
  <c r="N73" i="8"/>
  <c r="N64" i="8"/>
  <c r="P27" i="8"/>
  <c r="Q16" i="8"/>
  <c r="I34" i="8"/>
  <c r="P72" i="8"/>
  <c r="I27" i="8"/>
  <c r="N24" i="8"/>
  <c r="Q24" i="8"/>
  <c r="N74" i="8"/>
  <c r="J42" i="8"/>
  <c r="J41" i="8"/>
  <c r="J20" i="8"/>
  <c r="Q51" i="8"/>
  <c r="I35" i="8"/>
  <c r="N77" i="8"/>
  <c r="N22" i="8"/>
  <c r="J65" i="8"/>
  <c r="I39" i="8"/>
  <c r="M65" i="8"/>
  <c r="N33" i="8"/>
  <c r="Q15" i="8"/>
  <c r="Q59" i="8"/>
  <c r="P45" i="8"/>
  <c r="Q75" i="8"/>
  <c r="I63" i="8"/>
  <c r="M16" i="8"/>
  <c r="N16" i="8"/>
  <c r="Q23" i="8"/>
  <c r="Q12" i="8"/>
  <c r="I43" i="8"/>
  <c r="J52" i="8"/>
  <c r="M38" i="8"/>
  <c r="N79" i="8"/>
  <c r="M32" i="8"/>
  <c r="N32" i="8"/>
  <c r="J57" i="8"/>
  <c r="Q31" i="8"/>
  <c r="Q20" i="8"/>
  <c r="N69" i="8"/>
  <c r="I31" i="8"/>
  <c r="Q48" i="8"/>
  <c r="Q58" i="8"/>
  <c r="P58" i="8"/>
  <c r="P66" i="8"/>
  <c r="I60" i="8"/>
  <c r="I21" i="8"/>
  <c r="J21" i="8"/>
  <c r="Q74" i="8"/>
  <c r="P74" i="8"/>
  <c r="P79" i="8"/>
  <c r="Q79" i="8"/>
  <c r="I61" i="8"/>
  <c r="J61" i="8"/>
  <c r="M68" i="8"/>
  <c r="N68" i="8"/>
  <c r="I29" i="8"/>
  <c r="J29" i="8"/>
  <c r="M28" i="8"/>
  <c r="N28" i="8"/>
  <c r="J54" i="8"/>
  <c r="I54" i="8"/>
  <c r="Q49" i="8"/>
  <c r="P49" i="8"/>
  <c r="Q42" i="8"/>
  <c r="P42" i="8"/>
  <c r="M31" i="8"/>
  <c r="N31" i="8"/>
  <c r="P35" i="8"/>
  <c r="Q35" i="8"/>
  <c r="I77" i="8"/>
  <c r="J77" i="8"/>
  <c r="J32" i="8"/>
  <c r="I32" i="8"/>
  <c r="P68" i="8"/>
  <c r="Q68" i="8"/>
  <c r="J59" i="8"/>
  <c r="I59" i="8"/>
  <c r="M37" i="8"/>
  <c r="N37" i="8"/>
  <c r="I62" i="8"/>
  <c r="J62" i="8"/>
  <c r="Q57" i="8"/>
  <c r="P57" i="8"/>
  <c r="M76" i="8"/>
  <c r="N76" i="8"/>
  <c r="Q65" i="8"/>
  <c r="P65" i="8"/>
  <c r="J51" i="8"/>
  <c r="I51" i="8"/>
  <c r="J9" i="8"/>
  <c r="M59" i="8"/>
  <c r="N59" i="8"/>
  <c r="I14" i="8"/>
  <c r="J14" i="8"/>
  <c r="I78" i="8"/>
  <c r="J78" i="8"/>
  <c r="I48" i="8"/>
  <c r="J48" i="8"/>
  <c r="Q73" i="8"/>
  <c r="P73" i="8"/>
  <c r="M62" i="8"/>
  <c r="N62" i="8"/>
  <c r="P47" i="8"/>
  <c r="Q47" i="8"/>
  <c r="P19" i="8"/>
  <c r="Q19" i="8"/>
  <c r="M63" i="8"/>
  <c r="N63" i="8"/>
  <c r="M17" i="8"/>
  <c r="N17" i="8"/>
  <c r="M52" i="8"/>
  <c r="N52" i="8"/>
  <c r="M20" i="8"/>
  <c r="N20" i="8"/>
  <c r="M23" i="8"/>
  <c r="N23" i="8"/>
  <c r="M39" i="8"/>
  <c r="N39" i="8"/>
  <c r="M55" i="8"/>
  <c r="N55" i="8"/>
  <c r="J70" i="8"/>
  <c r="I70" i="8"/>
  <c r="M67" i="8"/>
  <c r="N67" i="8"/>
  <c r="I22" i="8"/>
  <c r="J22" i="8"/>
  <c r="M13" i="8"/>
  <c r="N13" i="8"/>
  <c r="I56" i="8"/>
  <c r="J56" i="8"/>
  <c r="Q10" i="8"/>
  <c r="P10" i="8"/>
  <c r="M70" i="8"/>
  <c r="N70" i="8"/>
  <c r="P55" i="8"/>
  <c r="Q55" i="8"/>
  <c r="J53" i="8"/>
  <c r="I53" i="8"/>
  <c r="Q41" i="8"/>
  <c r="P41" i="8"/>
  <c r="Q50" i="8"/>
  <c r="P50" i="8"/>
  <c r="P52" i="8"/>
  <c r="Q52" i="8"/>
  <c r="J75" i="8"/>
  <c r="I75" i="8"/>
  <c r="I46" i="8"/>
  <c r="J46" i="8"/>
  <c r="J37" i="8"/>
  <c r="I37" i="8"/>
  <c r="M51" i="8"/>
  <c r="N51" i="8"/>
  <c r="M54" i="8"/>
  <c r="N54" i="8"/>
  <c r="I45" i="8"/>
  <c r="J45" i="8"/>
  <c r="J17" i="8"/>
  <c r="M75" i="8"/>
  <c r="N75" i="8"/>
  <c r="I30" i="8"/>
  <c r="J30" i="8"/>
  <c r="M21" i="8"/>
  <c r="N21" i="8"/>
  <c r="I64" i="8"/>
  <c r="J64" i="8"/>
  <c r="Q18" i="8"/>
  <c r="P18" i="8"/>
  <c r="M78" i="8"/>
  <c r="N78" i="8"/>
  <c r="M25" i="8"/>
  <c r="N25" i="8"/>
  <c r="P63" i="8"/>
  <c r="Q63" i="8"/>
  <c r="P11" i="8"/>
  <c r="Q11" i="8"/>
  <c r="M60" i="8"/>
  <c r="N60" i="8"/>
  <c r="Q34" i="8"/>
  <c r="P34" i="8"/>
  <c r="M36" i="8"/>
  <c r="N36" i="8"/>
  <c r="M46" i="8"/>
  <c r="N46" i="8"/>
  <c r="I24" i="8"/>
  <c r="J24" i="8"/>
  <c r="M44" i="8"/>
  <c r="N44" i="8"/>
  <c r="J33" i="8"/>
  <c r="I33" i="8"/>
  <c r="J16" i="8"/>
  <c r="I16" i="8"/>
  <c r="P76" i="8"/>
  <c r="Q76" i="8"/>
  <c r="I13" i="8"/>
  <c r="J13" i="8"/>
  <c r="M12" i="8"/>
  <c r="N12" i="8"/>
  <c r="J38" i="8"/>
  <c r="I38" i="8"/>
  <c r="M29" i="8"/>
  <c r="N29" i="8"/>
  <c r="I72" i="8"/>
  <c r="J72" i="8"/>
  <c r="Q26" i="8"/>
  <c r="P26" i="8"/>
  <c r="M15" i="8"/>
  <c r="N15" i="8"/>
  <c r="Q33" i="8"/>
  <c r="P33" i="8"/>
  <c r="P71" i="8"/>
  <c r="Q71" i="8"/>
  <c r="I40" i="8"/>
  <c r="J40" i="8"/>
  <c r="P43" i="8"/>
  <c r="Q43" i="8"/>
  <c r="Q17" i="8"/>
  <c r="P17" i="8"/>
  <c r="J69" i="8"/>
  <c r="I69" i="8"/>
  <c r="P60" i="8"/>
  <c r="Q60" i="8"/>
  <c r="J67" i="8"/>
  <c r="I67" i="8"/>
  <c r="I190" i="8" l="1"/>
  <c r="J190" i="8"/>
  <c r="X17" i="5" l="1"/>
  <c r="L17" i="5"/>
  <c r="M18" i="5"/>
  <c r="M19" i="5"/>
  <c r="N19" i="5" s="1"/>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L9" i="8" l="1"/>
  <c r="N9" i="8" s="1"/>
  <c r="M14" i="5"/>
  <c r="J11" i="5"/>
  <c r="AB84" i="6"/>
  <c r="AC84" i="6" s="1"/>
  <c r="AB83" i="6"/>
  <c r="AC83" i="6" s="1"/>
  <c r="AB82" i="6"/>
  <c r="AC82" i="6" s="1"/>
  <c r="AB81" i="6"/>
  <c r="AC81" i="6" s="1"/>
  <c r="AB80" i="6"/>
  <c r="AC80" i="6" s="1"/>
  <c r="AB79" i="6"/>
  <c r="AC79" i="6" s="1"/>
  <c r="AB78" i="6"/>
  <c r="AC78" i="6" s="1"/>
  <c r="AB77" i="6"/>
  <c r="AC77" i="6" s="1"/>
  <c r="AB76" i="6"/>
  <c r="AC76" i="6" s="1"/>
  <c r="AB75" i="6"/>
  <c r="AC75" i="6" s="1"/>
  <c r="AB74" i="6"/>
  <c r="AC74" i="6" s="1"/>
  <c r="AB73" i="6"/>
  <c r="AC73" i="6" s="1"/>
  <c r="AB72" i="6"/>
  <c r="AC72" i="6" s="1"/>
  <c r="AB71" i="6"/>
  <c r="AC71" i="6" s="1"/>
  <c r="AB70" i="6"/>
  <c r="AC70" i="6" s="1"/>
  <c r="AB69" i="6"/>
  <c r="AC69" i="6" s="1"/>
  <c r="AB68" i="6"/>
  <c r="AC68" i="6" s="1"/>
  <c r="AB67" i="6"/>
  <c r="AC67" i="6" s="1"/>
  <c r="AB66" i="6"/>
  <c r="AC66" i="6" s="1"/>
  <c r="AB65" i="6"/>
  <c r="AC65" i="6" s="1"/>
  <c r="AB64" i="6"/>
  <c r="P63" i="6"/>
  <c r="L123" i="8" s="1"/>
  <c r="P64" i="6"/>
  <c r="L124" i="8" s="1"/>
  <c r="Q64" i="6"/>
  <c r="P65" i="6"/>
  <c r="P66" i="6"/>
  <c r="L126" i="8" s="1"/>
  <c r="P67" i="6"/>
  <c r="L127" i="8" s="1"/>
  <c r="Q67" i="6"/>
  <c r="P68" i="6"/>
  <c r="L128" i="8" s="1"/>
  <c r="P69" i="6"/>
  <c r="P70" i="6"/>
  <c r="L130" i="8" s="1"/>
  <c r="P71" i="6"/>
  <c r="L131" i="8" s="1"/>
  <c r="P72" i="6"/>
  <c r="L132" i="8" s="1"/>
  <c r="Q72" i="6"/>
  <c r="P73" i="6"/>
  <c r="L133" i="8" s="1"/>
  <c r="P74" i="6"/>
  <c r="L134" i="8" s="1"/>
  <c r="Q74" i="6"/>
  <c r="P75" i="6"/>
  <c r="L135" i="8" s="1"/>
  <c r="P76" i="6"/>
  <c r="L136" i="8" s="1"/>
  <c r="Q76" i="6"/>
  <c r="P77" i="6"/>
  <c r="L137" i="8" s="1"/>
  <c r="P78" i="6"/>
  <c r="L138" i="8" s="1"/>
  <c r="Q78" i="6"/>
  <c r="P79" i="6"/>
  <c r="L139" i="8" s="1"/>
  <c r="P80" i="6"/>
  <c r="L140" i="8" s="1"/>
  <c r="P81" i="6"/>
  <c r="L141" i="8" s="1"/>
  <c r="P82" i="6"/>
  <c r="L142" i="8" s="1"/>
  <c r="P83" i="6"/>
  <c r="L143" i="8" s="1"/>
  <c r="P84" i="6"/>
  <c r="L144" i="8" s="1"/>
  <c r="Q84" i="6"/>
  <c r="M9" i="8" l="1"/>
  <c r="Q82" i="6"/>
  <c r="Q70" i="6"/>
  <c r="Q80" i="6"/>
  <c r="O140" i="8" s="1"/>
  <c r="AC64" i="6"/>
  <c r="Q83" i="6"/>
  <c r="Q79" i="6"/>
  <c r="O139" i="8" s="1"/>
  <c r="Q75" i="6"/>
  <c r="Q71" i="6"/>
  <c r="Q81" i="6"/>
  <c r="Q77" i="6"/>
  <c r="O137" i="8" s="1"/>
  <c r="Q73" i="6"/>
  <c r="O133" i="8" s="1"/>
  <c r="Q63" i="6"/>
  <c r="O123" i="8" s="1"/>
  <c r="O143" i="8"/>
  <c r="P143" i="8" s="1"/>
  <c r="O135" i="8"/>
  <c r="P135" i="8" s="1"/>
  <c r="O131" i="8"/>
  <c r="O127" i="8"/>
  <c r="P127" i="8" s="1"/>
  <c r="O136" i="8"/>
  <c r="Q136" i="8" s="1"/>
  <c r="O130" i="8"/>
  <c r="M130" i="8"/>
  <c r="N130" i="8"/>
  <c r="Q65" i="6"/>
  <c r="L125" i="8"/>
  <c r="Q69" i="6"/>
  <c r="L129" i="8"/>
  <c r="O141" i="8"/>
  <c r="N141" i="8"/>
  <c r="M141" i="8"/>
  <c r="M137" i="8"/>
  <c r="N137" i="8"/>
  <c r="N133" i="8"/>
  <c r="M133" i="8"/>
  <c r="Q68" i="6"/>
  <c r="O128" i="8" s="1"/>
  <c r="O124" i="8"/>
  <c r="M124" i="8"/>
  <c r="N124" i="8"/>
  <c r="O138" i="8"/>
  <c r="M138" i="8"/>
  <c r="N138" i="8"/>
  <c r="M128" i="8"/>
  <c r="N128" i="8"/>
  <c r="N140" i="8"/>
  <c r="M140" i="8"/>
  <c r="M136" i="8"/>
  <c r="N136" i="8"/>
  <c r="O132" i="8"/>
  <c r="M132" i="8"/>
  <c r="N132" i="8"/>
  <c r="M123" i="8"/>
  <c r="N123" i="8"/>
  <c r="N126" i="8"/>
  <c r="M126" i="8"/>
  <c r="O134" i="8"/>
  <c r="N134" i="8"/>
  <c r="M134" i="8"/>
  <c r="P131" i="8"/>
  <c r="Q131" i="8"/>
  <c r="M127" i="8"/>
  <c r="N127" i="8"/>
  <c r="O142" i="8"/>
  <c r="M142" i="8"/>
  <c r="N142" i="8"/>
  <c r="O144" i="8"/>
  <c r="M144" i="8"/>
  <c r="N144" i="8"/>
  <c r="N143" i="8"/>
  <c r="M143" i="8"/>
  <c r="M139" i="8"/>
  <c r="N139" i="8"/>
  <c r="N135" i="8"/>
  <c r="M135" i="8"/>
  <c r="N131" i="8"/>
  <c r="M131" i="8"/>
  <c r="Q66" i="6"/>
  <c r="O126" i="8" s="1"/>
  <c r="AB52" i="6"/>
  <c r="AB53" i="6"/>
  <c r="AB30" i="6"/>
  <c r="J12" i="7"/>
  <c r="E14" i="6"/>
  <c r="E14" i="5"/>
  <c r="P139" i="8" l="1"/>
  <c r="Q139" i="8"/>
  <c r="Q143" i="8"/>
  <c r="Q135" i="8"/>
  <c r="AC52" i="6"/>
  <c r="L176" i="8"/>
  <c r="AC53" i="6"/>
  <c r="L177" i="8"/>
  <c r="AC30" i="6"/>
  <c r="L155" i="8"/>
  <c r="P136" i="8"/>
  <c r="Q127" i="8"/>
  <c r="Q128" i="8"/>
  <c r="P128" i="8"/>
  <c r="O129" i="8"/>
  <c r="N129" i="8"/>
  <c r="M129" i="8"/>
  <c r="P133" i="8"/>
  <c r="Q133" i="8"/>
  <c r="Q138" i="8"/>
  <c r="P138" i="8"/>
  <c r="O125" i="8"/>
  <c r="N125" i="8"/>
  <c r="M125" i="8"/>
  <c r="P126" i="8"/>
  <c r="Q126" i="8"/>
  <c r="P132" i="8"/>
  <c r="Q132" i="8"/>
  <c r="Q140" i="8"/>
  <c r="P140" i="8"/>
  <c r="P137" i="8"/>
  <c r="Q137" i="8"/>
  <c r="P142" i="8"/>
  <c r="Q142" i="8"/>
  <c r="Q144" i="8"/>
  <c r="P144" i="8"/>
  <c r="P134" i="8"/>
  <c r="Q134" i="8"/>
  <c r="P124" i="8"/>
  <c r="Q124" i="8"/>
  <c r="Q141" i="8"/>
  <c r="P141" i="8"/>
  <c r="P123" i="8"/>
  <c r="Q123" i="8"/>
  <c r="P130" i="8"/>
  <c r="Q130" i="8"/>
  <c r="B57" i="7"/>
  <c r="B56" i="7"/>
  <c r="B55" i="7"/>
  <c r="B54" i="7"/>
  <c r="B53" i="7"/>
  <c r="B52" i="7"/>
  <c r="B51" i="7"/>
  <c r="B50" i="7"/>
  <c r="B49" i="7"/>
  <c r="B48" i="7"/>
  <c r="B47" i="7"/>
  <c r="B46" i="7"/>
  <c r="B45" i="7"/>
  <c r="B44" i="7"/>
  <c r="B43" i="7"/>
  <c r="B42" i="7"/>
  <c r="B41" i="7"/>
  <c r="B40" i="7"/>
  <c r="B39" i="7"/>
  <c r="B38" i="7"/>
  <c r="B37" i="7"/>
  <c r="B36" i="7"/>
  <c r="B35" i="7"/>
  <c r="B34" i="7"/>
  <c r="B33" i="7"/>
  <c r="B32" i="7"/>
  <c r="B31" i="7"/>
  <c r="B30" i="7"/>
  <c r="B29" i="7"/>
  <c r="B28" i="7"/>
  <c r="B27" i="7"/>
  <c r="B26" i="7"/>
  <c r="B25" i="7"/>
  <c r="B24" i="7"/>
  <c r="B23" i="7"/>
  <c r="B22" i="7"/>
  <c r="B21" i="7"/>
  <c r="B20" i="7"/>
  <c r="B19" i="7"/>
  <c r="B18" i="7"/>
  <c r="B17" i="7"/>
  <c r="B16" i="7"/>
  <c r="B15" i="7"/>
  <c r="B14" i="7"/>
  <c r="B13" i="7"/>
  <c r="E9" i="7"/>
  <c r="M9" i="7" s="1"/>
  <c r="E8" i="7"/>
  <c r="M8" i="7" s="1"/>
  <c r="Y20" i="5"/>
  <c r="L45" i="8" s="1"/>
  <c r="M155" i="8" l="1"/>
  <c r="N155" i="8"/>
  <c r="N177" i="8"/>
  <c r="M177" i="8"/>
  <c r="M176" i="8"/>
  <c r="N176" i="8"/>
  <c r="P129" i="8"/>
  <c r="Q129" i="8"/>
  <c r="Q125" i="8"/>
  <c r="P125" i="8"/>
  <c r="M45" i="8"/>
  <c r="N45" i="8"/>
  <c r="P27" i="6"/>
  <c r="P19" i="6"/>
  <c r="Q19" i="6" s="1"/>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18" i="6"/>
  <c r="P22" i="6"/>
  <c r="P21" i="6"/>
  <c r="P23" i="6"/>
  <c r="P24" i="6"/>
  <c r="P25" i="6"/>
  <c r="P26"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20" i="6"/>
  <c r="L80" i="8" s="1"/>
  <c r="P18" i="6"/>
  <c r="Q18" i="6" s="1"/>
  <c r="J10" i="5"/>
  <c r="Q55" i="6" l="1"/>
  <c r="L115" i="8"/>
  <c r="Q46" i="6"/>
  <c r="L106" i="8"/>
  <c r="Q61" i="6"/>
  <c r="L121" i="8"/>
  <c r="Q45" i="6"/>
  <c r="L105" i="8"/>
  <c r="Q37" i="6"/>
  <c r="L97" i="8"/>
  <c r="Q29" i="6"/>
  <c r="L89" i="8"/>
  <c r="N80" i="8"/>
  <c r="M80" i="8"/>
  <c r="Q62" i="6"/>
  <c r="L122" i="8"/>
  <c r="Q53" i="6"/>
  <c r="L113" i="8"/>
  <c r="Q60" i="6"/>
  <c r="L120" i="8"/>
  <c r="Q52" i="6"/>
  <c r="L112" i="8"/>
  <c r="Q44" i="6"/>
  <c r="L104" i="8"/>
  <c r="Q36" i="6"/>
  <c r="L96" i="8"/>
  <c r="Q28" i="6"/>
  <c r="L88" i="8"/>
  <c r="Q31" i="6"/>
  <c r="L91" i="8"/>
  <c r="Q59" i="6"/>
  <c r="L119" i="8"/>
  <c r="Q43" i="6"/>
  <c r="L103" i="8"/>
  <c r="Q26" i="6"/>
  <c r="L86" i="8"/>
  <c r="Q39" i="6"/>
  <c r="L99" i="8"/>
  <c r="Q38" i="6"/>
  <c r="L98" i="8"/>
  <c r="Q51" i="6"/>
  <c r="L111" i="8"/>
  <c r="Q35" i="6"/>
  <c r="L95" i="8"/>
  <c r="Q58" i="6"/>
  <c r="L118" i="8"/>
  <c r="Q50" i="6"/>
  <c r="L110" i="8"/>
  <c r="Q42" i="6"/>
  <c r="L102" i="8"/>
  <c r="Q34" i="6"/>
  <c r="L94" i="8"/>
  <c r="Q25" i="6"/>
  <c r="L85" i="8"/>
  <c r="Q47" i="6"/>
  <c r="L107" i="8"/>
  <c r="Q30" i="6"/>
  <c r="L90" i="8"/>
  <c r="Q57" i="6"/>
  <c r="L117" i="8"/>
  <c r="Q49" i="6"/>
  <c r="L109" i="8"/>
  <c r="Q41" i="6"/>
  <c r="L101" i="8"/>
  <c r="Q33" i="6"/>
  <c r="L93" i="8"/>
  <c r="Q24" i="6"/>
  <c r="L84" i="8"/>
  <c r="Q21" i="6"/>
  <c r="L81" i="8"/>
  <c r="Q27" i="6"/>
  <c r="L87" i="8"/>
  <c r="Q54" i="6"/>
  <c r="L114" i="8"/>
  <c r="Q22" i="6"/>
  <c r="L82" i="8"/>
  <c r="Q56" i="6"/>
  <c r="L116" i="8"/>
  <c r="Q48" i="6"/>
  <c r="L108" i="8"/>
  <c r="Q40" i="6"/>
  <c r="L100" i="8"/>
  <c r="Q32" i="6"/>
  <c r="L92" i="8"/>
  <c r="Q23" i="6"/>
  <c r="L83" i="8"/>
  <c r="Q20" i="6"/>
  <c r="P14" i="6"/>
  <c r="H13" i="6"/>
  <c r="Y19" i="5"/>
  <c r="O91" i="8" l="1"/>
  <c r="P91" i="8" s="1"/>
  <c r="O85" i="8"/>
  <c r="P85" i="8" s="1"/>
  <c r="O107" i="8"/>
  <c r="N107" i="8"/>
  <c r="M107" i="8"/>
  <c r="O104" i="8"/>
  <c r="N104" i="8"/>
  <c r="M104" i="8"/>
  <c r="O119" i="8"/>
  <c r="O116" i="8"/>
  <c r="M116" i="8"/>
  <c r="N116" i="8"/>
  <c r="O81" i="8"/>
  <c r="M81" i="8"/>
  <c r="N81" i="8"/>
  <c r="O109" i="8"/>
  <c r="N109" i="8"/>
  <c r="M109" i="8"/>
  <c r="N85" i="8"/>
  <c r="M85" i="8"/>
  <c r="O118" i="8"/>
  <c r="N118" i="8"/>
  <c r="M118" i="8"/>
  <c r="O99" i="8"/>
  <c r="N99" i="8"/>
  <c r="M99" i="8"/>
  <c r="M91" i="8"/>
  <c r="N91" i="8"/>
  <c r="O112" i="8"/>
  <c r="M112" i="8"/>
  <c r="N112" i="8"/>
  <c r="N121" i="8"/>
  <c r="M121" i="8"/>
  <c r="O110" i="8"/>
  <c r="M110" i="8"/>
  <c r="N110" i="8"/>
  <c r="O108" i="8"/>
  <c r="O98" i="8"/>
  <c r="O121" i="8"/>
  <c r="M87" i="8"/>
  <c r="N87" i="8"/>
  <c r="M119" i="8"/>
  <c r="N119" i="8"/>
  <c r="O122" i="8"/>
  <c r="M92" i="8"/>
  <c r="N92" i="8"/>
  <c r="O84" i="8"/>
  <c r="N84" i="8"/>
  <c r="M84" i="8"/>
  <c r="O117" i="8"/>
  <c r="M117" i="8"/>
  <c r="N117" i="8"/>
  <c r="O94" i="8"/>
  <c r="N94" i="8"/>
  <c r="M94" i="8"/>
  <c r="N95" i="8"/>
  <c r="M95" i="8"/>
  <c r="O86" i="8"/>
  <c r="M86" i="8"/>
  <c r="N86" i="8"/>
  <c r="O88" i="8"/>
  <c r="M88" i="8"/>
  <c r="N88" i="8"/>
  <c r="O120" i="8"/>
  <c r="N120" i="8"/>
  <c r="M120" i="8"/>
  <c r="O89" i="8"/>
  <c r="M89" i="8"/>
  <c r="N89" i="8"/>
  <c r="M106" i="8"/>
  <c r="N106" i="8"/>
  <c r="N101" i="8"/>
  <c r="M101" i="8"/>
  <c r="O105" i="8"/>
  <c r="M105" i="8"/>
  <c r="N105" i="8"/>
  <c r="O92" i="8"/>
  <c r="O82" i="8"/>
  <c r="O95" i="8"/>
  <c r="O106" i="8"/>
  <c r="N98" i="8"/>
  <c r="M98" i="8"/>
  <c r="O87" i="8"/>
  <c r="M82" i="8"/>
  <c r="N82" i="8"/>
  <c r="O100" i="8"/>
  <c r="M100" i="8"/>
  <c r="N100" i="8"/>
  <c r="O93" i="8"/>
  <c r="N93" i="8"/>
  <c r="M93" i="8"/>
  <c r="O90" i="8"/>
  <c r="M90" i="8"/>
  <c r="N90" i="8"/>
  <c r="M111" i="8"/>
  <c r="N111" i="8"/>
  <c r="N103" i="8"/>
  <c r="M103" i="8"/>
  <c r="O96" i="8"/>
  <c r="N96" i="8"/>
  <c r="M96" i="8"/>
  <c r="O113" i="8"/>
  <c r="M113" i="8"/>
  <c r="N113" i="8"/>
  <c r="M97" i="8"/>
  <c r="N97" i="8"/>
  <c r="O115" i="8"/>
  <c r="N115" i="8"/>
  <c r="M115" i="8"/>
  <c r="M108" i="8"/>
  <c r="N108" i="8"/>
  <c r="N122" i="8"/>
  <c r="M122" i="8"/>
  <c r="O101" i="8"/>
  <c r="O83" i="8"/>
  <c r="N83" i="8"/>
  <c r="M83" i="8"/>
  <c r="O114" i="8"/>
  <c r="N114" i="8"/>
  <c r="M114" i="8"/>
  <c r="O102" i="8"/>
  <c r="M102" i="8"/>
  <c r="N102" i="8"/>
  <c r="Q14" i="6"/>
  <c r="O80" i="8"/>
  <c r="O111" i="8"/>
  <c r="O103" i="8"/>
  <c r="O97" i="8"/>
  <c r="L16" i="6"/>
  <c r="W17" i="5"/>
  <c r="K17" i="5"/>
  <c r="Z17" i="6"/>
  <c r="Y21" i="5"/>
  <c r="Y22" i="5"/>
  <c r="Y23" i="5"/>
  <c r="Y24" i="5"/>
  <c r="Y25" i="5"/>
  <c r="Y26" i="5"/>
  <c r="Y27" i="5"/>
  <c r="Y28" i="5"/>
  <c r="Y29" i="5"/>
  <c r="Y30" i="5"/>
  <c r="Y31" i="5"/>
  <c r="Y32" i="5"/>
  <c r="Y33" i="5"/>
  <c r="Y34" i="5"/>
  <c r="Y35" i="5"/>
  <c r="Y36" i="5"/>
  <c r="Y37" i="5"/>
  <c r="Y38" i="5"/>
  <c r="Y39" i="5"/>
  <c r="Y40" i="5"/>
  <c r="Y41" i="5"/>
  <c r="Y42" i="5"/>
  <c r="Y43" i="5"/>
  <c r="Y44" i="5"/>
  <c r="Y45" i="5"/>
  <c r="Y46" i="5"/>
  <c r="Y47" i="5"/>
  <c r="Y48" i="5"/>
  <c r="Y49" i="5"/>
  <c r="Y50" i="5"/>
  <c r="Y51" i="5"/>
  <c r="Y52" i="5"/>
  <c r="Y53" i="5"/>
  <c r="Y54" i="5"/>
  <c r="Y18" i="5"/>
  <c r="Q91" i="8" l="1"/>
  <c r="Q85" i="8"/>
  <c r="O190" i="8"/>
  <c r="P82" i="8"/>
  <c r="Q82" i="8"/>
  <c r="Q90" i="8"/>
  <c r="P90" i="8"/>
  <c r="Q122" i="8"/>
  <c r="P122" i="8"/>
  <c r="P99" i="8"/>
  <c r="Q99" i="8"/>
  <c r="Q109" i="8"/>
  <c r="P109" i="8"/>
  <c r="Q114" i="8"/>
  <c r="P114" i="8"/>
  <c r="P119" i="8"/>
  <c r="Q119" i="8"/>
  <c r="Q83" i="8"/>
  <c r="P83" i="8"/>
  <c r="Q115" i="8"/>
  <c r="P115" i="8"/>
  <c r="P96" i="8"/>
  <c r="Q96" i="8"/>
  <c r="P87" i="8"/>
  <c r="Q87" i="8"/>
  <c r="Q89" i="8"/>
  <c r="P89" i="8"/>
  <c r="Q113" i="8"/>
  <c r="P113" i="8"/>
  <c r="P116" i="8"/>
  <c r="Q116" i="8"/>
  <c r="P88" i="8"/>
  <c r="Q88" i="8"/>
  <c r="P101" i="8"/>
  <c r="Q101" i="8"/>
  <c r="P105" i="8"/>
  <c r="Q105" i="8"/>
  <c r="P86" i="8"/>
  <c r="Q86" i="8"/>
  <c r="Q117" i="8"/>
  <c r="P117" i="8"/>
  <c r="P98" i="8"/>
  <c r="Q98" i="8"/>
  <c r="P104" i="8"/>
  <c r="Q104" i="8"/>
  <c r="P111" i="8"/>
  <c r="Q111" i="8"/>
  <c r="P92" i="8"/>
  <c r="Q92" i="8"/>
  <c r="P102" i="8"/>
  <c r="Q102" i="8"/>
  <c r="P93" i="8"/>
  <c r="Q93" i="8"/>
  <c r="Q108" i="8"/>
  <c r="P108" i="8"/>
  <c r="P112" i="8"/>
  <c r="Q112" i="8"/>
  <c r="Q118" i="8"/>
  <c r="P118" i="8"/>
  <c r="P81" i="8"/>
  <c r="Q81" i="8"/>
  <c r="Q100" i="8"/>
  <c r="P100" i="8"/>
  <c r="Q80" i="8"/>
  <c r="P80" i="8"/>
  <c r="Q97" i="8"/>
  <c r="P97" i="8"/>
  <c r="Q106" i="8"/>
  <c r="P106" i="8"/>
  <c r="P120" i="8"/>
  <c r="Q120" i="8"/>
  <c r="P110" i="8"/>
  <c r="Q110" i="8"/>
  <c r="Q94" i="8"/>
  <c r="P94" i="8"/>
  <c r="P103" i="8"/>
  <c r="Q103" i="8"/>
  <c r="P95" i="8"/>
  <c r="Q95" i="8"/>
  <c r="P84" i="8"/>
  <c r="Q84" i="8"/>
  <c r="P121" i="8"/>
  <c r="Q121" i="8"/>
  <c r="Q107" i="8"/>
  <c r="P107" i="8"/>
  <c r="Z14" i="5"/>
  <c r="Y14" i="5"/>
  <c r="P190" i="8" l="1"/>
  <c r="Q190" i="8"/>
  <c r="AB54" i="6"/>
  <c r="AB55" i="6"/>
  <c r="AB56" i="6"/>
  <c r="AB57" i="6"/>
  <c r="AB58" i="6"/>
  <c r="AB59" i="6"/>
  <c r="AB60" i="6"/>
  <c r="AB61" i="6"/>
  <c r="E13" i="6"/>
  <c r="AB62" i="6"/>
  <c r="AB51" i="6"/>
  <c r="AB50" i="6"/>
  <c r="AB49" i="6"/>
  <c r="AB48" i="6"/>
  <c r="AB47" i="6"/>
  <c r="AB46" i="6"/>
  <c r="AB45" i="6"/>
  <c r="AB44" i="6"/>
  <c r="AB43" i="6"/>
  <c r="AB42" i="6"/>
  <c r="AD8" i="5" s="1"/>
  <c r="AB40" i="6"/>
  <c r="AB39" i="6"/>
  <c r="AB38" i="6"/>
  <c r="AB37" i="6"/>
  <c r="AB34" i="6"/>
  <c r="AB33" i="6"/>
  <c r="AB32" i="6"/>
  <c r="AB31" i="6"/>
  <c r="AB29" i="6"/>
  <c r="AB28" i="6"/>
  <c r="AB27" i="6"/>
  <c r="AB26" i="6"/>
  <c r="AB25" i="6"/>
  <c r="AB24" i="6"/>
  <c r="AB23" i="6"/>
  <c r="AB22" i="6"/>
  <c r="AB21" i="6"/>
  <c r="AB20" i="6"/>
  <c r="L145" i="8" s="1"/>
  <c r="AB19" i="6"/>
  <c r="AC19" i="6" s="1"/>
  <c r="E9" i="6"/>
  <c r="AF11" i="6" s="1"/>
  <c r="E8" i="6"/>
  <c r="AF8" i="6" s="1"/>
  <c r="AD6" i="5"/>
  <c r="AD7" i="5" s="1"/>
  <c r="E9" i="5"/>
  <c r="E8" i="5"/>
  <c r="AC51" i="6" l="1"/>
  <c r="L175" i="8"/>
  <c r="AC27" i="6"/>
  <c r="L152" i="8"/>
  <c r="AC37" i="6"/>
  <c r="L162" i="8"/>
  <c r="AC46" i="6"/>
  <c r="L170" i="8"/>
  <c r="AC61" i="6"/>
  <c r="L185" i="8"/>
  <c r="AC35" i="6"/>
  <c r="L160" i="8"/>
  <c r="AC24" i="6"/>
  <c r="L149" i="8"/>
  <c r="N145" i="8"/>
  <c r="M145" i="8"/>
  <c r="AC28" i="6"/>
  <c r="L153" i="8"/>
  <c r="AC38" i="6"/>
  <c r="L163" i="8"/>
  <c r="AC47" i="6"/>
  <c r="L171" i="8"/>
  <c r="AC60" i="6"/>
  <c r="L184" i="8"/>
  <c r="AC21" i="6"/>
  <c r="L146" i="8"/>
  <c r="AC29" i="6"/>
  <c r="L154" i="8"/>
  <c r="AC39" i="6"/>
  <c r="L164" i="8"/>
  <c r="AC48" i="6"/>
  <c r="L172" i="8"/>
  <c r="AC59" i="6"/>
  <c r="L183" i="8"/>
  <c r="AC34" i="6"/>
  <c r="L159" i="8"/>
  <c r="AC62" i="6"/>
  <c r="L186" i="8"/>
  <c r="AC26" i="6"/>
  <c r="L151" i="8"/>
  <c r="AC22" i="6"/>
  <c r="L147" i="8"/>
  <c r="AC31" i="6"/>
  <c r="L156" i="8"/>
  <c r="AC40" i="6"/>
  <c r="L165" i="8"/>
  <c r="AC49" i="6"/>
  <c r="L173" i="8"/>
  <c r="AC58" i="6"/>
  <c r="L182" i="8"/>
  <c r="AC33" i="6"/>
  <c r="L158" i="8"/>
  <c r="AC43" i="6"/>
  <c r="L167" i="8"/>
  <c r="AC56" i="6"/>
  <c r="L180" i="8"/>
  <c r="AC25" i="6"/>
  <c r="L150" i="8"/>
  <c r="AC44" i="6"/>
  <c r="L168" i="8"/>
  <c r="AC55" i="6"/>
  <c r="L179" i="8"/>
  <c r="AC36" i="6"/>
  <c r="L161" i="8"/>
  <c r="AC45" i="6"/>
  <c r="L169" i="8"/>
  <c r="AC54" i="6"/>
  <c r="L178" i="8"/>
  <c r="AC23" i="6"/>
  <c r="L148" i="8"/>
  <c r="AC32" i="6"/>
  <c r="L157" i="8"/>
  <c r="AC42" i="6"/>
  <c r="L166" i="8"/>
  <c r="AC50" i="6"/>
  <c r="L174" i="8"/>
  <c r="AC57" i="6"/>
  <c r="L181" i="8"/>
  <c r="AC20" i="6"/>
  <c r="AB9" i="6"/>
  <c r="N14" i="5"/>
  <c r="X7" i="5"/>
  <c r="X9" i="5"/>
  <c r="AB14" i="6"/>
  <c r="N181" i="8" l="1"/>
  <c r="M181" i="8"/>
  <c r="N165" i="8"/>
  <c r="M165" i="8"/>
  <c r="M164" i="8"/>
  <c r="N164" i="8"/>
  <c r="N149" i="8"/>
  <c r="M149" i="8"/>
  <c r="M162" i="8"/>
  <c r="N162" i="8"/>
  <c r="M170" i="8"/>
  <c r="N170" i="8"/>
  <c r="M148" i="8"/>
  <c r="N148" i="8"/>
  <c r="M186" i="8"/>
  <c r="N186" i="8"/>
  <c r="N171" i="8"/>
  <c r="M171" i="8"/>
  <c r="N174" i="8"/>
  <c r="M174" i="8"/>
  <c r="M178" i="8"/>
  <c r="N178" i="8"/>
  <c r="M168" i="8"/>
  <c r="N168" i="8"/>
  <c r="M158" i="8"/>
  <c r="N158" i="8"/>
  <c r="M156" i="8"/>
  <c r="N156" i="8"/>
  <c r="M159" i="8"/>
  <c r="N159" i="8"/>
  <c r="M154" i="8"/>
  <c r="N154" i="8"/>
  <c r="N163" i="8"/>
  <c r="M163" i="8"/>
  <c r="N167" i="8"/>
  <c r="M167" i="8"/>
  <c r="M152" i="8"/>
  <c r="N152" i="8"/>
  <c r="N166" i="8"/>
  <c r="M166" i="8"/>
  <c r="M150" i="8"/>
  <c r="N150" i="8"/>
  <c r="N182" i="8"/>
  <c r="M182" i="8"/>
  <c r="N147" i="8"/>
  <c r="M147" i="8"/>
  <c r="N183" i="8"/>
  <c r="M183" i="8"/>
  <c r="M146" i="8"/>
  <c r="N146" i="8"/>
  <c r="N153" i="8"/>
  <c r="M153" i="8"/>
  <c r="N169" i="8"/>
  <c r="M169" i="8"/>
  <c r="AC14" i="6"/>
  <c r="N185" i="8"/>
  <c r="M185" i="8"/>
  <c r="M175" i="8"/>
  <c r="N175" i="8"/>
  <c r="N179" i="8"/>
  <c r="M179" i="8"/>
  <c r="M160" i="8"/>
  <c r="N160" i="8"/>
  <c r="M157" i="8"/>
  <c r="N157" i="8"/>
  <c r="M161" i="8"/>
  <c r="N161" i="8"/>
  <c r="M180" i="8"/>
  <c r="N180" i="8"/>
  <c r="N173" i="8"/>
  <c r="M173" i="8"/>
  <c r="M151" i="8"/>
  <c r="N151" i="8"/>
  <c r="M172" i="8"/>
  <c r="N172" i="8"/>
  <c r="M184" i="8"/>
  <c r="N184" i="8"/>
  <c r="L190" i="8"/>
  <c r="X11" i="5"/>
  <c r="AB7" i="6" a="1"/>
  <c r="AB7" i="6" s="1"/>
  <c r="AB11" i="6" s="1"/>
  <c r="N190" i="8" l="1"/>
  <c r="M190" i="8"/>
  <c r="AD4" i="5"/>
  <c r="AD5"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<sst xmlns="http://schemas.openxmlformats.org/spreadsheetml/2006/main" count="567" uniqueCount="336">
  <si>
    <t>Bid Proposal Data Form</t>
  </si>
  <si>
    <t>Bid Facility</t>
  </si>
  <si>
    <t>NYGATS ID</t>
  </si>
  <si>
    <t>Part IV-1 - Economic Benefits Category 1</t>
  </si>
  <si>
    <t>Long-Term Economic Benefits to New York State</t>
  </si>
  <si>
    <t>Contract Tenor (years)</t>
  </si>
  <si>
    <t>Total Number of FTEs</t>
  </si>
  <si>
    <t>Total Compensation</t>
  </si>
  <si>
    <t>Total Payments/Benefits</t>
  </si>
  <si>
    <t>Long-Term New York State Jobs</t>
  </si>
  <si>
    <t>Long-Term Payments/Benefits to New York State</t>
  </si>
  <si>
    <t>Job Title</t>
  </si>
  <si>
    <t>Disadvantaged
Community
Applicability</t>
  </si>
  <si>
    <t>Number of FTE
Positions Created</t>
  </si>
  <si>
    <t>Average Annual Compensation Per FTE</t>
  </si>
  <si>
    <t>Expected Total Dollars
(through Year 3)</t>
  </si>
  <si>
    <t>Estimated Total Economic Benefits</t>
  </si>
  <si>
    <t>Type of Payment/Benefit</t>
  </si>
  <si>
    <t>Annual Payment</t>
  </si>
  <si>
    <t>RFP Release
Date Through Year 1</t>
  </si>
  <si>
    <t>Year 2</t>
  </si>
  <si>
    <t>Year 3</t>
  </si>
  <si>
    <t>Project Technician</t>
  </si>
  <si>
    <t>Host Community Agreement</t>
  </si>
  <si>
    <t>Right-of-Way Easement Payments to Landowners</t>
  </si>
  <si>
    <t>Bid Data Form</t>
  </si>
  <si>
    <t>Part IV-2 - Economic Benefits Category 2</t>
  </si>
  <si>
    <t>Short-Term Economic Benefits to New York State</t>
  </si>
  <si>
    <t>Total Number of Jobs</t>
  </si>
  <si>
    <t>Short-Term New York State Jobs</t>
  </si>
  <si>
    <t>Short-Term Payments/Benefits to New York State</t>
  </si>
  <si>
    <t>Job Title/Category</t>
  </si>
  <si>
    <t>Compensation Structure</t>
  </si>
  <si>
    <t>RFP Release Date Through Year 3 (Total)</t>
  </si>
  <si>
    <t>Type of Expenditure</t>
  </si>
  <si>
    <t>Annual Expenditure</t>
  </si>
  <si>
    <t>Number of 
Jobs Created</t>
  </si>
  <si>
    <t>Duration
(Weeks)</t>
  </si>
  <si>
    <t>Weekly Compensation per Job</t>
  </si>
  <si>
    <t>Construction Laborer</t>
  </si>
  <si>
    <t>Weekly</t>
  </si>
  <si>
    <t>i. Local Goods and Services</t>
  </si>
  <si>
    <t>Legal Services</t>
  </si>
  <si>
    <t>Total</t>
  </si>
  <si>
    <t>Construction Worker Lodging</t>
  </si>
  <si>
    <t>Part IV-3 - Economic Benefits Category 3</t>
  </si>
  <si>
    <t>Type of Commitment</t>
  </si>
  <si>
    <t>Commitment Description</t>
  </si>
  <si>
    <t>Quantity of Activity</t>
  </si>
  <si>
    <t>Economic Development</t>
  </si>
  <si>
    <t>Workforce Development</t>
  </si>
  <si>
    <t>Internship Program</t>
  </si>
  <si>
    <t># of Internship Years</t>
  </si>
  <si>
    <t>NYSERDA RFP No. RESRFP22-1</t>
  </si>
  <si>
    <t>EB ID</t>
  </si>
  <si>
    <t>3-1</t>
  </si>
  <si>
    <t>3-2</t>
  </si>
  <si>
    <t>3-3</t>
  </si>
  <si>
    <t>3-4</t>
  </si>
  <si>
    <t>3-5</t>
  </si>
  <si>
    <t>3-6</t>
  </si>
  <si>
    <t>3-7</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</si>
  <si>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</si>
  <si>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</si>
  <si>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</si>
  <si>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</si>
  <si>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</si>
  <si>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</si>
  <si>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</si>
  <si>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</si>
  <si>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</si>
  <si>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</si>
  <si>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</si>
  <si>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</si>
  <si>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</si>
  <si>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</si>
  <si>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</si>
  <si>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</si>
  <si>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</si>
  <si>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</si>
  <si>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</si>
  <si>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</si>
  <si>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</si>
  <si>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</si>
  <si>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</si>
  <si>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</si>
  <si>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</si>
  <si>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</si>
  <si>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</si>
  <si>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</si>
  <si>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</si>
  <si>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</si>
  <si>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</si>
  <si>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</si>
  <si>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</si>
  <si>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</si>
  <si>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</si>
  <si>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</si>
  <si>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Category 1 Expected Total Dollars realized in Disadvantaged Communities (through Year 3)</t>
  </si>
  <si>
    <t>Category 1 Expected Total Dollars
(through Year 3)</t>
  </si>
  <si>
    <t>Percentage of Category 1 Economic Benefits through
Year 3 realized in Disadvantaged Communities</t>
  </si>
  <si>
    <t>Category 2 Expected Total Dollars
(through Year 3)</t>
  </si>
  <si>
    <t>Category 2 Expected Total Dollars realized in Disadvantaged Communities (through Year 3)</t>
  </si>
  <si>
    <t>Percentage of Category 2 Economic Benefits through
Year 3 realized in Disadvantaged Communities</t>
  </si>
  <si>
    <t>Expected Dollars</t>
  </si>
  <si>
    <t>Expected Dollars/MW</t>
  </si>
  <si>
    <t>Expected MWBE and SDVOB Dollars</t>
  </si>
  <si>
    <t>Expected MWBE and SDVOB Dollars/MW</t>
  </si>
  <si>
    <t>Total of Category 1 and Category 2 (through Year 3)</t>
  </si>
  <si>
    <t>MWBE &amp; SDVOB
Applicability</t>
  </si>
  <si>
    <t>Bid Capacity (MWac)</t>
  </si>
  <si>
    <t>Scholarship Program</t>
  </si>
  <si>
    <t># of Scholarship Years</t>
  </si>
  <si>
    <t>Non-Monetary Metric</t>
  </si>
  <si>
    <t>ii. Materials Sourced from within NYS (including Iron and Steel)</t>
  </si>
  <si>
    <t>Commitment or Claim Description</t>
  </si>
  <si>
    <t>Category</t>
  </si>
  <si>
    <t>Metric</t>
  </si>
  <si>
    <t>Disadvantaged Community Applicability</t>
  </si>
  <si>
    <t>Number of Jobs Created</t>
  </si>
  <si>
    <t>Number of Jobs Created (DAC Applicability)</t>
  </si>
  <si>
    <t>Duration (Weeks)</t>
  </si>
  <si>
    <t>RFP Release Date Through Year 3 (Total)</t>
  </si>
  <si>
    <t>RFP Release Date Through Year 3 (DAC Applicability)</t>
  </si>
  <si>
    <t>Years 4 through 20 (Total)</t>
  </si>
  <si>
    <t>Years 4 through 20 (DAC Applicability)</t>
  </si>
  <si>
    <t>Year 3 Definition: Within ninety (90) days of the third anniversary of the commencement of the Contract Delivery Term.</t>
  </si>
  <si>
    <t>MWBE/SDVOB Applicability</t>
  </si>
  <si>
    <t>LJ-1</t>
  </si>
  <si>
    <t>LJ-2</t>
  </si>
  <si>
    <t>LJ-3</t>
  </si>
  <si>
    <t>LJ-4</t>
  </si>
  <si>
    <t>LJ-5</t>
  </si>
  <si>
    <t>LJ-6</t>
  </si>
  <si>
    <t>LJ-7</t>
  </si>
  <si>
    <t>LJ-8</t>
  </si>
  <si>
    <t>LJ-9</t>
  </si>
  <si>
    <t>LJ-10</t>
  </si>
  <si>
    <t>LJ-11</t>
  </si>
  <si>
    <t>LJ-12</t>
  </si>
  <si>
    <t>LJ-13</t>
  </si>
  <si>
    <t>LJ-14</t>
  </si>
  <si>
    <t>LJ-15</t>
  </si>
  <si>
    <t>LJ-16</t>
  </si>
  <si>
    <t>LJ-17</t>
  </si>
  <si>
    <t>LJ-18</t>
  </si>
  <si>
    <t>LJ-19</t>
  </si>
  <si>
    <t>LJ-20</t>
  </si>
  <si>
    <t>LJ-21</t>
  </si>
  <si>
    <t>LJ-22</t>
  </si>
  <si>
    <t>LJ-23</t>
  </si>
  <si>
    <t>LJ-24</t>
  </si>
  <si>
    <t>LJ-25</t>
  </si>
  <si>
    <t>LJ-26</t>
  </si>
  <si>
    <t>LJ-27</t>
  </si>
  <si>
    <t>LJ-28</t>
  </si>
  <si>
    <t>LJ-29</t>
  </si>
  <si>
    <t>LJ-30</t>
  </si>
  <si>
    <t>LJ-31</t>
  </si>
  <si>
    <t>LJ-32</t>
  </si>
  <si>
    <t>LJ-33</t>
  </si>
  <si>
    <t>LJ-34</t>
  </si>
  <si>
    <t>LJ-35</t>
  </si>
  <si>
    <t>LJ-36</t>
  </si>
  <si>
    <t>LP-1</t>
  </si>
  <si>
    <t>LP-2</t>
  </si>
  <si>
    <t>LP-3</t>
  </si>
  <si>
    <t>LP-4</t>
  </si>
  <si>
    <t>LP-5</t>
  </si>
  <si>
    <t>LP-6</t>
  </si>
  <si>
    <t>LP-7</t>
  </si>
  <si>
    <t>LP-8</t>
  </si>
  <si>
    <t>LP-9</t>
  </si>
  <si>
    <t>LP-10</t>
  </si>
  <si>
    <t>LP-11</t>
  </si>
  <si>
    <t>LP-12</t>
  </si>
  <si>
    <t>LP-13</t>
  </si>
  <si>
    <t>LP-14</t>
  </si>
  <si>
    <t>LP-15</t>
  </si>
  <si>
    <t>LP-16</t>
  </si>
  <si>
    <t>LP-17</t>
  </si>
  <si>
    <t>LP-18</t>
  </si>
  <si>
    <t>LP-19</t>
  </si>
  <si>
    <t>LP-20</t>
  </si>
  <si>
    <t>LP-21</t>
  </si>
  <si>
    <t>LP-22</t>
  </si>
  <si>
    <t>LP-23</t>
  </si>
  <si>
    <t>LP-24</t>
  </si>
  <si>
    <t>LP-25</t>
  </si>
  <si>
    <t>LP-26</t>
  </si>
  <si>
    <t>LP-27</t>
  </si>
  <si>
    <t>LP-28</t>
  </si>
  <si>
    <t>LP-29</t>
  </si>
  <si>
    <t>LP-30</t>
  </si>
  <si>
    <t>LP-31</t>
  </si>
  <si>
    <t>LP-32</t>
  </si>
  <si>
    <t>LP-33</t>
  </si>
  <si>
    <t>LP-34</t>
  </si>
  <si>
    <t>LP-35</t>
  </si>
  <si>
    <t>SJ-1</t>
  </si>
  <si>
    <t>SJ-2</t>
  </si>
  <si>
    <t>SJ-3</t>
  </si>
  <si>
    <t>SJ-4</t>
  </si>
  <si>
    <t>SJ-5</t>
  </si>
  <si>
    <t>SJ-6</t>
  </si>
  <si>
    <t>SJ-7</t>
  </si>
  <si>
    <t>SJ-8</t>
  </si>
  <si>
    <t>SJ-9</t>
  </si>
  <si>
    <t>SJ-10</t>
  </si>
  <si>
    <t>SJ-11</t>
  </si>
  <si>
    <t>SJ-12</t>
  </si>
  <si>
    <t>SJ-13</t>
  </si>
  <si>
    <t>SJ-14</t>
  </si>
  <si>
    <t>SJ-15</t>
  </si>
  <si>
    <t>SJ-16</t>
  </si>
  <si>
    <t>SJ-17</t>
  </si>
  <si>
    <t>SJ-18</t>
  </si>
  <si>
    <t>SJ-19</t>
  </si>
  <si>
    <t>SJ-20</t>
  </si>
  <si>
    <t>SJ-21</t>
  </si>
  <si>
    <t>SJ-22</t>
  </si>
  <si>
    <t>SJ-23</t>
  </si>
  <si>
    <t>SJ-24</t>
  </si>
  <si>
    <t>SJ-25</t>
  </si>
  <si>
    <t>SJ-26</t>
  </si>
  <si>
    <t>SJ-27</t>
  </si>
  <si>
    <t>SJ-28</t>
  </si>
  <si>
    <t>SJ-29</t>
  </si>
  <si>
    <t>SJ-30</t>
  </si>
  <si>
    <t>SJ-31</t>
  </si>
  <si>
    <t>SJ-32</t>
  </si>
  <si>
    <t>SJ-33</t>
  </si>
  <si>
    <t>SJ-34</t>
  </si>
  <si>
    <t>SJ-35</t>
  </si>
  <si>
    <t>SJ-36</t>
  </si>
  <si>
    <t>SJ-37</t>
  </si>
  <si>
    <t>SJ-38</t>
  </si>
  <si>
    <t>SJ-39</t>
  </si>
  <si>
    <t>SJ-40</t>
  </si>
  <si>
    <t>SJ-41</t>
  </si>
  <si>
    <t>SJ-42</t>
  </si>
  <si>
    <t>SJ-43</t>
  </si>
  <si>
    <t>SJ-44</t>
  </si>
  <si>
    <t>SJ-45</t>
  </si>
  <si>
    <t>SJ-46</t>
  </si>
  <si>
    <t>SJ-47</t>
  </si>
  <si>
    <t>SJ-48</t>
  </si>
  <si>
    <t>SJ-49</t>
  </si>
  <si>
    <t>SJ-50</t>
  </si>
  <si>
    <t>SJ-51</t>
  </si>
  <si>
    <t>SJ-52</t>
  </si>
  <si>
    <t>SJ-53</t>
  </si>
  <si>
    <t>SJ-54</t>
  </si>
  <si>
    <t>SJ-55</t>
  </si>
  <si>
    <t>SJ-56</t>
  </si>
  <si>
    <t>SJ-57</t>
  </si>
  <si>
    <t>SJ-58</t>
  </si>
  <si>
    <t>SJ-59</t>
  </si>
  <si>
    <t>SJ-60</t>
  </si>
  <si>
    <t>SJ-61</t>
  </si>
  <si>
    <t>SJ-62</t>
  </si>
  <si>
    <t>SJ-63</t>
  </si>
  <si>
    <t>SJ-64</t>
  </si>
  <si>
    <t>SJ-65</t>
  </si>
  <si>
    <t>SPi-1</t>
  </si>
  <si>
    <t>SPi-2</t>
  </si>
  <si>
    <t>SPi-3</t>
  </si>
  <si>
    <t>SPi-4</t>
  </si>
  <si>
    <t>SPi-5</t>
  </si>
  <si>
    <t>SPi-6</t>
  </si>
  <si>
    <t>SPi-7</t>
  </si>
  <si>
    <t>SPi-8</t>
  </si>
  <si>
    <t>SPi-9</t>
  </si>
  <si>
    <t>SPi-10</t>
  </si>
  <si>
    <t>SPi-11</t>
  </si>
  <si>
    <t>SPi-12</t>
  </si>
  <si>
    <t>SPi-13</t>
  </si>
  <si>
    <t>SPi-14</t>
  </si>
  <si>
    <t>SPi-15</t>
  </si>
  <si>
    <t>SPi-16</t>
  </si>
  <si>
    <t>SPi-17</t>
  </si>
  <si>
    <t>SPi-18</t>
  </si>
  <si>
    <t>SPi-19</t>
  </si>
  <si>
    <t>SPi-20</t>
  </si>
  <si>
    <t>SPi-21</t>
  </si>
  <si>
    <t>SPii-1</t>
  </si>
  <si>
    <t>SPii-2</t>
  </si>
  <si>
    <t>SPii-3</t>
  </si>
  <si>
    <t>SPii-4</t>
  </si>
  <si>
    <t>SPii-5</t>
  </si>
  <si>
    <t>SPii-6</t>
  </si>
  <si>
    <t>SPii-7</t>
  </si>
  <si>
    <t>SPii-8</t>
  </si>
  <si>
    <t>SPii-9</t>
  </si>
  <si>
    <t>SPii-10</t>
  </si>
  <si>
    <t>SPii-11</t>
  </si>
  <si>
    <t>SPii-12</t>
  </si>
  <si>
    <t>SPii-13</t>
  </si>
  <si>
    <t>SPii-14</t>
  </si>
  <si>
    <t>SPii-15</t>
  </si>
  <si>
    <t>SPii-16</t>
  </si>
  <si>
    <t>SPii-17</t>
  </si>
  <si>
    <t>SPii-18</t>
  </si>
  <si>
    <t>SPii-19</t>
  </si>
  <si>
    <t>SPii-20</t>
  </si>
  <si>
    <t>SPii-21</t>
  </si>
  <si>
    <t>Number of Jobs Created (MWBE/SDVOB Applicability)</t>
  </si>
  <si>
    <t>RFP Release Date Through Year 3 (MWBE/SDVOB Applicability)</t>
  </si>
  <si>
    <t>Years 4 through 20 (MWBE/SDVOB Applicability)</t>
  </si>
  <si>
    <t>Summary of Activity</t>
  </si>
  <si>
    <t>Totals:</t>
  </si>
  <si>
    <t>SPii-22</t>
  </si>
  <si>
    <t>SPii-23</t>
  </si>
  <si>
    <t>SPii-24</t>
  </si>
  <si>
    <t>SPii-25</t>
  </si>
  <si>
    <t>SPii-26</t>
  </si>
  <si>
    <t>SPii-27</t>
  </si>
  <si>
    <t>SPii-28</t>
  </si>
  <si>
    <t>SPii-29</t>
  </si>
  <si>
    <t>SPii-30</t>
  </si>
  <si>
    <t>SPii-31</t>
  </si>
  <si>
    <t>SPii-32</t>
  </si>
  <si>
    <t>SPii-33</t>
  </si>
  <si>
    <t>SPii-34</t>
  </si>
  <si>
    <t>SPii-35</t>
  </si>
  <si>
    <t>SPii-36</t>
  </si>
  <si>
    <t>SPii-37</t>
  </si>
  <si>
    <t>SPii-38</t>
  </si>
  <si>
    <t>SPii-39</t>
  </si>
  <si>
    <t>SPii-40</t>
  </si>
  <si>
    <t>SPii-41</t>
  </si>
  <si>
    <t>SPii-42</t>
  </si>
  <si>
    <t>SPii-43</t>
  </si>
  <si>
    <t>v1</t>
  </si>
  <si>
    <t>Expected Disadvantaged Community Dollars</t>
  </si>
  <si>
    <t>Non-Monetary Commitments to Local Economic and Workforce Development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</si>
</sst>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
  </numFmts>
  <fonts count="19" x14ac:knownFonts="1">
    <font>
      <sz val="11"/>
      <color theme="1"/>
      <name val="Calibri"/>
      <family val="2"/>
      <scheme val="minor"/>
    </font>
    <font>
      <b/>
      <sz val="11"/>
      <color theme="1"/>
      <name val="Calibri"/>
      <family val="2"/>
      <scheme val="minor"/>
    </font>
    <font>
      <sz val="11"/>
      <color rgb="FF4F81BD"/>
      <name val="Calibri"/>
      <family val="2"/>
      <scheme val="minor"/>
    </font>
    <font>
      <sz val="11"/>
      <color rgb="FF000000"/>
      <name val="Calibri"/>
      <family val="2"/>
      <scheme val="minor"/>
    </font>
    <font>
      <b/>
      <sz val="14"/>
      <color rgb="FF000000"/>
      <name val="Calibri"/>
      <family val="2"/>
      <scheme val="minor"/>
    </font>
    <font>
      <b/>
      <sz val="12"/>
      <color rgb="FF000000"/>
      <name val="Calibri"/>
      <family val="2"/>
      <scheme val="minor"/>
    </font>
    <font>
      <i/>
      <sz val="11"/>
      <color theme="1"/>
      <name val="Calibri"/>
      <family val="2"/>
      <scheme val="minor"/>
    </font>
    <font>
      <i/>
      <sz val="11"/>
      <color rgb="FFFF0000"/>
      <name val="Calibri"/>
      <family val="2"/>
      <scheme val="minor"/>
    </font>
    <font>
      <sz val="12"/>
      <name val="Calibri"/>
      <family val="2"/>
      <scheme val="minor"/>
    </font>
    <font>
      <sz val="8"/>
      <name val="Calibri"/>
      <family val="2"/>
      <scheme val="minor"/>
    </font>
    <font>
      <b/>
      <i/>
      <sz val="11"/>
      <color theme="1"/>
      <name val="Calibri"/>
      <family val="2"/>
      <scheme val="minor"/>
    </font>
    <font>
      <sz val="11"/>
      <color theme="1"/>
      <name val="Calibri"/>
      <family val="2"/>
      <scheme val="minor"/>
    </font>
    <font>
      <sz val="11"/>
      <color theme="0"/>
      <name val="Calibri"/>
      <family val="2"/>
      <scheme val="minor"/>
    </font>
    <font>
      <b/>
      <sz val="11"/>
      <color rgb="FFFF0000"/>
      <name val="Calibri"/>
      <family val="2"/>
      <scheme val="minor"/>
    </font>
    <font>
      <sz val="11"/>
      <color rgb="FFFF0000"/>
      <name val="Calibri"/>
      <family val="2"/>
      <scheme val="minor"/>
    </font>
    <font>
      <b/>
      <sz val="11"/>
      <color rgb="FF000000"/>
      <name val="Calibri"/>
      <family val="2"/>
      <scheme val="minor"/>
    </font>
    <font>
      <sz val="11"/>
      <name val="Calibri"/>
      <family val="2"/>
      <scheme val="minor"/>
    </font>
    <font>
      <b/>
      <sz val="9"/>
      <color theme="1"/>
      <name val="Calibri"/>
      <family val="2"/>
      <scheme val="minor"/>
    </font>
    <font>
      <sz val="9"/>
      <color theme="1"/>
      <name val="Calibri"/>
      <family val="2"/>
      <scheme val="minor"/>
    </font>
  </fonts>
  <fills count="17">
    <fill>
      <patternFill patternType="none"/>
    </fill>
    <fill>
      <patternFill patternType="gray125"/>
    </fill>
    <fill>
      <patternFill patternType="solid">
        <fgColor rgb="FFDCE6F1"/>
        <bgColor rgb="FF000000"/>
      </patternFill>
    </fill>
    <fill>
      <patternFill patternType="solid">
        <fgColor rgb="FFFFFFFF"/>
        <bgColor rgb="FF000000"/>
      </patternFill>
    </fill>
    <fill>
      <patternFill patternType="solid">
        <fgColor theme="0"/>
        <bgColor rgb="FF000000"/>
      </patternFill>
    </fill>
    <fill>
      <patternFill patternType="solid">
        <fgColor theme="0"/>
        <bgColor indexed="64"/>
      </patternFill>
    </fill>
    <fill>
      <patternFill patternType="solid">
        <fgColor theme="9" tint="0.79998168889431442"/>
        <bgColor indexed="64"/>
      </patternFill>
    </fill>
    <fill>
      <patternFill patternType="solid">
        <fgColor theme="8" tint="0.59999389629810485"/>
        <bgColor rgb="FF000000"/>
      </patternFill>
    </fill>
    <fill>
      <patternFill patternType="solid">
        <fgColor theme="8" tint="0.59999389629810485"/>
        <bgColor indexed="64"/>
      </patternFill>
    </fill>
    <fill>
      <patternFill patternType="solid">
        <fgColor theme="8" tint="0.79998168889431442"/>
        <bgColor indexed="64"/>
      </patternFill>
    </fill>
    <fill>
      <patternFill patternType="solid">
        <fgColor theme="5" tint="0.79998168889431442"/>
        <bgColor rgb="FF000000"/>
      </patternFill>
    </fill>
    <fill>
      <patternFill patternType="solid">
        <fgColor theme="5" tint="0.79998168889431442"/>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7" tint="0.79998168889431442"/>
        <bgColor rgb="FF000000"/>
      </patternFill>
    </fill>
    <fill>
      <patternFill patternType="solid">
        <fgColor theme="7" tint="0.79998168889431442"/>
        <bgColor indexed="64"/>
      </patternFill>
    </fill>
    <fill>
      <patternFill patternType="solid">
        <fgColor theme="9" tint="0.79998168889431442"/>
        <bgColor rgb="FF000000"/>
      </patternFill>
    </fill>
  </fills>
  <borders count="4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
    <xf numFmtId="0" fontId="0" fillId="0" borderId="0"/>
    <xf numFmtId="9"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cellStyleXfs>
  <cellXfs count="260">
    <xf numFmtId="0" fontId="0" fillId="0" borderId="0" xfId="0"/>
    <xf numFmtId="0" fontId="3" fillId="0" borderId="0" xfId="0" applyFont="1"/>
    <xf numFmtId="0" fontId="3" fillId="3" borderId="4" xfId="0" applyFont="1" applyFill="1" applyBorder="1"/>
    <xf numFmtId="0" fontId="3" fillId="3" borderId="8" xfId="0" applyFont="1" applyFill="1" applyBorder="1"/>
    <xf numFmtId="0" fontId="3" fillId="4" borderId="1" xfId="0" applyFont="1" applyFill="1" applyBorder="1"/>
    <xf numFmtId="0" fontId="3" fillId="4" borderId="2" xfId="0" applyFont="1" applyFill="1" applyBorder="1"/>
    <xf numFmtId="0" fontId="3" fillId="4" borderId="3" xfId="0" applyFont="1" applyFill="1" applyBorder="1"/>
    <xf numFmtId="0" fontId="3" fillId="4" borderId="4" xfId="0" applyFont="1" applyFill="1" applyBorder="1"/>
    <xf numFmtId="0" fontId="0" fillId="5" borderId="0" xfId="0" applyFill="1"/>
    <xf numFmtId="0" fontId="3" fillId="4" borderId="8" xfId="0" applyFont="1" applyFill="1" applyBorder="1"/>
    <xf numFmtId="0" fontId="3" fillId="4" borderId="6" xfId="0" applyFont="1" applyFill="1" applyBorder="1"/>
    <xf numFmtId="0" fontId="3" fillId="4" borderId="9" xfId="0" applyFont="1" applyFill="1" applyBorder="1"/>
    <xf numFmtId="0" fontId="3" fillId="4" borderId="10" xfId="0" applyFont="1" applyFill="1" applyBorder="1"/>
    <xf numFmtId="0" fontId="6" fillId="5" borderId="7" xfId="0" applyFont="1" applyFill="1" applyBorder="1" applyAlignment="1">
      <alignment horizontal="center"/>
    </xf>
    <xf numFmtId="0" fontId="1" fillId="5" borderId="0" xfId="0" applyFont="1" applyFill="1"/>
    <xf numFmtId="0" fontId="0" fillId="0" borderId="0" xfId="0" applyAlignment="1">
      <alignment horizontal="center"/>
    </xf>
    <xf numFmtId="0" fontId="7" fillId="2" borderId="0" xfId="0" applyFont="1" applyFill="1"/>
    <xf numFmtId="0" fontId="2" fillId="2" borderId="0" xfId="0" applyFont="1" applyFill="1" applyAlignment="1">
      <alignment horizontal="center"/>
    </xf>
    <xf numFmtId="0" fontId="3" fillId="4" borderId="2" xfId="0" applyFont="1" applyFill="1" applyBorder="1" applyAlignment="1">
      <alignment horizontal="center"/>
    </xf>
    <xf numFmtId="0" fontId="0" fillId="5" borderId="0" xfId="0" applyFill="1" applyAlignment="1">
      <alignment horizontal="center"/>
    </xf>
    <xf numFmtId="0" fontId="3" fillId="2" borderId="0" xfId="0" applyFont="1" applyFill="1" applyAlignment="1">
      <alignment horizontal="center"/>
    </xf>
    <xf numFmtId="0" fontId="0" fillId="5" borderId="9" xfId="0" applyFill="1" applyBorder="1"/>
    <xf numFmtId="0" fontId="6" fillId="0" borderId="7" xfId="0" applyFont="1" applyBorder="1" applyAlignment="1">
      <alignment horizontal="left"/>
    </xf>
    <xf numFmtId="0" fontId="6" fillId="0" borderId="7" xfId="0" applyFont="1" applyBorder="1" applyAlignment="1">
      <alignment horizontal="center"/>
    </xf>
    <xf numFmtId="42" fontId="6" fillId="0" borderId="7" xfId="0" applyNumberFormat="1" applyFont="1" applyBorder="1"/>
    <xf numFmtId="42" fontId="0" fillId="6" borderId="7" xfId="0" applyNumberFormat="1" applyFill="1" applyBorder="1" applyProtection="1">
      <protection locked="0"/>
    </xf>
    <xf numFmtId="42" fontId="0" fillId="5" borderId="7" xfId="0" applyNumberFormat="1" applyFill="1" applyBorder="1"/>
    <xf numFmtId="0" fontId="6" fillId="5" borderId="7" xfId="0" applyFont="1" applyFill="1" applyBorder="1" applyAlignment="1">
      <alignment horizontal="left"/>
    </xf>
    <xf numFmtId="42" fontId="6" fillId="5" borderId="7" xfId="0" applyNumberFormat="1" applyFont="1" applyFill="1" applyBorder="1"/>
    <xf numFmtId="0" fontId="1" fillId="5" borderId="0" xfId="0" applyFont="1" applyFill="1" applyAlignment="1">
      <alignment horizontal="center"/>
    </xf>
    <xf numFmtId="0" fontId="0" fillId="5" borderId="9" xfId="0" applyFill="1" applyBorder="1" applyAlignment="1">
      <alignment horizontal="center"/>
    </xf>
    <xf numFmtId="42" fontId="0" fillId="0" borderId="7" xfId="0" applyNumberFormat="1" applyBorder="1"/>
    <xf numFmtId="0" fontId="1" fillId="5" borderId="9" xfId="0" applyFont="1" applyFill="1" applyBorder="1" applyAlignment="1">
      <alignment horizontal="right"/>
    </xf>
    <xf numFmtId="0" fontId="1" fillId="5" borderId="11" xfId="0" applyFont="1" applyFill="1" applyBorder="1" applyAlignment="1">
      <alignment horizontal="center"/>
    </xf>
    <xf numFmtId="42" fontId="1" fillId="5" borderId="7" xfId="0" applyNumberFormat="1" applyFont="1" applyFill="1" applyBorder="1"/>
    <xf numFmtId="42" fontId="1" fillId="5" borderId="0" xfId="0" applyNumberFormat="1" applyFont="1" applyFill="1" applyAlignment="1">
      <alignment horizontal="right" vertical="center"/>
    </xf>
    <xf numFmtId="42" fontId="0" fillId="6" borderId="14" xfId="0" applyNumberFormat="1" applyFill="1" applyBorder="1" applyProtection="1">
      <protection locked="0"/>
    </xf>
    <xf numFmtId="42" fontId="0" fillId="5" borderId="14" xfId="0" applyNumberFormat="1" applyFill="1" applyBorder="1"/>
    <xf numFmtId="42" fontId="0" fillId="6" borderId="13" xfId="0" applyNumberFormat="1" applyFill="1" applyBorder="1" applyProtection="1">
      <protection locked="0"/>
    </xf>
    <xf numFmtId="42" fontId="0" fillId="5" borderId="13" xfId="0" applyNumberFormat="1" applyFill="1" applyBorder="1"/>
    <xf numFmtId="0" fontId="1" fillId="5" borderId="10" xfId="0" applyFont="1" applyFill="1" applyBorder="1" applyAlignment="1">
      <alignment horizontal="right"/>
    </xf>
    <xf numFmtId="42" fontId="1" fillId="5" borderId="0" xfId="0" applyNumberFormat="1" applyFont="1" applyFill="1" applyAlignment="1">
      <alignment horizontal="center" vertical="center"/>
    </xf>
    <xf numFmtId="0" fontId="13" fillId="5" borderId="0" xfId="0" applyFont="1" applyFill="1"/>
    <xf numFmtId="0" fontId="12" fillId="4" borderId="4" xfId="0" applyFont="1" applyFill="1" applyBorder="1"/>
    <xf numFmtId="0" fontId="0" fillId="6" borderId="7" xfId="0" applyFill="1" applyBorder="1" applyAlignment="1" applyProtection="1">
      <alignment horizontal="left" wrapText="1"/>
      <protection locked="0"/>
    </xf>
    <xf numFmtId="0" fontId="0" fillId="6" borderId="13" xfId="0" applyFill="1" applyBorder="1" applyAlignment="1" applyProtection="1">
      <alignment horizontal="left" wrapText="1"/>
      <protection locked="0"/>
    </xf>
    <xf numFmtId="10" fontId="6" fillId="0" borderId="7" xfId="0" applyNumberFormat="1" applyFont="1" applyBorder="1" applyAlignment="1">
      <alignment horizontal="center"/>
    </xf>
    <xf numFmtId="10" fontId="0" fillId="6" borderId="7" xfId="0" applyNumberFormat="1" applyFill="1" applyBorder="1" applyAlignment="1" applyProtection="1">
      <alignment horizontal="center"/>
      <protection locked="0"/>
    </xf>
    <xf numFmtId="10" fontId="6" fillId="5" borderId="7" xfId="0" applyNumberFormat="1" applyFont="1" applyFill="1" applyBorder="1" applyAlignment="1">
      <alignment horizontal="center"/>
    </xf>
    <xf numFmtId="10" fontId="0" fillId="6" borderId="13" xfId="0" applyNumberFormat="1" applyFill="1" applyBorder="1" applyAlignment="1" applyProtection="1">
      <alignment horizontal="center"/>
      <protection locked="0"/>
    </xf>
    <xf numFmtId="1" fontId="0" fillId="6" borderId="7" xfId="0" applyNumberFormat="1" applyFill="1" applyBorder="1" applyAlignment="1" applyProtection="1">
      <alignment horizontal="center"/>
      <protection locked="0"/>
    </xf>
    <xf numFmtId="3" fontId="6" fillId="0" borderId="7" xfId="0" applyNumberFormat="1" applyFont="1" applyBorder="1" applyAlignment="1">
      <alignment horizontal="center"/>
    </xf>
    <xf numFmtId="3" fontId="6" fillId="5" borderId="7" xfId="0" applyNumberFormat="1" applyFont="1" applyFill="1" applyBorder="1" applyAlignment="1">
      <alignment horizontal="center"/>
    </xf>
    <xf numFmtId="3" fontId="0" fillId="6" borderId="7" xfId="0" applyNumberFormat="1" applyFill="1" applyBorder="1" applyAlignment="1" applyProtection="1">
      <alignment horizontal="center"/>
      <protection locked="0"/>
    </xf>
    <xf numFmtId="0" fontId="3" fillId="2" borderId="4" xfId="0" applyFont="1" applyFill="1" applyBorder="1"/>
    <xf numFmtId="0" fontId="3" fillId="2" borderId="0" xfId="0" applyFont="1" applyFill="1"/>
    <xf numFmtId="0" fontId="2" fillId="2" borderId="0" xfId="0" applyFont="1" applyFill="1"/>
    <xf numFmtId="0" fontId="4" fillId="3" borderId="0" xfId="0" applyFont="1" applyFill="1" applyAlignment="1">
      <alignment horizontal="center"/>
    </xf>
    <xf numFmtId="0" fontId="5" fillId="3" borderId="0" xfId="0" applyFont="1" applyFill="1" applyAlignment="1">
      <alignment horizontal="center"/>
    </xf>
    <xf numFmtId="0" fontId="8" fillId="4" borderId="2" xfId="0" applyFont="1" applyFill="1" applyBorder="1"/>
    <xf numFmtId="0" fontId="1" fillId="0" borderId="7" xfId="0" applyFont="1" applyBorder="1" applyAlignment="1">
      <alignment horizontal="center" vertical="center" wrapText="1"/>
    </xf>
    <xf numFmtId="0" fontId="1" fillId="0" borderId="13" xfId="0" applyFont="1" applyBorder="1" applyAlignment="1">
      <alignment horizontal="center" vertical="center" wrapText="1"/>
    </xf>
    <xf numFmtId="0" fontId="1" fillId="5" borderId="5" xfId="0" applyFont="1" applyFill="1" applyBorder="1" applyAlignment="1">
      <alignment horizontal="right"/>
    </xf>
    <xf numFmtId="0" fontId="1" fillId="5" borderId="12" xfId="0" applyFont="1" applyFill="1" applyBorder="1" applyAlignment="1">
      <alignment horizontal="right"/>
    </xf>
    <xf numFmtId="0" fontId="0" fillId="6" borderId="7" xfId="0" applyFill="1" applyBorder="1" applyAlignment="1" applyProtection="1">
      <alignment horizontal="center"/>
      <protection locked="0"/>
    </xf>
    <xf numFmtId="0" fontId="1" fillId="5" borderId="2" xfId="0" applyFont="1" applyFill="1" applyBorder="1" applyAlignment="1">
      <alignment horizontal="right"/>
    </xf>
    <xf numFmtId="0" fontId="2" fillId="7" borderId="0" xfId="0" applyFont="1" applyFill="1"/>
    <xf numFmtId="0" fontId="3" fillId="7" borderId="0" xfId="0" applyFont="1" applyFill="1"/>
    <xf numFmtId="0" fontId="0" fillId="8" borderId="0" xfId="0" applyFill="1"/>
    <xf numFmtId="0" fontId="3" fillId="7" borderId="4" xfId="0" applyFont="1" applyFill="1" applyBorder="1"/>
    <xf numFmtId="0" fontId="7" fillId="7" borderId="0" xfId="0" applyFont="1" applyFill="1"/>
    <xf numFmtId="0" fontId="4" fillId="4" borderId="0" xfId="0" applyFont="1" applyFill="1" applyAlignment="1">
      <alignment horizontal="center"/>
    </xf>
    <xf numFmtId="0" fontId="5" fillId="5" borderId="0" xfId="0" applyFont="1" applyFill="1" applyAlignment="1">
      <alignment horizontal="center"/>
    </xf>
    <xf numFmtId="0" fontId="3" fillId="4" borderId="0" xfId="0" applyFont="1" applyFill="1"/>
    <xf numFmtId="0" fontId="3" fillId="4" borderId="0" xfId="0" applyFont="1" applyFill="1" applyAlignment="1">
      <alignment wrapText="1"/>
    </xf>
    <xf numFmtId="0" fontId="3" fillId="3" borderId="0" xfId="0" applyFont="1" applyFill="1"/>
    <xf numFmtId="0" fontId="3" fillId="4" borderId="7" xfId="0" applyFont="1" applyFill="1" applyBorder="1"/>
    <xf numFmtId="0" fontId="3" fillId="4" borderId="7" xfId="0" applyFont="1" applyFill="1" applyBorder="1" applyAlignment="1">
      <alignment horizontal="center"/>
    </xf>
    <xf numFmtId="16" fontId="3" fillId="4" borderId="7" xfId="0" quotePrefix="1" applyNumberFormat="1" applyFont="1" applyFill="1" applyBorder="1" applyAlignment="1">
      <alignment horizontal="center"/>
    </xf>
    <xf numFmtId="0" fontId="3" fillId="4" borderId="18" xfId="0" applyFont="1" applyFill="1" applyBorder="1"/>
    <xf numFmtId="0" fontId="16" fillId="4" borderId="20" xfId="0" applyFont="1" applyFill="1" applyBorder="1"/>
    <xf numFmtId="41" fontId="3" fillId="4" borderId="19" xfId="0" applyNumberFormat="1" applyFont="1" applyFill="1" applyBorder="1"/>
    <xf numFmtId="41" fontId="3" fillId="4" borderId="21" xfId="0" applyNumberFormat="1" applyFont="1" applyFill="1" applyBorder="1"/>
    <xf numFmtId="0" fontId="1" fillId="0" borderId="3" xfId="0" applyFont="1" applyBorder="1" applyAlignment="1">
      <alignment horizontal="center" vertical="center" wrapText="1"/>
    </xf>
    <xf numFmtId="0" fontId="1" fillId="5" borderId="2" xfId="0" applyFont="1" applyFill="1" applyBorder="1" applyAlignment="1">
      <alignment horizontal="center" wrapText="1"/>
    </xf>
    <xf numFmtId="0" fontId="1" fillId="5" borderId="9" xfId="0" applyFont="1" applyFill="1" applyBorder="1" applyAlignment="1">
      <alignment horizontal="center" wrapText="1"/>
    </xf>
    <xf numFmtId="0" fontId="10" fillId="9" borderId="5" xfId="0" applyFont="1" applyFill="1" applyBorder="1"/>
    <xf numFmtId="0" fontId="10" fillId="9" borderId="12" xfId="0" applyFont="1" applyFill="1" applyBorder="1"/>
    <xf numFmtId="0" fontId="10" fillId="9" borderId="11" xfId="0" applyFont="1" applyFill="1" applyBorder="1"/>
    <xf numFmtId="0" fontId="18" fillId="11" borderId="7" xfId="0" applyFont="1" applyFill="1" applyBorder="1" applyAlignment="1">
      <alignment wrapText="1"/>
    </xf>
    <xf numFmtId="0" fontId="18" fillId="11" borderId="7" xfId="0" applyFont="1" applyFill="1" applyBorder="1" applyAlignment="1">
      <alignment horizontal="center"/>
    </xf>
    <xf numFmtId="165" fontId="18" fillId="11" borderId="7" xfId="0" applyNumberFormat="1" applyFont="1" applyFill="1" applyBorder="1" applyAlignment="1">
      <alignment horizontal="center"/>
    </xf>
    <xf numFmtId="10" fontId="18" fillId="11" borderId="7" xfId="0" applyNumberFormat="1" applyFont="1" applyFill="1" applyBorder="1" applyAlignment="1">
      <alignment horizontal="center"/>
    </xf>
    <xf numFmtId="0" fontId="18" fillId="13" borderId="7" xfId="0" applyFont="1" applyFill="1" applyBorder="1" applyAlignment="1">
      <alignment wrapText="1"/>
    </xf>
    <xf numFmtId="0" fontId="18" fillId="13" borderId="7" xfId="0" applyFont="1" applyFill="1" applyBorder="1" applyAlignment="1">
      <alignment horizontal="center"/>
    </xf>
    <xf numFmtId="165" fontId="18" fillId="13" borderId="7" xfId="0" applyNumberFormat="1" applyFont="1" applyFill="1" applyBorder="1" applyAlignment="1">
      <alignment horizontal="center"/>
    </xf>
    <xf numFmtId="10" fontId="18" fillId="13" borderId="7" xfId="0" applyNumberFormat="1" applyFont="1" applyFill="1" applyBorder="1" applyAlignment="1">
      <alignment horizontal="center"/>
    </xf>
    <xf numFmtId="0" fontId="18" fillId="15" borderId="7" xfId="0" applyFont="1" applyFill="1" applyBorder="1" applyAlignment="1">
      <alignment horizontal="center"/>
    </xf>
    <xf numFmtId="165" fontId="18" fillId="15" borderId="14" xfId="0" applyNumberFormat="1" applyFont="1" applyFill="1" applyBorder="1" applyAlignment="1">
      <alignment horizontal="center"/>
    </xf>
    <xf numFmtId="0" fontId="18" fillId="15" borderId="11" xfId="0" applyFont="1" applyFill="1" applyBorder="1" applyAlignment="1">
      <alignment wrapText="1"/>
    </xf>
    <xf numFmtId="0" fontId="18" fillId="15" borderId="7" xfId="0" applyFont="1" applyFill="1" applyBorder="1" applyAlignment="1">
      <alignment wrapText="1"/>
    </xf>
    <xf numFmtId="0" fontId="18" fillId="6" borderId="7" xfId="0" applyFont="1" applyFill="1" applyBorder="1" applyAlignment="1">
      <alignment horizontal="center"/>
    </xf>
    <xf numFmtId="43" fontId="18" fillId="15" borderId="14" xfId="2" applyFont="1" applyFill="1" applyBorder="1" applyAlignment="1">
      <alignment horizontal="center"/>
    </xf>
    <xf numFmtId="0" fontId="18" fillId="6" borderId="11" xfId="0" applyFont="1" applyFill="1" applyBorder="1" applyAlignment="1">
      <alignment wrapText="1"/>
    </xf>
    <xf numFmtId="0" fontId="18" fillId="6" borderId="7" xfId="0" applyFont="1" applyFill="1" applyBorder="1" applyAlignment="1">
      <alignment wrapText="1"/>
    </xf>
    <xf numFmtId="165" fontId="18" fillId="6" borderId="7" xfId="0" applyNumberFormat="1" applyFont="1" applyFill="1" applyBorder="1" applyAlignment="1">
      <alignment horizontal="center"/>
    </xf>
    <xf numFmtId="43" fontId="18" fillId="6" borderId="7" xfId="2" applyFont="1" applyFill="1" applyBorder="1" applyAlignment="1">
      <alignment horizontal="center"/>
    </xf>
    <xf numFmtId="0" fontId="3" fillId="0" borderId="0" xfId="0" applyFont="1" applyAlignment="1">
      <alignment horizontal="center"/>
    </xf>
    <xf numFmtId="0" fontId="18" fillId="0" borderId="0" xfId="0" applyFont="1" applyAlignment="1">
      <alignment wrapText="1"/>
    </xf>
    <xf numFmtId="0" fontId="18" fillId="0" borderId="0" xfId="0" applyFont="1" applyAlignment="1">
      <alignment horizontal="center"/>
    </xf>
    <xf numFmtId="0" fontId="17" fillId="5" borderId="36" xfId="0" applyFont="1" applyFill="1" applyBorder="1" applyAlignment="1">
      <alignment horizontal="center" wrapText="1"/>
    </xf>
    <xf numFmtId="0" fontId="17" fillId="5" borderId="37" xfId="0" applyFont="1" applyFill="1" applyBorder="1" applyAlignment="1">
      <alignment horizontal="center" wrapText="1"/>
    </xf>
    <xf numFmtId="0" fontId="17" fillId="5" borderId="38" xfId="0" applyFont="1" applyFill="1" applyBorder="1" applyAlignment="1">
      <alignment horizontal="center" wrapText="1"/>
    </xf>
    <xf numFmtId="9" fontId="18" fillId="13" borderId="7" xfId="1" applyFont="1" applyFill="1" applyBorder="1" applyAlignment="1">
      <alignment wrapText="1"/>
    </xf>
    <xf numFmtId="9" fontId="18" fillId="11" borderId="7" xfId="1" applyFont="1" applyFill="1" applyBorder="1" applyAlignment="1">
      <alignment wrapText="1"/>
    </xf>
    <xf numFmtId="9" fontId="18" fillId="15" borderId="7" xfId="1" applyFont="1" applyFill="1" applyBorder="1" applyAlignment="1">
      <alignment wrapText="1"/>
    </xf>
    <xf numFmtId="9" fontId="18" fillId="6" borderId="7" xfId="1" applyFont="1" applyFill="1" applyBorder="1" applyAlignment="1">
      <alignment wrapText="1"/>
    </xf>
    <xf numFmtId="44" fontId="18" fillId="13" borderId="7" xfId="3" applyFont="1" applyFill="1" applyBorder="1" applyAlignment="1">
      <alignment horizontal="center"/>
    </xf>
    <xf numFmtId="44" fontId="18" fillId="11" borderId="7" xfId="3" applyFont="1" applyFill="1" applyBorder="1" applyAlignment="1">
      <alignment horizontal="center"/>
    </xf>
    <xf numFmtId="44" fontId="18" fillId="15" borderId="7" xfId="3" applyFont="1" applyFill="1" applyBorder="1" applyAlignment="1">
      <alignment horizontal="center"/>
    </xf>
    <xf numFmtId="44" fontId="18" fillId="6" borderId="7" xfId="3" applyFont="1" applyFill="1" applyBorder="1" applyAlignment="1">
      <alignment horizontal="center"/>
    </xf>
    <xf numFmtId="0" fontId="3" fillId="12" borderId="26" xfId="0" applyFont="1" applyFill="1" applyBorder="1" applyAlignment="1">
      <alignment horizontal="center"/>
    </xf>
    <xf numFmtId="44" fontId="18" fillId="13" borderId="27" xfId="3" applyFont="1" applyFill="1" applyBorder="1" applyAlignment="1">
      <alignment horizontal="center"/>
    </xf>
    <xf numFmtId="0" fontId="3" fillId="10" borderId="26" xfId="0" applyFont="1" applyFill="1" applyBorder="1" applyAlignment="1">
      <alignment horizontal="center"/>
    </xf>
    <xf numFmtId="44" fontId="18" fillId="11" borderId="27" xfId="3" applyFont="1" applyFill="1" applyBorder="1" applyAlignment="1">
      <alignment horizontal="center"/>
    </xf>
    <xf numFmtId="0" fontId="3" fillId="14" borderId="26" xfId="0" applyFont="1" applyFill="1" applyBorder="1" applyAlignment="1">
      <alignment horizontal="center"/>
    </xf>
    <xf numFmtId="44" fontId="18" fillId="15" borderId="27" xfId="3" applyFont="1" applyFill="1" applyBorder="1" applyAlignment="1">
      <alignment horizontal="center"/>
    </xf>
    <xf numFmtId="0" fontId="3" fillId="16" borderId="26" xfId="0" applyFont="1" applyFill="1" applyBorder="1" applyAlignment="1">
      <alignment horizontal="center"/>
    </xf>
    <xf numFmtId="44" fontId="18" fillId="6" borderId="27" xfId="3" applyFont="1" applyFill="1" applyBorder="1" applyAlignment="1">
      <alignment horizontal="center"/>
    </xf>
    <xf numFmtId="0" fontId="3" fillId="16" borderId="28" xfId="0" applyFont="1" applyFill="1" applyBorder="1" applyAlignment="1">
      <alignment horizontal="center"/>
    </xf>
    <xf numFmtId="0" fontId="18" fillId="6" borderId="40" xfId="0" applyFont="1" applyFill="1" applyBorder="1" applyAlignment="1">
      <alignment wrapText="1"/>
    </xf>
    <xf numFmtId="0" fontId="18" fillId="6" borderId="29" xfId="0" applyFont="1" applyFill="1" applyBorder="1" applyAlignment="1">
      <alignment horizontal="center"/>
    </xf>
    <xf numFmtId="9" fontId="18" fillId="6" borderId="29" xfId="1" applyFont="1" applyFill="1" applyBorder="1" applyAlignment="1">
      <alignment wrapText="1"/>
    </xf>
    <xf numFmtId="0" fontId="18" fillId="6" borderId="29" xfId="0" applyFont="1" applyFill="1" applyBorder="1" applyAlignment="1">
      <alignment wrapText="1"/>
    </xf>
    <xf numFmtId="165" fontId="18" fillId="6" borderId="29" xfId="0" applyNumberFormat="1" applyFont="1" applyFill="1" applyBorder="1" applyAlignment="1">
      <alignment horizontal="center"/>
    </xf>
    <xf numFmtId="43" fontId="18" fillId="6" borderId="29" xfId="2" applyFont="1" applyFill="1" applyBorder="1" applyAlignment="1">
      <alignment horizontal="center"/>
    </xf>
    <xf numFmtId="44" fontId="18" fillId="6" borderId="29" xfId="3" applyFont="1" applyFill="1" applyBorder="1" applyAlignment="1">
      <alignment horizontal="center"/>
    </xf>
    <xf numFmtId="44" fontId="18" fillId="6" borderId="30" xfId="3" applyFont="1" applyFill="1" applyBorder="1" applyAlignment="1">
      <alignment horizontal="center"/>
    </xf>
    <xf numFmtId="0" fontId="3" fillId="12" borderId="23" xfId="0" applyFont="1" applyFill="1" applyBorder="1" applyAlignment="1">
      <alignment horizontal="center"/>
    </xf>
    <xf numFmtId="0" fontId="18" fillId="13" borderId="24" xfId="0" applyFont="1" applyFill="1" applyBorder="1" applyAlignment="1">
      <alignment wrapText="1"/>
    </xf>
    <xf numFmtId="0" fontId="18" fillId="13" borderId="24" xfId="0" applyFont="1" applyFill="1" applyBorder="1" applyAlignment="1">
      <alignment horizontal="center"/>
    </xf>
    <xf numFmtId="9" fontId="18" fillId="13" borderId="24" xfId="1" applyFont="1" applyFill="1" applyBorder="1" applyAlignment="1">
      <alignment wrapText="1"/>
    </xf>
    <xf numFmtId="165" fontId="18" fillId="13" borderId="24" xfId="0" applyNumberFormat="1" applyFont="1" applyFill="1" applyBorder="1" applyAlignment="1">
      <alignment horizontal="center"/>
    </xf>
    <xf numFmtId="10" fontId="18" fillId="13" borderId="24" xfId="0" applyNumberFormat="1" applyFont="1" applyFill="1" applyBorder="1" applyAlignment="1">
      <alignment horizontal="center"/>
    </xf>
    <xf numFmtId="44" fontId="18" fillId="13" borderId="24" xfId="3" applyFont="1" applyFill="1" applyBorder="1" applyAlignment="1">
      <alignment horizontal="center"/>
    </xf>
    <xf numFmtId="44" fontId="18" fillId="13" borderId="25" xfId="3" applyFont="1" applyFill="1" applyBorder="1" applyAlignment="1">
      <alignment horizontal="center"/>
    </xf>
    <xf numFmtId="0" fontId="3" fillId="12" borderId="28" xfId="0" applyFont="1" applyFill="1" applyBorder="1" applyAlignment="1">
      <alignment horizontal="center"/>
    </xf>
    <xf numFmtId="0" fontId="18" fillId="13" borderId="29" xfId="0" applyFont="1" applyFill="1" applyBorder="1" applyAlignment="1">
      <alignment wrapText="1"/>
    </xf>
    <xf numFmtId="0" fontId="18" fillId="13" borderId="29" xfId="0" applyFont="1" applyFill="1" applyBorder="1" applyAlignment="1">
      <alignment horizontal="center"/>
    </xf>
    <xf numFmtId="9" fontId="18" fillId="13" borderId="29" xfId="1" applyFont="1" applyFill="1" applyBorder="1" applyAlignment="1">
      <alignment wrapText="1"/>
    </xf>
    <xf numFmtId="165" fontId="18" fillId="13" borderId="29" xfId="0" applyNumberFormat="1" applyFont="1" applyFill="1" applyBorder="1" applyAlignment="1">
      <alignment horizontal="center"/>
    </xf>
    <xf numFmtId="10" fontId="18" fillId="13" borderId="29" xfId="0" applyNumberFormat="1" applyFont="1" applyFill="1" applyBorder="1" applyAlignment="1">
      <alignment horizontal="center"/>
    </xf>
    <xf numFmtId="44" fontId="18" fillId="13" borderId="29" xfId="3" applyFont="1" applyFill="1" applyBorder="1" applyAlignment="1">
      <alignment horizontal="center"/>
    </xf>
    <xf numFmtId="44" fontId="18" fillId="13" borderId="30" xfId="3" applyFont="1" applyFill="1" applyBorder="1" applyAlignment="1">
      <alignment horizontal="center"/>
    </xf>
    <xf numFmtId="0" fontId="3" fillId="10" borderId="23" xfId="0" applyFont="1" applyFill="1" applyBorder="1" applyAlignment="1">
      <alignment horizontal="center"/>
    </xf>
    <xf numFmtId="0" fontId="18" fillId="11" borderId="24" xfId="0" applyFont="1" applyFill="1" applyBorder="1" applyAlignment="1">
      <alignment wrapText="1"/>
    </xf>
    <xf numFmtId="0" fontId="18" fillId="11" borderId="24" xfId="0" applyFont="1" applyFill="1" applyBorder="1" applyAlignment="1">
      <alignment horizontal="center"/>
    </xf>
    <xf numFmtId="9" fontId="18" fillId="11" borderId="24" xfId="1" applyFont="1" applyFill="1" applyBorder="1" applyAlignment="1">
      <alignment wrapText="1"/>
    </xf>
    <xf numFmtId="165" fontId="18" fillId="11" borderId="24" xfId="0" applyNumberFormat="1" applyFont="1" applyFill="1" applyBorder="1" applyAlignment="1">
      <alignment horizontal="center"/>
    </xf>
    <xf numFmtId="10" fontId="18" fillId="11" borderId="24" xfId="0" applyNumberFormat="1" applyFont="1" applyFill="1" applyBorder="1" applyAlignment="1">
      <alignment horizontal="center"/>
    </xf>
    <xf numFmtId="44" fontId="18" fillId="11" borderId="24" xfId="3" applyFont="1" applyFill="1" applyBorder="1" applyAlignment="1">
      <alignment horizontal="center"/>
    </xf>
    <xf numFmtId="44" fontId="18" fillId="11" borderId="25" xfId="3" applyFont="1" applyFill="1" applyBorder="1" applyAlignment="1">
      <alignment horizontal="center"/>
    </xf>
    <xf numFmtId="0" fontId="3" fillId="10" borderId="28" xfId="0" applyFont="1" applyFill="1" applyBorder="1" applyAlignment="1">
      <alignment horizontal="center"/>
    </xf>
    <xf numFmtId="0" fontId="18" fillId="11" borderId="29" xfId="0" applyFont="1" applyFill="1" applyBorder="1" applyAlignment="1">
      <alignment wrapText="1"/>
    </xf>
    <xf numFmtId="0" fontId="18" fillId="11" borderId="29" xfId="0" applyFont="1" applyFill="1" applyBorder="1" applyAlignment="1">
      <alignment horizontal="center"/>
    </xf>
    <xf numFmtId="9" fontId="18" fillId="11" borderId="29" xfId="1" applyFont="1" applyFill="1" applyBorder="1" applyAlignment="1">
      <alignment wrapText="1"/>
    </xf>
    <xf numFmtId="165" fontId="18" fillId="11" borderId="29" xfId="0" applyNumberFormat="1" applyFont="1" applyFill="1" applyBorder="1" applyAlignment="1">
      <alignment horizontal="center"/>
    </xf>
    <xf numFmtId="10" fontId="18" fillId="11" borderId="29" xfId="0" applyNumberFormat="1" applyFont="1" applyFill="1" applyBorder="1" applyAlignment="1">
      <alignment horizontal="center"/>
    </xf>
    <xf numFmtId="44" fontId="18" fillId="11" borderId="29" xfId="3" applyFont="1" applyFill="1" applyBorder="1" applyAlignment="1">
      <alignment horizontal="center"/>
    </xf>
    <xf numFmtId="44" fontId="18" fillId="11" borderId="30" xfId="3" applyFont="1" applyFill="1" applyBorder="1" applyAlignment="1">
      <alignment horizontal="center"/>
    </xf>
    <xf numFmtId="0" fontId="3" fillId="14" borderId="23" xfId="0" applyFont="1" applyFill="1" applyBorder="1" applyAlignment="1">
      <alignment horizontal="center"/>
    </xf>
    <xf numFmtId="0" fontId="18" fillId="15" borderId="39" xfId="0" applyFont="1" applyFill="1" applyBorder="1" applyAlignment="1">
      <alignment wrapText="1"/>
    </xf>
    <xf numFmtId="0" fontId="18" fillId="15" borderId="24" xfId="0" applyFont="1" applyFill="1" applyBorder="1" applyAlignment="1">
      <alignment horizontal="center"/>
    </xf>
    <xf numFmtId="9" fontId="18" fillId="15" borderId="24" xfId="1" applyFont="1" applyFill="1" applyBorder="1" applyAlignment="1">
      <alignment wrapText="1"/>
    </xf>
    <xf numFmtId="0" fontId="18" fillId="15" borderId="24" xfId="0" applyFont="1" applyFill="1" applyBorder="1" applyAlignment="1">
      <alignment wrapText="1"/>
    </xf>
    <xf numFmtId="165" fontId="18" fillId="15" borderId="24" xfId="0" applyNumberFormat="1" applyFont="1" applyFill="1" applyBorder="1" applyAlignment="1">
      <alignment horizontal="center"/>
    </xf>
    <xf numFmtId="43" fontId="18" fillId="15" borderId="24" xfId="2" applyFont="1" applyFill="1" applyBorder="1" applyAlignment="1">
      <alignment horizontal="center"/>
    </xf>
    <xf numFmtId="44" fontId="18" fillId="15" borderId="24" xfId="3" applyFont="1" applyFill="1" applyBorder="1" applyAlignment="1">
      <alignment horizontal="center"/>
    </xf>
    <xf numFmtId="44" fontId="18" fillId="15" borderId="25" xfId="3" applyFont="1" applyFill="1" applyBorder="1" applyAlignment="1">
      <alignment horizontal="center"/>
    </xf>
    <xf numFmtId="0" fontId="3" fillId="14" borderId="28" xfId="0" applyFont="1" applyFill="1" applyBorder="1" applyAlignment="1">
      <alignment horizontal="center"/>
    </xf>
    <xf numFmtId="0" fontId="18" fillId="15" borderId="40" xfId="0" applyFont="1" applyFill="1" applyBorder="1" applyAlignment="1">
      <alignment wrapText="1"/>
    </xf>
    <xf numFmtId="0" fontId="18" fillId="15" borderId="29" xfId="0" applyFont="1" applyFill="1" applyBorder="1" applyAlignment="1">
      <alignment horizontal="center"/>
    </xf>
    <xf numFmtId="9" fontId="18" fillId="15" borderId="29" xfId="1" applyFont="1" applyFill="1" applyBorder="1" applyAlignment="1">
      <alignment wrapText="1"/>
    </xf>
    <xf numFmtId="0" fontId="18" fillId="15" borderId="29" xfId="0" applyFont="1" applyFill="1" applyBorder="1" applyAlignment="1">
      <alignment wrapText="1"/>
    </xf>
    <xf numFmtId="165" fontId="18" fillId="15" borderId="37" xfId="0" applyNumberFormat="1" applyFont="1" applyFill="1" applyBorder="1" applyAlignment="1">
      <alignment horizontal="center"/>
    </xf>
    <xf numFmtId="43" fontId="18" fillId="15" borderId="37" xfId="2" applyFont="1" applyFill="1" applyBorder="1" applyAlignment="1">
      <alignment horizontal="center"/>
    </xf>
    <xf numFmtId="44" fontId="18" fillId="15" borderId="29" xfId="3" applyFont="1" applyFill="1" applyBorder="1" applyAlignment="1">
      <alignment horizontal="center"/>
    </xf>
    <xf numFmtId="44" fontId="18" fillId="15" borderId="30" xfId="3" applyFont="1" applyFill="1" applyBorder="1" applyAlignment="1">
      <alignment horizontal="center"/>
    </xf>
    <xf numFmtId="0" fontId="3" fillId="16" borderId="23" xfId="0" applyFont="1" applyFill="1" applyBorder="1" applyAlignment="1">
      <alignment horizontal="center"/>
    </xf>
    <xf numFmtId="0" fontId="18" fillId="6" borderId="39" xfId="0" applyFont="1" applyFill="1" applyBorder="1" applyAlignment="1">
      <alignment wrapText="1"/>
    </xf>
    <xf numFmtId="0" fontId="18" fillId="6" borderId="24" xfId="0" applyFont="1" applyFill="1" applyBorder="1" applyAlignment="1">
      <alignment horizontal="center"/>
    </xf>
    <xf numFmtId="9" fontId="18" fillId="6" borderId="24" xfId="1" applyFont="1" applyFill="1" applyBorder="1" applyAlignment="1">
      <alignment wrapText="1"/>
    </xf>
    <xf numFmtId="0" fontId="18" fillId="6" borderId="24" xfId="0" applyFont="1" applyFill="1" applyBorder="1" applyAlignment="1">
      <alignment wrapText="1"/>
    </xf>
    <xf numFmtId="165" fontId="18" fillId="6" borderId="24" xfId="0" applyNumberFormat="1" applyFont="1" applyFill="1" applyBorder="1" applyAlignment="1">
      <alignment horizontal="center"/>
    </xf>
    <xf numFmtId="43" fontId="18" fillId="6" borderId="24" xfId="2" applyFont="1" applyFill="1" applyBorder="1" applyAlignment="1">
      <alignment horizontal="center"/>
    </xf>
    <xf numFmtId="44" fontId="18" fillId="6" borderId="24" xfId="3" applyFont="1" applyFill="1" applyBorder="1" applyAlignment="1">
      <alignment horizontal="center"/>
    </xf>
    <xf numFmtId="44" fontId="18" fillId="6" borderId="25" xfId="3" applyFont="1" applyFill="1" applyBorder="1" applyAlignment="1">
      <alignment horizontal="center"/>
    </xf>
    <xf numFmtId="0" fontId="18" fillId="0" borderId="22" xfId="0" applyFont="1" applyBorder="1" applyAlignment="1">
      <alignment wrapText="1"/>
    </xf>
    <xf numFmtId="0" fontId="17" fillId="5" borderId="43" xfId="0" applyFont="1" applyFill="1" applyBorder="1" applyAlignment="1">
      <alignment horizontal="right"/>
    </xf>
    <xf numFmtId="165" fontId="18" fillId="5" borderId="41" xfId="0" applyNumberFormat="1" applyFont="1" applyFill="1" applyBorder="1" applyAlignment="1">
      <alignment horizontal="center"/>
    </xf>
    <xf numFmtId="44" fontId="18" fillId="5" borderId="41" xfId="3" applyFont="1" applyFill="1" applyBorder="1" applyAlignment="1">
      <alignment horizontal="center"/>
    </xf>
    <xf numFmtId="44" fontId="18" fillId="5" borderId="44" xfId="3" applyFont="1" applyFill="1" applyBorder="1" applyAlignment="1">
      <alignment horizontal="center"/>
    </xf>
    <xf numFmtId="0" fontId="3" fillId="7" borderId="4" xfId="0" applyFont="1" applyFill="1" applyBorder="1"/>
    <xf numFmtId="0" fontId="3" fillId="7" borderId="0" xfId="0" applyFont="1" applyFill="1"/>
    <xf numFmtId="0" fontId="2" fillId="7" borderId="0" xfId="0" applyFont="1" applyFill="1"/>
    <xf numFmtId="0" fontId="14" fillId="7" borderId="0" xfId="0" applyFont="1" applyFill="1" applyAlignment="1">
      <alignment wrapText="1"/>
    </xf>
    <xf numFmtId="0" fontId="2" fillId="2" borderId="0" xfId="0" applyFont="1" applyFill="1"/>
    <xf numFmtId="0" fontId="8" fillId="4" borderId="2" xfId="0" applyFont="1" applyFill="1" applyBorder="1"/>
    <xf numFmtId="0" fontId="4" fillId="3" borderId="0" xfId="0" applyFont="1" applyFill="1" applyAlignment="1">
      <alignment horizontal="center"/>
    </xf>
    <xf numFmtId="0" fontId="5" fillId="3" borderId="0" xfId="0" applyFont="1" applyFill="1" applyAlignment="1">
      <alignment horizontal="center"/>
    </xf>
    <xf numFmtId="0" fontId="1" fillId="0" borderId="15"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3" xfId="0" applyFont="1" applyBorder="1" applyAlignment="1">
      <alignment horizontal="center" vertical="center" wrapText="1"/>
    </xf>
    <xf numFmtId="0" fontId="0" fillId="5" borderId="9" xfId="0" applyFill="1" applyBorder="1" applyAlignment="1">
      <alignment horizontal="center"/>
    </xf>
    <xf numFmtId="0" fontId="0" fillId="5" borderId="12" xfId="0" applyFill="1" applyBorder="1" applyAlignment="1">
      <alignment horizontal="center"/>
    </xf>
    <xf numFmtId="0" fontId="1" fillId="5" borderId="5" xfId="0" applyFont="1" applyFill="1" applyBorder="1" applyAlignment="1">
      <alignment horizontal="right"/>
    </xf>
    <xf numFmtId="0" fontId="1" fillId="5" borderId="12" xfId="0" applyFont="1" applyFill="1" applyBorder="1" applyAlignment="1">
      <alignment horizontal="right"/>
    </xf>
    <xf numFmtId="0" fontId="0" fillId="6" borderId="7" xfId="0" applyFill="1" applyBorder="1" applyAlignment="1" applyProtection="1">
      <alignment horizontal="center"/>
      <protection locked="0"/>
    </xf>
    <xf numFmtId="42" fontId="1" fillId="5" borderId="3" xfId="0" applyNumberFormat="1" applyFont="1" applyFill="1" applyBorder="1" applyAlignment="1">
      <alignment horizontal="center" vertical="center"/>
    </xf>
    <xf numFmtId="42" fontId="1" fillId="5" borderId="10" xfId="0" applyNumberFormat="1" applyFont="1" applyFill="1" applyBorder="1" applyAlignment="1">
      <alignment horizontal="center" vertical="center"/>
    </xf>
    <xf numFmtId="164" fontId="1" fillId="5" borderId="3" xfId="1" applyNumberFormat="1" applyFont="1" applyFill="1" applyBorder="1" applyAlignment="1">
      <alignment horizontal="center" vertical="center"/>
    </xf>
    <xf numFmtId="164" fontId="1" fillId="5" borderId="10" xfId="1" applyNumberFormat="1" applyFont="1" applyFill="1" applyBorder="1" applyAlignment="1">
      <alignment horizontal="center" vertical="center"/>
    </xf>
    <xf numFmtId="0" fontId="1" fillId="5" borderId="1" xfId="0" applyFont="1" applyFill="1" applyBorder="1" applyAlignment="1">
      <alignment horizontal="center" wrapText="1"/>
    </xf>
    <xf numFmtId="0" fontId="1" fillId="5" borderId="2" xfId="0" applyFont="1" applyFill="1" applyBorder="1" applyAlignment="1">
      <alignment horizontal="center" wrapText="1"/>
    </xf>
    <xf numFmtId="0" fontId="1" fillId="5" borderId="6" xfId="0" applyFont="1" applyFill="1" applyBorder="1" applyAlignment="1">
      <alignment horizontal="center" wrapText="1"/>
    </xf>
    <xf numFmtId="0" fontId="1" fillId="5" borderId="9" xfId="0" applyFont="1" applyFill="1" applyBorder="1" applyAlignment="1">
      <alignment horizontal="center" wrapText="1"/>
    </xf>
    <xf numFmtId="0" fontId="15" fillId="4" borderId="16" xfId="0" applyFont="1" applyFill="1" applyBorder="1" applyAlignment="1">
      <alignment horizontal="center"/>
    </xf>
    <xf numFmtId="0" fontId="15" fillId="4" borderId="17" xfId="0" applyFont="1" applyFill="1" applyBorder="1" applyAlignment="1">
      <alignment horizontal="center"/>
    </xf>
    <xf numFmtId="0" fontId="15" fillId="4" borderId="7" xfId="0" applyFont="1" applyFill="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7" xfId="0" applyFont="1" applyBorder="1" applyAlignment="1">
      <alignment horizontal="center"/>
    </xf>
    <xf numFmtId="0" fontId="13" fillId="5" borderId="0" xfId="0" applyFont="1" applyFill="1" applyAlignment="1">
      <alignment horizontal="center"/>
    </xf>
    <xf numFmtId="0" fontId="1" fillId="0" borderId="5" xfId="0" applyFont="1" applyBorder="1" applyAlignment="1">
      <alignment horizontal="center"/>
    </xf>
    <xf numFmtId="0" fontId="1" fillId="0" borderId="12" xfId="0" applyFont="1" applyBorder="1" applyAlignment="1">
      <alignment horizontal="center"/>
    </xf>
    <xf numFmtId="0" fontId="1" fillId="0" borderId="11" xfId="0" applyFont="1" applyBorder="1" applyAlignment="1">
      <alignment horizontal="center"/>
    </xf>
    <xf numFmtId="0" fontId="1" fillId="5" borderId="1" xfId="0" applyFont="1" applyFill="1" applyBorder="1" applyAlignment="1">
      <alignment horizontal="right"/>
    </xf>
    <xf numFmtId="0" fontId="1" fillId="5" borderId="2" xfId="0" applyFont="1" applyFill="1" applyBorder="1" applyAlignment="1">
      <alignment horizontal="right"/>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7" fillId="5" borderId="31" xfId="0" applyFont="1" applyFill="1" applyBorder="1" applyAlignment="1">
      <alignment horizontal="center"/>
    </xf>
    <xf numFmtId="0" fontId="17" fillId="5" borderId="32" xfId="0" applyFont="1" applyFill="1" applyBorder="1" applyAlignment="1">
      <alignment horizontal="center"/>
    </xf>
    <xf numFmtId="0" fontId="17" fillId="5" borderId="33" xfId="0" applyFont="1" applyFill="1" applyBorder="1" applyAlignment="1">
      <alignment horizontal="center"/>
    </xf>
    <xf numFmtId="0" fontId="15" fillId="4" borderId="23" xfId="0" applyFont="1" applyFill="1" applyBorder="1" applyAlignment="1">
      <alignment horizontal="center" vertical="center"/>
    </xf>
    <xf numFmtId="0" fontId="15" fillId="4" borderId="28" xfId="0" applyFont="1" applyFill="1" applyBorder="1" applyAlignment="1">
      <alignment horizontal="center" vertical="center"/>
    </xf>
    <xf numFmtId="0" fontId="17" fillId="5" borderId="42" xfId="0" applyFont="1" applyFill="1" applyBorder="1" applyAlignment="1">
      <alignment horizontal="center" wrapText="1"/>
    </xf>
    <xf numFmtId="0" fontId="17" fillId="5" borderId="29" xfId="0" applyFont="1" applyFill="1" applyBorder="1" applyAlignment="1">
      <alignment horizontal="center" wrapText="1"/>
    </xf>
    <xf numFmtId="0" fontId="17" fillId="5" borderId="42" xfId="0" applyFont="1" applyFill="1" applyBorder="1" applyAlignment="1">
      <alignment horizontal="center"/>
    </xf>
    <xf numFmtId="0" fontId="17" fillId="5" borderId="34" xfId="0" applyFont="1" applyFill="1" applyBorder="1" applyAlignment="1">
      <alignment horizontal="center"/>
    </xf>
    <xf numFmtId="0" fontId="17" fillId="5" borderId="35" xfId="0" applyFont="1" applyFill="1" applyBorder="1" applyAlignment="1">
      <alignment horizontal="center"/>
    </xf>
    <xf numFmtId="0" fontId="18" fillId="5" borderId="31" xfId="0" applyFont="1" applyFill="1" applyBorder="1" applyAlignment="1">
      <alignment horizontal="left" wrapText="1"/>
    </xf>
    <xf numFmtId="0" fontId="18" fillId="5" borderId="32" xfId="0" applyFont="1" applyFill="1" applyBorder="1" applyAlignment="1">
      <alignment horizontal="left" wrapText="1"/>
    </xf>
    <xf numFmtId="0" fontId="18" fillId="5" borderId="33" xfId="0" applyFont="1" applyFill="1" applyBorder="1" applyAlignment="1">
      <alignment horizontal="left" wrapText="1"/>
    </xf>
    <xf numFmtId="0" fontId="17" fillId="5" borderId="24" xfId="0" applyFont="1" applyFill="1" applyBorder="1" applyAlignment="1">
      <alignment horizontal="center" wrapText="1"/>
    </xf>
    <xf numFmtId="0" fontId="17" fillId="5" borderId="41" xfId="0" applyFont="1" applyFill="1" applyBorder="1" applyAlignment="1">
      <alignment horizontal="center"/>
    </xf>
    <xf numFmtId="0" fontId="17" fillId="5" borderId="37" xfId="0" applyFont="1" applyFill="1" applyBorder="1" applyAlignment="1">
      <alignment horizontal="center"/>
    </xf>
    <xf numFmtId="0" fontId="17" fillId="5" borderId="24" xfId="0" applyFont="1" applyFill="1" applyBorder="1" applyAlignment="1">
      <alignment horizontal="center"/>
    </xf>
    <xf numFmtId="0" fontId="17" fillId="5" borderId="29" xfId="0" applyFont="1" applyFill="1" applyBorder="1" applyAlignment="1">
      <alignment horizontal="center"/>
    </xf>
  </cellXfs>
  <cellStyles count="4">
    <cellStyle name="Comma" xfId="2" builtinId="3"/>
    <cellStyle name="Currency" xfId="3" builtinId="4"/>
    <cellStyle name="Normal" xfId="0" builtinId="0"/>
    <cellStyle name="Percent" xfId="1" builtinId="5"/>
  </cellStyles>
  <dxfs count="6">
    <dxf>
      <fill>
        <patternFill>
          <bgColor theme="0" tint="-0.499984740745262"/>
        </patternFill>
      </fill>
    </dxf>
    <dxf>
      <font>
        <b/>
        <i val="0"/>
        <color rgb="FFFFFF00"/>
      </font>
      <fill>
        <patternFill>
          <bgColor rgb="FFFF0000"/>
        </patternFill>
      </fill>
    </dxf>
    <dxf>
      <font>
        <b/>
        <i val="0"/>
        <color rgb="FFFFFF00"/>
      </font>
      <fill>
        <patternFill>
          <bgColor rgb="FFFF0000"/>
        </patternFill>
      </fill>
    </dxf>
    <dxf>
      <fill>
        <patternFill>
          <bgColor theme="0" tint="-0.499984740745262"/>
        </patternFill>
      </fill>
    </dxf>
    <dxf>
      <font>
        <b/>
        <i val="0"/>
        <color rgb="FFFFFF00"/>
      </font>
      <fill>
        <patternFill>
          <bgColor rgb="FFFF0000"/>
        </patternFill>
      </fill>
    </dxf>
    <dxf>
      <font>
        <b/>
        <i val="0"/>
        <color rgb="FFFF0000"/>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247651</xdr:colOff>
      <xdr:row>4</xdr:row>
      <xdr:rowOff>133345</xdr:rowOff>
    </xdr:from>
    <xdr:ext cx="4762500" cy="28494572"/>
    <xdr:sp macro="" textlink="">
      <xdr:nvSpPr>
        <xdr:cNvPr id="551" name="TextBox 1">
          <a:extLst>
            <a:ext uri="{FF2B5EF4-FFF2-40B4-BE49-F238E27FC236}">
              <a16:creationId xmlns:a16="http://schemas.microsoft.com/office/drawing/2014/main" id="{D4D394BA-C6BA-40C6-A2CF-6FA4CC2E94B8}"/>
            </a:ext>
          </a:extLst>
        </xdr:cNvPr>
        <xdr:cNvSpPr txBox="1"/>
      </xdr:nvSpPr>
      <xdr:spPr>
        <a:xfrm>
          <a:off x="861484" y="958845"/>
          <a:ext cx="4762500" cy="284945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latin typeface="+mn-lt"/>
            </a:rPr>
            <a:t>User Guide</a:t>
          </a:r>
        </a:p>
        <a:p>
          <a:endParaRPr lang="en-US" sz="1100">
            <a:latin typeface="+mn-lt"/>
          </a:endParaRPr>
        </a:p>
        <a:p>
          <a:r>
            <a:rPr lang="en-US" sz="1100">
              <a:latin typeface="+mn-lt"/>
            </a:rPr>
            <a:t>This Excel template is</a:t>
          </a:r>
          <a:r>
            <a:rPr lang="en-US" sz="1100" baseline="0">
              <a:latin typeface="+mn-lt"/>
            </a:rPr>
            <a:t> protected except for the data entry cells, which are shaded in light green. Hints appear in popup boxes when the cursor is on certain data entry cells. The template performs some validation checks and displays messages in red font in a column to the right of the data entry forms.</a:t>
          </a:r>
        </a:p>
        <a:p>
          <a:endParaRPr lang="en-US" sz="1100"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Part IV-1 - Economic Benefits Category 1</a:t>
          </a:r>
        </a:p>
        <a:p>
          <a:r>
            <a:rPr lang="en-US" sz="1100" baseline="0">
              <a:solidFill>
                <a:sysClr val="windowText" lastClr="000000"/>
              </a:solidFill>
              <a:effectLst/>
              <a:latin typeface="+mn-lt"/>
              <a:ea typeface="+mn-ea"/>
              <a:cs typeface="+mn-cs"/>
            </a:rPr>
            <a:t>Enter Contract Tenor (whole year value) between a minimum of one year and a maximum of the Maximum Contract Tenor provided in the Notice of Qualification (see Section 8.3.3 of RESRFP22-1) in Cell E10. Enter Bid Capacity in Cell E11 (used to calculate $/MW values in Cells AD5 and AD7). For Long-Term Employment (jobs lasting more than 3 years), enter Job Title in Column D, Disadvantaged Community Applicability in Column E (as a percentage of the total for the line item), MWBE and SDVOB Applicability in Column F (as a percentage of the total for the line item), Number of FTEs in Column G, and Average Annual Compensation Per FTE in Columns H:K.</a:t>
          </a:r>
          <a:r>
            <a:rPr lang="en-US" sz="1100" b="1" i="0" u="none" strike="noStrike" baseline="0">
              <a:solidFill>
                <a:sysClr val="windowText" lastClr="000000"/>
              </a:solidFill>
              <a:effectLst/>
              <a:latin typeface="+mn-lt"/>
              <a:ea typeface="+mn-ea"/>
              <a:cs typeface="+mn-cs"/>
            </a:rPr>
            <a:t> </a:t>
          </a:r>
          <a:r>
            <a:rPr lang="en-US" sz="1100" b="0" i="0" u="none" strike="noStrike" baseline="0">
              <a:solidFill>
                <a:sysClr val="windowText" lastClr="000000"/>
              </a:solidFill>
              <a:effectLst/>
              <a:latin typeface="+mn-lt"/>
              <a:ea typeface="+mn-ea"/>
              <a:cs typeface="+mn-cs"/>
            </a:rPr>
            <a:t>For Years 4 through the end of the Contract Tenor, entered in Column K, enter the average annual compensation per FTE in Column K and the total compensation per FTE in Column L.</a:t>
          </a:r>
          <a:endParaRPr lang="en-US" sz="1100" baseline="0">
            <a:solidFill>
              <a:sysClr val="windowText" lastClr="000000"/>
            </a:solidFill>
            <a:effectLst/>
            <a:latin typeface="+mn-lt"/>
            <a:ea typeface="+mn-ea"/>
            <a:cs typeface="+mn-cs"/>
          </a:endParaRPr>
        </a:p>
        <a:p>
          <a:r>
            <a:rPr lang="en-US" sz="1100" i="1" baseline="0">
              <a:solidFill>
                <a:schemeClr val="tx1"/>
              </a:solidFill>
              <a:effectLst/>
              <a:latin typeface="+mn-lt"/>
              <a:ea typeface="+mn-ea"/>
              <a:cs typeface="+mn-cs"/>
            </a:rPr>
            <a:t>Examples of such jobs include, but are not limited to, jobs associated with operations and maintenance, plant management, long-term project development, or similar.</a:t>
          </a:r>
        </a:p>
        <a:p>
          <a:endParaRPr lang="en-US" sz="110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For Long-Term Payments/Benefits (those lasting more than 3 years), enter  Description in Column Q, Disadvantaged Community Applicability in Column R, MWBE and SDVOB Applicability in Column S and Annual Payments in Columns T:V. </a:t>
          </a:r>
          <a:r>
            <a:rPr lang="en-US" sz="1100" b="0" i="0" baseline="0">
              <a:solidFill>
                <a:schemeClr val="tx1"/>
              </a:solidFill>
              <a:effectLst/>
              <a:latin typeface="+mn-lt"/>
              <a:ea typeface="+mn-ea"/>
              <a:cs typeface="+mn-cs"/>
            </a:rPr>
            <a:t>For Years 4 through theend of the Contract Tenor, enter the average annual payment in Column W and total payment in Column X.</a:t>
          </a:r>
          <a:endParaRPr lang="en-US">
            <a:effectLst/>
          </a:endParaRPr>
        </a:p>
        <a:p>
          <a:r>
            <a:rPr lang="en-US" sz="1100" i="1" baseline="0">
              <a:solidFill>
                <a:schemeClr val="tx1"/>
              </a:solidFill>
              <a:effectLst/>
              <a:latin typeface="+mn-lt"/>
              <a:ea typeface="+mn-ea"/>
              <a:cs typeface="+mn-cs"/>
            </a:rPr>
            <a:t>Examples include, but are not limited to, establishment of a project office in New York State; new or increased local property tax payments to school districts, cities, towns, or other taxing jurisdictions; Payments in Lieu of Taxes (PILOT) agreements or other alternative taxing mechanisms and forms of compensation; host community payments, Community Benefit agreemente, mitigation/conservation payments, or other funds that will directly benefit the host community for more than three years, such as Proposer-funded projects that will not be linked to the Bid Facility (e.g. new building or infrastructure improvements to the host town(s), funds established in the host town to benefit local residents); and land purchase payments and payments for leases of land in New York.</a:t>
          </a:r>
        </a:p>
        <a:p>
          <a:pPr marL="0" marR="0" lvl="0" indent="0" defTabSz="914400" eaLnBrk="1" fontAlgn="auto" latinLnBrk="0" hangingPunct="1">
            <a:lnSpc>
              <a:spcPct val="100000"/>
            </a:lnSpc>
            <a:spcBef>
              <a:spcPts val="0"/>
            </a:spcBef>
            <a:spcAft>
              <a:spcPts val="0"/>
            </a:spcAft>
            <a:buClrTx/>
            <a:buSzTx/>
            <a:buFontTx/>
            <a:buNone/>
            <a:tabLst/>
            <a:defRPr/>
          </a:pPr>
          <a:endParaRPr lang="en-US" sz="1100" u="sng"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The Expected Dollars/MW (through Year 3) shown in Cell AD5 and Expected MWBE &amp; SDVOB Dollars/MW (through Year 3) shown in Cell AD7 will be verified after Year 3 of operation per the RES Standard Form Agreement. Note that these values are totals for Categories 1 &amp; 2 and include claims entered on Part IV-2.</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u="sng"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u="sng" baseline="0">
              <a:solidFill>
                <a:schemeClr val="tx1"/>
              </a:solidFill>
              <a:effectLst/>
              <a:latin typeface="+mn-lt"/>
              <a:ea typeface="+mn-ea"/>
              <a:cs typeface="+mn-cs"/>
            </a:rPr>
            <a:t>Part IV-2 - Economic Benefits Category 2</a:t>
          </a:r>
          <a:endParaRPr lang="en-US">
            <a:effectLst/>
          </a:endParaRPr>
        </a:p>
        <a:p>
          <a:r>
            <a:rPr lang="en-US" sz="1100" baseline="0">
              <a:solidFill>
                <a:schemeClr val="tx1"/>
              </a:solidFill>
              <a:effectLst/>
              <a:latin typeface="+mn-lt"/>
              <a:ea typeface="+mn-ea"/>
              <a:cs typeface="+mn-cs"/>
            </a:rPr>
            <a:t>For Short-Term Employment (jobs lasting less than 3 years), enter Job Title or Category in Column D, Disadvantaged Community Applicability in Column E (as a percentage of the total for the line item), MWBE and SDVOB Applicability in Column F (as a percentage of the total for the line item), and whether compensation is Weekly or Total (Lump Sum) in Column G. If compensation is Weekly, enter the Number of Jobs in Columns H and L, the number of Weeks in Columns I and M and Weekly Compensation in Columns J and N. If compensation is Total (Lump Sum), enter Total Compensation in Columns K and O. </a:t>
          </a:r>
          <a:r>
            <a:rPr lang="en-US" sz="1100" b="0" i="0" baseline="0">
              <a:solidFill>
                <a:schemeClr val="tx1"/>
              </a:solidFill>
              <a:effectLst/>
              <a:latin typeface="+mn-lt"/>
              <a:ea typeface="+mn-ea"/>
              <a:cs typeface="+mn-cs"/>
            </a:rPr>
            <a:t>For each time period (RFP Release Date Through Year 3 and Years 4 through the end of the Contract Tenor), entered values that represent the totals over the relevant years.</a:t>
          </a:r>
          <a:endParaRPr lang="en-US">
            <a:effectLst/>
          </a:endParaRPr>
        </a:p>
        <a:p>
          <a:r>
            <a:rPr lang="en-US" sz="1100" i="1" baseline="0">
              <a:solidFill>
                <a:schemeClr val="tx1"/>
              </a:solidFill>
              <a:effectLst/>
              <a:latin typeface="+mn-lt"/>
              <a:ea typeface="+mn-ea"/>
              <a:cs typeface="+mn-cs"/>
            </a:rPr>
            <a:t>Examples of such jobs include, but are not limited to, </a:t>
          </a:r>
          <a:r>
            <a:rPr lang="en-US" sz="1100" i="1">
              <a:solidFill>
                <a:schemeClr val="tx1"/>
              </a:solidFill>
              <a:effectLst/>
              <a:latin typeface="+mn-lt"/>
              <a:ea typeface="+mn-ea"/>
              <a:cs typeface="+mn-cs"/>
            </a:rPr>
            <a:t>NYS construction, rail and port workers, contractors and laborers, engineering or environmental service providers, consultants, financial service advisors, legal service providers associated with the development and construction/modification of the Bid Facility</a:t>
          </a:r>
          <a:r>
            <a:rPr lang="en-US" sz="1100" i="1" baseline="0">
              <a:solidFill>
                <a:schemeClr val="tx1"/>
              </a:solidFill>
              <a:effectLst/>
              <a:latin typeface="+mn-lt"/>
              <a:ea typeface="+mn-ea"/>
              <a:cs typeface="+mn-cs"/>
            </a:rPr>
            <a:t>, ongoing operations and maintenance through the first 3 years of commercial operation, support for the establishment of a project office in New York State that are not already claimed as long-term economic benefits.</a:t>
          </a:r>
          <a:endParaRPr lang="en-US" sz="1100" i="0" baseline="0">
            <a:solidFill>
              <a:schemeClr val="tx1"/>
            </a:solidFill>
            <a:effectLst/>
            <a:latin typeface="+mn-lt"/>
            <a:ea typeface="+mn-ea"/>
            <a:cs typeface="+mn-cs"/>
          </a:endParaRPr>
        </a:p>
        <a:p>
          <a:endParaRPr lang="en-US" sz="1100" i="0" baseline="0">
            <a:solidFill>
              <a:schemeClr val="tx1"/>
            </a:solidFill>
            <a:effectLst/>
            <a:latin typeface="+mn-lt"/>
            <a:ea typeface="+mn-ea"/>
            <a:cs typeface="+mn-cs"/>
          </a:endParaRPr>
        </a:p>
        <a:p>
          <a:r>
            <a:rPr lang="en-US" sz="1100" i="0" baseline="0">
              <a:solidFill>
                <a:schemeClr val="tx1"/>
              </a:solidFill>
              <a:effectLst/>
              <a:latin typeface="+mn-lt"/>
              <a:ea typeface="+mn-ea"/>
              <a:cs typeface="+mn-cs"/>
            </a:rPr>
            <a:t>For Short-Term Payments/Benefits (those lasting less than 3 years), enter the Type of Expenditure in Column T, Disadvantaged Community Applicability in Column U (as a percentage of the total for the line item), MWBE and SDVOB Applicability in Column V (as a percentage of the total for the line item), and the Annual Expenditures in Columns W:Z. </a:t>
          </a:r>
          <a:r>
            <a:rPr lang="en-US" sz="1100" b="0" i="0" baseline="0">
              <a:solidFill>
                <a:schemeClr val="tx1"/>
              </a:solidFill>
              <a:effectLst/>
              <a:latin typeface="+mn-lt"/>
              <a:ea typeface="+mn-ea"/>
              <a:cs typeface="+mn-cs"/>
            </a:rPr>
            <a:t>For Years 4 through the end of the Contract Tenor, enter the average annual payment in Column Z and the total payment in Column AA.</a:t>
          </a:r>
          <a:endParaRPr lang="en-US" sz="1100" i="0" baseline="0">
            <a:solidFill>
              <a:schemeClr val="tx1"/>
            </a:solidFill>
            <a:effectLst/>
            <a:latin typeface="+mn-lt"/>
            <a:ea typeface="+mn-ea"/>
            <a:cs typeface="+mn-cs"/>
          </a:endParaRPr>
        </a:p>
        <a:p>
          <a:r>
            <a:rPr lang="en-US" sz="1100" b="0" baseline="0">
              <a:solidFill>
                <a:schemeClr val="tx1"/>
              </a:solidFill>
              <a:effectLst/>
              <a:latin typeface="+mn-lt"/>
              <a:ea typeface="+mn-ea"/>
              <a:cs typeface="+mn-cs"/>
            </a:rPr>
            <a:t>Each claim may only be claimed once within sections </a:t>
          </a:r>
          <a:r>
            <a:rPr lang="en-US" sz="1100" b="0" i="1" baseline="0">
              <a:solidFill>
                <a:schemeClr val="tx1"/>
              </a:solidFill>
              <a:effectLst/>
              <a:latin typeface="+mn-lt"/>
              <a:ea typeface="+mn-ea"/>
              <a:cs typeface="+mn-cs"/>
            </a:rPr>
            <a:t>i </a:t>
          </a:r>
          <a:r>
            <a:rPr lang="en-US" sz="1100" b="0" i="0" baseline="0">
              <a:solidFill>
                <a:schemeClr val="tx1"/>
              </a:solidFill>
              <a:effectLst/>
              <a:latin typeface="+mn-lt"/>
              <a:ea typeface="+mn-ea"/>
              <a:cs typeface="+mn-cs"/>
            </a:rPr>
            <a:t>and</a:t>
          </a:r>
          <a:r>
            <a:rPr lang="en-US" sz="1100" b="0" i="1" baseline="0">
              <a:solidFill>
                <a:schemeClr val="tx1"/>
              </a:solidFill>
              <a:effectLst/>
              <a:latin typeface="+mn-lt"/>
              <a:ea typeface="+mn-ea"/>
              <a:cs typeface="+mn-cs"/>
            </a:rPr>
            <a:t> ii</a:t>
          </a:r>
          <a:r>
            <a:rPr lang="en-US" sz="1100" b="0" baseline="0">
              <a:solidFill>
                <a:schemeClr val="tx1"/>
              </a:solidFill>
              <a:effectLst/>
              <a:latin typeface="+mn-lt"/>
              <a:ea typeface="+mn-ea"/>
              <a:cs typeface="+mn-cs"/>
            </a:rPr>
            <a:t>. </a:t>
          </a:r>
        </a:p>
        <a:p>
          <a:r>
            <a:rPr lang="en-US" sz="1100" b="0" i="1" baseline="0">
              <a:solidFill>
                <a:schemeClr val="tx1"/>
              </a:solidFill>
              <a:effectLst/>
              <a:latin typeface="+mn-lt"/>
              <a:ea typeface="+mn-ea"/>
              <a:cs typeface="+mn-cs"/>
            </a:rPr>
            <a:t>i. Local Goods and Services: Examples include, but are not limited to, food, lodging, vehicles, equipment and/or fuel.</a:t>
          </a:r>
        </a:p>
        <a:p>
          <a:r>
            <a:rPr lang="en-US" sz="1100" b="0" i="1" baseline="0">
              <a:solidFill>
                <a:schemeClr val="tx1"/>
              </a:solidFill>
              <a:effectLst/>
              <a:latin typeface="+mn-lt"/>
              <a:ea typeface="+mn-ea"/>
              <a:cs typeface="+mn-cs"/>
            </a:rPr>
            <a:t>ii. Materials Sourced from Within NYS: Examples include, but are not limited to, </a:t>
          </a:r>
        </a:p>
        <a:p>
          <a:r>
            <a:rPr lang="en-US" sz="1100" b="0" i="1" baseline="0">
              <a:solidFill>
                <a:schemeClr val="tx1"/>
              </a:solidFill>
              <a:effectLst/>
              <a:latin typeface="+mn-lt"/>
              <a:ea typeface="+mn-ea"/>
              <a:cs typeface="+mn-cs"/>
            </a:rPr>
            <a:t>gravel, steel, concrete and similar materials, purchases and use of equipment and products manufactured or assembled within New York, and/or the use of rental equipment or similar supplies sourced from within New York. Bid Facility components (e.g. wind turbines, solar panels) not  manufactured within New York are not eligible for eligible for consideration in this category or in any Economic Benefits category.</a:t>
          </a:r>
        </a:p>
        <a:p>
          <a:endParaRPr lang="en-US" sz="1100" i="1" baseline="0">
            <a:solidFill>
              <a:schemeClr val="tx1"/>
            </a:solidFill>
            <a:effectLst/>
            <a:latin typeface="+mn-lt"/>
            <a:ea typeface="+mn-ea"/>
            <a:cs typeface="+mn-cs"/>
          </a:endParaRPr>
        </a:p>
        <a:p>
          <a:r>
            <a:rPr lang="en-US" sz="1100" i="0" u="sng" baseline="0">
              <a:solidFill>
                <a:schemeClr val="tx1"/>
              </a:solidFill>
              <a:effectLst/>
              <a:latin typeface="+mn-lt"/>
              <a:ea typeface="+mn-ea"/>
              <a:cs typeface="+mn-cs"/>
            </a:rPr>
            <a:t>Part IV-3 - Economic Benefits Category 3</a:t>
          </a:r>
        </a:p>
        <a:p>
          <a:r>
            <a:rPr lang="en-US" sz="1100" i="0" baseline="0">
              <a:solidFill>
                <a:schemeClr val="tx1"/>
              </a:solidFill>
              <a:effectLst/>
              <a:latin typeface="+mn-lt"/>
              <a:ea typeface="+mn-ea"/>
              <a:cs typeface="+mn-cs"/>
            </a:rPr>
            <a:t>For Investments/Commitments to Local Economic and Workforce Development, enter the Type of Commitment in Column D, Disadvantaged Community Applicability in Column E (as a percentage of the total for the line item), MWBE and SDVOB Applicability in Column F (as a percentage of the total for the line item), a description of the Commitment in Column G, the metric associated with the Commitment in Column H, and the Quantity of the Activity (as measured by the Metric) in Columns I and J.</a:t>
          </a:r>
        </a:p>
        <a:p>
          <a:r>
            <a:rPr lang="en-US" sz="1100" i="1" baseline="0">
              <a:solidFill>
                <a:schemeClr val="tx1"/>
              </a:solidFill>
              <a:effectLst/>
              <a:latin typeface="+mn-lt"/>
              <a:ea typeface="+mn-ea"/>
              <a:cs typeface="+mn-cs"/>
            </a:rPr>
            <a:t>Examples of such commitments include, but are not limited to, entering into labor agreements, hosting of local internships and programs for students in renewable energy education, hosting of apprenticeships or training programs, hosting of environmental justice programs, partnering with on-site or proximate businesses or industrues that are to be co-developed with the Bid Facility, and/or establishing an energy cost-saving Community Choice Aggregation or bilateral power purchase agreements with the host communities and/or regional entities.</a:t>
          </a:r>
        </a:p>
        <a:p>
          <a:endParaRPr lang="en-US" sz="1100" i="1" baseline="0">
            <a:solidFill>
              <a:schemeClr val="tx1"/>
            </a:solidFill>
            <a:effectLst/>
            <a:latin typeface="+mn-lt"/>
            <a:ea typeface="+mn-ea"/>
            <a:cs typeface="+mn-cs"/>
          </a:endParaRPr>
        </a:p>
        <a:p>
          <a:endParaRPr lang="en-US">
            <a:effectLst/>
          </a:endParaRPr>
        </a:p>
        <a:p>
          <a:endParaRPr lang="en-US" sz="1100" i="1" baseline="0">
            <a:solidFill>
              <a:schemeClr val="tx1"/>
            </a:solidFill>
            <a:effectLst/>
            <a:latin typeface="+mn-lt"/>
            <a:ea typeface="+mn-ea"/>
            <a:cs typeface="+mn-cs"/>
          </a:endParaRPr>
        </a:p>
        <a:p>
          <a:endParaRPr lang="en-US" sz="1100" i="1"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a:t>
          </a:r>
          <a:endParaRPr lang="en-US" sz="1100">
            <a:solidFill>
              <a:schemeClr val="tx1"/>
            </a:solidFill>
            <a:effectLst/>
            <a:latin typeface="+mn-lt"/>
            <a:ea typeface="+mn-ea"/>
            <a:cs typeface="+mn-cs"/>
          </a:endParaRPr>
        </a:p>
        <a:p>
          <a:endParaRPr lang="en-US" sz="1100">
            <a:effectLst/>
            <a:latin typeface="+mn-lt"/>
          </a:endParaRPr>
        </a:p>
        <a:p>
          <a:endParaRPr lang="en-US" sz="1100" baseline="0">
            <a:latin typeface="+mn-lt"/>
          </a:endParaRPr>
        </a:p>
        <a:p>
          <a:endParaRPr lang="en-US" sz="1100">
            <a:latin typeface="+mn-l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rebb/Downloads/Attachment%20E%20-%20List%20of%20Required%20Permi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of Required Permits"/>
      <sheetName val="Biomass and Biogas Permit List"/>
      <sheetName val="Permit Statuses"/>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AE20C-9012-431E-854D-6145F1585EAF}">
  <dimension ref="A1:L153"/>
  <sheetViews>
    <sheetView zoomScaleNormal="100" workbookViewId="0">
      <selection activeCell="C3" sqref="C3"/>
    </sheetView>
  </sheetViews>
  <sheetFormatPr defaultRowHeight="15" x14ac:dyDescent="0.25"/>
  <cols>
    <col min="1" max="2" width="9.140625" style="68"/>
    <col min="3" max="3" width="61.140625" style="68" customWidth="1"/>
    <col min="4" max="16384" width="9.140625" style="68"/>
  </cols>
  <sheetData>
    <row r="1" spans="1:12" x14ac:dyDescent="0.25">
      <c r="A1" s="204" t="s">
        <v>333</v>
      </c>
      <c r="B1" s="204"/>
      <c r="C1" s="66"/>
      <c r="D1" s="204"/>
      <c r="E1" s="204"/>
      <c r="F1" s="67"/>
      <c r="G1" s="67"/>
      <c r="H1" s="67"/>
      <c r="I1" s="67"/>
      <c r="J1" s="67"/>
      <c r="K1" s="67"/>
      <c r="L1" s="67"/>
    </row>
    <row r="2" spans="1:12" x14ac:dyDescent="0.25">
      <c r="A2" s="67"/>
      <c r="B2" s="4"/>
      <c r="C2" s="5"/>
      <c r="D2" s="6"/>
      <c r="E2" s="202"/>
      <c r="F2" s="203"/>
      <c r="G2" s="67"/>
      <c r="H2" s="67"/>
      <c r="I2" s="67"/>
      <c r="J2" s="67"/>
      <c r="K2" s="67"/>
      <c r="L2" s="67"/>
    </row>
    <row r="3" spans="1:12" ht="18.75" x14ac:dyDescent="0.3">
      <c r="A3" s="67"/>
      <c r="B3" s="7"/>
      <c r="C3" s="71" t="s">
        <v>0</v>
      </c>
      <c r="D3" s="9"/>
      <c r="E3" s="202"/>
      <c r="F3" s="203"/>
      <c r="G3" s="67"/>
      <c r="H3" s="67"/>
      <c r="I3" s="67"/>
      <c r="J3" s="67"/>
      <c r="K3" s="67"/>
      <c r="L3" s="67"/>
    </row>
    <row r="4" spans="1:12" ht="15.75" x14ac:dyDescent="0.25">
      <c r="A4" s="67"/>
      <c r="B4" s="7"/>
      <c r="C4" s="72" t="s">
        <v>53</v>
      </c>
      <c r="D4" s="9"/>
      <c r="E4" s="202"/>
      <c r="F4" s="203"/>
      <c r="G4" s="67"/>
      <c r="H4" s="67"/>
      <c r="I4" s="67"/>
      <c r="J4" s="67"/>
      <c r="K4" s="67"/>
      <c r="L4" s="67"/>
    </row>
    <row r="5" spans="1:12" x14ac:dyDescent="0.25">
      <c r="A5" s="67"/>
      <c r="B5" s="7"/>
      <c r="C5" s="73"/>
      <c r="D5" s="9"/>
      <c r="E5" s="202"/>
      <c r="F5" s="203"/>
      <c r="G5" s="67"/>
      <c r="H5" s="67"/>
      <c r="I5" s="67"/>
      <c r="J5" s="67"/>
      <c r="K5" s="67"/>
      <c r="L5" s="67"/>
    </row>
    <row r="6" spans="1:12" x14ac:dyDescent="0.25">
      <c r="A6" s="67"/>
      <c r="B6" s="7"/>
      <c r="C6" s="73"/>
      <c r="D6" s="9"/>
      <c r="E6" s="202"/>
      <c r="F6" s="203"/>
      <c r="G6" s="67"/>
      <c r="H6" s="67"/>
      <c r="I6" s="67"/>
      <c r="J6" s="67"/>
      <c r="K6" s="67"/>
      <c r="L6" s="67"/>
    </row>
    <row r="7" spans="1:12" x14ac:dyDescent="0.25">
      <c r="A7" s="67"/>
      <c r="B7" s="7"/>
      <c r="C7" s="73"/>
      <c r="D7" s="9"/>
      <c r="E7" s="67"/>
      <c r="F7" s="70"/>
      <c r="G7" s="67"/>
      <c r="H7" s="67"/>
      <c r="I7" s="67"/>
      <c r="J7" s="67"/>
      <c r="K7" s="67"/>
      <c r="L7" s="67"/>
    </row>
    <row r="8" spans="1:12" x14ac:dyDescent="0.25">
      <c r="A8" s="67"/>
      <c r="B8" s="7"/>
      <c r="C8" s="73"/>
      <c r="D8" s="9"/>
      <c r="E8" s="202"/>
      <c r="F8" s="203"/>
      <c r="G8" s="67"/>
      <c r="H8" s="67"/>
      <c r="I8" s="67"/>
      <c r="J8" s="67"/>
      <c r="K8" s="67"/>
      <c r="L8" s="67"/>
    </row>
    <row r="9" spans="1:12" x14ac:dyDescent="0.25">
      <c r="A9" s="67"/>
      <c r="B9" s="7"/>
      <c r="C9" s="73"/>
      <c r="D9" s="9"/>
      <c r="E9" s="67"/>
      <c r="F9" s="70"/>
      <c r="G9" s="67"/>
      <c r="H9" s="67"/>
      <c r="I9" s="67"/>
      <c r="J9" s="67"/>
      <c r="K9" s="67"/>
      <c r="L9" s="67"/>
    </row>
    <row r="10" spans="1:12" x14ac:dyDescent="0.25">
      <c r="A10" s="67"/>
      <c r="B10" s="7"/>
      <c r="C10" s="73"/>
      <c r="D10" s="9"/>
      <c r="E10" s="67"/>
      <c r="F10" s="70"/>
      <c r="G10" s="67"/>
      <c r="H10" s="67"/>
      <c r="I10" s="67"/>
      <c r="J10" s="67"/>
      <c r="K10" s="67"/>
      <c r="L10" s="67"/>
    </row>
    <row r="11" spans="1:12" x14ac:dyDescent="0.25">
      <c r="A11" s="67"/>
      <c r="B11" s="7"/>
      <c r="C11" s="73"/>
      <c r="D11" s="9"/>
      <c r="E11" s="202"/>
      <c r="F11" s="203"/>
      <c r="G11" s="67"/>
      <c r="H11" s="67"/>
      <c r="I11" s="67"/>
      <c r="J11" s="67"/>
      <c r="K11" s="67"/>
      <c r="L11" s="67"/>
    </row>
    <row r="12" spans="1:12" x14ac:dyDescent="0.25">
      <c r="A12" s="67"/>
      <c r="B12" s="7"/>
      <c r="C12" s="73"/>
      <c r="D12" s="9"/>
      <c r="E12" s="202"/>
      <c r="F12" s="203"/>
      <c r="G12" s="67"/>
      <c r="H12" s="67"/>
      <c r="I12" s="67"/>
      <c r="J12" s="67"/>
      <c r="K12" s="67"/>
      <c r="L12" s="67"/>
    </row>
    <row r="13" spans="1:12" x14ac:dyDescent="0.25">
      <c r="A13" s="67"/>
      <c r="B13" s="7"/>
      <c r="C13" s="73"/>
      <c r="D13" s="9"/>
      <c r="E13" s="202"/>
      <c r="F13" s="203"/>
      <c r="G13" s="67"/>
      <c r="H13" s="67"/>
      <c r="I13" s="67"/>
      <c r="J13" s="67"/>
      <c r="K13" s="67"/>
      <c r="L13" s="67"/>
    </row>
    <row r="14" spans="1:12" x14ac:dyDescent="0.25">
      <c r="A14" s="67"/>
      <c r="B14" s="7"/>
      <c r="C14" s="73"/>
      <c r="D14" s="9"/>
      <c r="E14" s="202"/>
      <c r="F14" s="203"/>
      <c r="G14" s="67"/>
      <c r="H14" s="67"/>
      <c r="I14" s="67"/>
      <c r="J14" s="67"/>
      <c r="K14" s="67"/>
      <c r="L14" s="67"/>
    </row>
    <row r="15" spans="1:12" x14ac:dyDescent="0.25">
      <c r="A15" s="67"/>
      <c r="B15" s="7"/>
      <c r="C15" s="73"/>
      <c r="D15" s="9"/>
      <c r="E15" s="202"/>
      <c r="F15" s="203"/>
      <c r="G15" s="67"/>
      <c r="H15" s="67"/>
      <c r="I15" s="67"/>
      <c r="J15" s="67"/>
      <c r="K15" s="67"/>
      <c r="L15" s="67"/>
    </row>
    <row r="16" spans="1:12" x14ac:dyDescent="0.25">
      <c r="A16" s="67"/>
      <c r="B16" s="7"/>
      <c r="C16" s="73"/>
      <c r="D16" s="9"/>
      <c r="E16" s="202"/>
      <c r="F16" s="203"/>
      <c r="G16" s="67"/>
      <c r="H16" s="67"/>
      <c r="I16" s="67"/>
      <c r="J16" s="67"/>
      <c r="K16" s="67"/>
      <c r="L16" s="67"/>
    </row>
    <row r="17" spans="1:12" x14ac:dyDescent="0.25">
      <c r="A17" s="67"/>
      <c r="B17" s="7"/>
      <c r="C17" s="73"/>
      <c r="D17" s="9"/>
      <c r="E17" s="202"/>
      <c r="F17" s="203"/>
      <c r="G17" s="67"/>
      <c r="H17" s="67"/>
      <c r="I17" s="67"/>
      <c r="J17" s="67"/>
      <c r="K17" s="67"/>
      <c r="L17" s="67"/>
    </row>
    <row r="18" spans="1:12" x14ac:dyDescent="0.25">
      <c r="A18" s="67"/>
      <c r="B18" s="7"/>
      <c r="C18" s="73"/>
      <c r="D18" s="9"/>
      <c r="E18" s="202"/>
      <c r="F18" s="203"/>
      <c r="G18" s="67"/>
      <c r="H18" s="67"/>
      <c r="I18" s="67"/>
      <c r="J18" s="67"/>
      <c r="K18" s="67"/>
      <c r="L18" s="67"/>
    </row>
    <row r="19" spans="1:12" x14ac:dyDescent="0.25">
      <c r="A19" s="67"/>
      <c r="B19" s="7"/>
      <c r="C19" s="73"/>
      <c r="D19" s="9"/>
      <c r="E19" s="202"/>
      <c r="F19" s="203"/>
      <c r="G19" s="67"/>
      <c r="H19" s="67"/>
      <c r="I19" s="67"/>
      <c r="J19" s="67"/>
      <c r="K19" s="67"/>
      <c r="L19" s="67"/>
    </row>
    <row r="20" spans="1:12" x14ac:dyDescent="0.25">
      <c r="A20" s="67"/>
      <c r="B20" s="7"/>
      <c r="C20" s="73"/>
      <c r="D20" s="9"/>
      <c r="E20" s="202"/>
      <c r="F20" s="203"/>
      <c r="G20" s="67"/>
      <c r="H20" s="67"/>
      <c r="I20" s="67"/>
      <c r="J20" s="67"/>
      <c r="K20" s="67"/>
      <c r="L20" s="67"/>
    </row>
    <row r="21" spans="1:12" x14ac:dyDescent="0.25">
      <c r="A21" s="67"/>
      <c r="B21" s="7"/>
      <c r="C21" s="73"/>
      <c r="D21" s="9"/>
      <c r="E21" s="67"/>
      <c r="F21" s="70"/>
      <c r="G21" s="67"/>
      <c r="H21" s="67"/>
      <c r="I21" s="67"/>
      <c r="J21" s="67"/>
      <c r="K21" s="67"/>
      <c r="L21" s="67"/>
    </row>
    <row r="22" spans="1:12" x14ac:dyDescent="0.25">
      <c r="A22" s="67"/>
      <c r="B22" s="7"/>
      <c r="C22" s="73"/>
      <c r="D22" s="9"/>
      <c r="E22" s="67"/>
      <c r="F22" s="70"/>
      <c r="G22" s="67"/>
      <c r="H22" s="67"/>
      <c r="I22" s="67"/>
      <c r="J22" s="67"/>
      <c r="K22" s="67"/>
      <c r="L22" s="67"/>
    </row>
    <row r="23" spans="1:12" x14ac:dyDescent="0.25">
      <c r="A23" s="67"/>
      <c r="B23" s="7"/>
      <c r="C23" s="73"/>
      <c r="D23" s="9"/>
      <c r="E23" s="67"/>
      <c r="F23" s="70"/>
      <c r="G23" s="67"/>
      <c r="H23" s="67"/>
      <c r="I23" s="67"/>
      <c r="J23" s="67"/>
      <c r="K23" s="67"/>
      <c r="L23" s="67"/>
    </row>
    <row r="24" spans="1:12" x14ac:dyDescent="0.25">
      <c r="A24" s="67"/>
      <c r="B24" s="7"/>
      <c r="C24" s="73"/>
      <c r="D24" s="9"/>
      <c r="E24" s="67"/>
      <c r="F24" s="70"/>
      <c r="G24" s="67"/>
      <c r="H24" s="67"/>
      <c r="I24" s="67"/>
      <c r="J24" s="67"/>
      <c r="K24" s="67"/>
      <c r="L24" s="67"/>
    </row>
    <row r="25" spans="1:12" x14ac:dyDescent="0.25">
      <c r="A25" s="67"/>
      <c r="B25" s="7"/>
      <c r="C25" s="73"/>
      <c r="D25" s="9"/>
      <c r="E25" s="67"/>
      <c r="F25" s="70"/>
      <c r="G25" s="67"/>
      <c r="H25" s="67"/>
      <c r="I25" s="67"/>
      <c r="J25" s="67"/>
      <c r="K25" s="67"/>
      <c r="L25" s="67"/>
    </row>
    <row r="26" spans="1:12" x14ac:dyDescent="0.25">
      <c r="A26" s="67"/>
      <c r="B26" s="7"/>
      <c r="C26" s="73"/>
      <c r="D26" s="9"/>
      <c r="E26" s="67"/>
      <c r="F26" s="70"/>
      <c r="G26" s="67"/>
      <c r="H26" s="67"/>
      <c r="I26" s="67"/>
      <c r="J26" s="67"/>
      <c r="K26" s="67"/>
      <c r="L26" s="67"/>
    </row>
    <row r="27" spans="1:12" x14ac:dyDescent="0.25">
      <c r="A27" s="67"/>
      <c r="B27" s="7"/>
      <c r="C27" s="73"/>
      <c r="D27" s="9"/>
      <c r="E27" s="67"/>
      <c r="F27" s="70"/>
      <c r="G27" s="67"/>
      <c r="H27" s="67"/>
      <c r="I27" s="67"/>
      <c r="J27" s="67"/>
      <c r="K27" s="67"/>
      <c r="L27" s="67"/>
    </row>
    <row r="28" spans="1:12" x14ac:dyDescent="0.25">
      <c r="A28" s="67"/>
      <c r="B28" s="7"/>
      <c r="C28" s="73"/>
      <c r="D28" s="9"/>
      <c r="E28" s="67"/>
      <c r="F28" s="70"/>
      <c r="G28" s="67"/>
      <c r="H28" s="67"/>
      <c r="I28" s="67"/>
      <c r="J28" s="67"/>
      <c r="K28" s="67"/>
      <c r="L28" s="67"/>
    </row>
    <row r="29" spans="1:12" x14ac:dyDescent="0.25">
      <c r="A29" s="67"/>
      <c r="B29" s="7"/>
      <c r="C29" s="73"/>
      <c r="D29" s="9"/>
      <c r="E29" s="67"/>
      <c r="F29" s="70"/>
      <c r="G29" s="67"/>
      <c r="H29" s="67"/>
      <c r="I29" s="67"/>
      <c r="J29" s="67"/>
      <c r="K29" s="67"/>
      <c r="L29" s="67"/>
    </row>
    <row r="30" spans="1:12" x14ac:dyDescent="0.25">
      <c r="A30" s="67"/>
      <c r="B30" s="7"/>
      <c r="C30" s="73"/>
      <c r="D30" s="9"/>
      <c r="E30" s="67"/>
      <c r="F30" s="70"/>
      <c r="G30" s="67"/>
      <c r="H30" s="67"/>
      <c r="I30" s="67"/>
      <c r="J30" s="67"/>
      <c r="K30" s="67"/>
      <c r="L30" s="67"/>
    </row>
    <row r="31" spans="1:12" x14ac:dyDescent="0.25">
      <c r="A31" s="67"/>
      <c r="B31" s="7"/>
      <c r="C31" s="73"/>
      <c r="D31" s="9"/>
      <c r="E31" s="202"/>
      <c r="F31" s="203"/>
      <c r="G31" s="67"/>
      <c r="H31" s="67"/>
      <c r="I31" s="67"/>
      <c r="J31" s="67"/>
      <c r="K31" s="67"/>
      <c r="L31" s="67"/>
    </row>
    <row r="32" spans="1:12" x14ac:dyDescent="0.25">
      <c r="A32" s="67"/>
      <c r="B32" s="7"/>
      <c r="C32" s="73"/>
      <c r="D32" s="9"/>
      <c r="E32" s="202"/>
      <c r="F32" s="203"/>
      <c r="G32" s="67"/>
      <c r="H32" s="67"/>
      <c r="I32" s="67"/>
      <c r="J32" s="67"/>
      <c r="K32" s="67"/>
      <c r="L32" s="67"/>
    </row>
    <row r="33" spans="1:12" x14ac:dyDescent="0.25">
      <c r="A33" s="67"/>
      <c r="B33" s="7"/>
      <c r="C33" s="73"/>
      <c r="D33" s="9"/>
      <c r="E33" s="202"/>
      <c r="F33" s="203"/>
      <c r="G33" s="67"/>
      <c r="H33" s="67"/>
      <c r="I33" s="67"/>
      <c r="J33" s="67"/>
      <c r="K33" s="67"/>
      <c r="L33" s="67"/>
    </row>
    <row r="34" spans="1:12" x14ac:dyDescent="0.25">
      <c r="A34" s="67"/>
      <c r="B34" s="7"/>
      <c r="C34" s="73"/>
      <c r="D34" s="9"/>
      <c r="E34" s="202"/>
      <c r="F34" s="203"/>
      <c r="G34" s="67"/>
      <c r="H34" s="67"/>
      <c r="I34" s="67"/>
      <c r="J34" s="67"/>
      <c r="K34" s="67"/>
      <c r="L34" s="67"/>
    </row>
    <row r="35" spans="1:12" x14ac:dyDescent="0.25">
      <c r="A35" s="67"/>
      <c r="B35" s="7"/>
      <c r="C35" s="73"/>
      <c r="D35" s="9"/>
      <c r="E35" s="202"/>
      <c r="F35" s="203"/>
      <c r="G35" s="67"/>
      <c r="H35" s="67"/>
      <c r="I35" s="67"/>
      <c r="J35" s="67"/>
      <c r="K35" s="67"/>
      <c r="L35" s="67"/>
    </row>
    <row r="36" spans="1:12" x14ac:dyDescent="0.25">
      <c r="A36" s="67"/>
      <c r="B36" s="7"/>
      <c r="C36" s="73"/>
      <c r="D36" s="9"/>
      <c r="E36" s="69"/>
      <c r="F36" s="67"/>
      <c r="G36" s="67"/>
      <c r="H36" s="67"/>
      <c r="I36" s="67"/>
      <c r="J36" s="67"/>
      <c r="K36" s="67"/>
      <c r="L36" s="67"/>
    </row>
    <row r="37" spans="1:12" x14ac:dyDescent="0.25">
      <c r="A37" s="67"/>
      <c r="B37" s="7"/>
      <c r="C37" s="73"/>
      <c r="D37" s="9"/>
      <c r="E37" s="67"/>
      <c r="F37" s="67"/>
      <c r="G37" s="67"/>
      <c r="H37" s="67"/>
      <c r="I37" s="67"/>
      <c r="J37" s="67"/>
      <c r="K37" s="67"/>
      <c r="L37" s="67"/>
    </row>
    <row r="38" spans="1:12" x14ac:dyDescent="0.25">
      <c r="A38" s="67"/>
      <c r="B38" s="7"/>
      <c r="C38" s="73"/>
      <c r="D38" s="9"/>
      <c r="E38" s="203"/>
      <c r="F38" s="203"/>
      <c r="G38" s="67"/>
      <c r="H38" s="67"/>
      <c r="I38" s="67"/>
      <c r="J38" s="67"/>
      <c r="K38" s="67"/>
      <c r="L38" s="67"/>
    </row>
    <row r="39" spans="1:12" x14ac:dyDescent="0.25">
      <c r="A39" s="67"/>
      <c r="B39" s="7"/>
      <c r="C39" s="73"/>
      <c r="D39" s="9"/>
      <c r="E39" s="203"/>
      <c r="F39" s="203"/>
      <c r="G39" s="67"/>
      <c r="H39" s="67"/>
      <c r="I39" s="67"/>
      <c r="J39" s="67"/>
      <c r="K39" s="67"/>
      <c r="L39" s="67"/>
    </row>
    <row r="40" spans="1:12" ht="30" customHeight="1" x14ac:dyDescent="0.25">
      <c r="A40" s="67"/>
      <c r="B40" s="7"/>
      <c r="C40" s="74"/>
      <c r="D40" s="9"/>
      <c r="E40" s="205"/>
      <c r="F40" s="205"/>
      <c r="G40" s="67"/>
      <c r="H40" s="67"/>
      <c r="I40" s="67"/>
      <c r="J40" s="67"/>
      <c r="K40" s="67"/>
      <c r="L40" s="67"/>
    </row>
    <row r="41" spans="1:12" x14ac:dyDescent="0.25">
      <c r="A41" s="67"/>
      <c r="B41" s="7"/>
      <c r="C41" s="74"/>
      <c r="D41" s="9"/>
      <c r="E41" s="203"/>
      <c r="F41" s="203"/>
      <c r="G41" s="67"/>
      <c r="H41" s="67"/>
      <c r="I41" s="67"/>
      <c r="J41" s="67"/>
      <c r="K41" s="67"/>
      <c r="L41" s="67"/>
    </row>
    <row r="42" spans="1:12" ht="30" customHeight="1" x14ac:dyDescent="0.25">
      <c r="A42" s="67"/>
      <c r="B42" s="7"/>
      <c r="C42" s="74"/>
      <c r="D42" s="9"/>
      <c r="E42" s="203"/>
      <c r="F42" s="203"/>
      <c r="G42" s="67"/>
      <c r="H42" s="67"/>
      <c r="I42" s="67"/>
      <c r="J42" s="67"/>
      <c r="K42" s="67"/>
      <c r="L42" s="67"/>
    </row>
    <row r="43" spans="1:12" x14ac:dyDescent="0.25">
      <c r="A43" s="67"/>
      <c r="B43" s="7"/>
      <c r="C43" s="74"/>
      <c r="D43" s="9"/>
      <c r="E43" s="203"/>
      <c r="F43" s="203"/>
      <c r="G43" s="67"/>
      <c r="H43" s="67"/>
      <c r="I43" s="67"/>
      <c r="J43" s="67"/>
      <c r="K43" s="67"/>
      <c r="L43" s="67"/>
    </row>
    <row r="44" spans="1:12" x14ac:dyDescent="0.25">
      <c r="A44" s="67"/>
      <c r="B44" s="7"/>
      <c r="C44" s="74"/>
      <c r="D44" s="9"/>
      <c r="E44" s="203"/>
      <c r="F44" s="203"/>
      <c r="G44" s="67"/>
      <c r="H44" s="67"/>
      <c r="I44" s="67"/>
      <c r="J44" s="67"/>
      <c r="K44" s="67"/>
      <c r="L44" s="67"/>
    </row>
    <row r="45" spans="1:12" x14ac:dyDescent="0.25">
      <c r="A45" s="67"/>
      <c r="B45" s="7"/>
      <c r="C45" s="73"/>
      <c r="D45" s="9"/>
      <c r="E45" s="203"/>
      <c r="F45" s="203"/>
      <c r="G45" s="67"/>
      <c r="H45" s="67"/>
      <c r="I45" s="67"/>
      <c r="J45" s="67"/>
      <c r="K45" s="67"/>
      <c r="L45" s="67"/>
    </row>
    <row r="46" spans="1:12" x14ac:dyDescent="0.25">
      <c r="A46" s="67"/>
      <c r="B46" s="7"/>
      <c r="C46" s="73"/>
      <c r="D46" s="9"/>
      <c r="E46" s="202"/>
      <c r="F46" s="203"/>
      <c r="G46" s="67"/>
      <c r="H46" s="67"/>
      <c r="I46" s="67"/>
      <c r="J46" s="67"/>
      <c r="K46" s="67"/>
      <c r="L46" s="67"/>
    </row>
    <row r="47" spans="1:12" x14ac:dyDescent="0.25">
      <c r="A47" s="67"/>
      <c r="B47" s="7"/>
      <c r="C47" s="73"/>
      <c r="D47" s="9"/>
      <c r="E47" s="202"/>
      <c r="F47" s="203"/>
      <c r="G47" s="67"/>
      <c r="H47" s="67"/>
      <c r="I47" s="67"/>
      <c r="J47" s="67"/>
      <c r="K47" s="67"/>
      <c r="L47" s="67"/>
    </row>
    <row r="48" spans="1:12" x14ac:dyDescent="0.25">
      <c r="A48" s="67"/>
      <c r="B48" s="7"/>
      <c r="C48" s="73"/>
      <c r="D48" s="9"/>
      <c r="E48" s="202"/>
      <c r="F48" s="203"/>
      <c r="G48" s="67"/>
      <c r="H48" s="67"/>
      <c r="I48" s="67"/>
      <c r="J48" s="67"/>
      <c r="K48" s="67"/>
      <c r="L48" s="67"/>
    </row>
    <row r="49" spans="1:12" x14ac:dyDescent="0.25">
      <c r="A49" s="67"/>
      <c r="B49" s="7"/>
      <c r="C49" s="73"/>
      <c r="D49" s="9"/>
      <c r="E49" s="202"/>
      <c r="F49" s="203"/>
      <c r="G49" s="67"/>
      <c r="H49" s="67"/>
      <c r="I49" s="67"/>
      <c r="J49" s="67"/>
      <c r="K49" s="67"/>
      <c r="L49" s="67"/>
    </row>
    <row r="50" spans="1:12" x14ac:dyDescent="0.25">
      <c r="A50" s="67"/>
      <c r="B50" s="7"/>
      <c r="C50" s="73"/>
      <c r="D50" s="9"/>
      <c r="E50" s="202"/>
      <c r="F50" s="203"/>
      <c r="G50" s="67"/>
      <c r="H50" s="67"/>
      <c r="I50" s="67"/>
      <c r="J50" s="67"/>
      <c r="K50" s="67"/>
      <c r="L50" s="67"/>
    </row>
    <row r="51" spans="1:12" x14ac:dyDescent="0.25">
      <c r="A51" s="67"/>
      <c r="B51" s="7"/>
      <c r="C51" s="73"/>
      <c r="D51" s="9"/>
      <c r="E51" s="203"/>
      <c r="F51" s="203"/>
      <c r="G51" s="67"/>
      <c r="H51" s="67"/>
      <c r="I51" s="67"/>
      <c r="J51" s="67"/>
      <c r="K51" s="67"/>
      <c r="L51" s="67"/>
    </row>
    <row r="52" spans="1:12" x14ac:dyDescent="0.25">
      <c r="A52" s="67"/>
      <c r="B52" s="7"/>
      <c r="C52" s="74"/>
      <c r="D52" s="9"/>
      <c r="E52" s="203"/>
      <c r="F52" s="203"/>
      <c r="G52" s="67"/>
      <c r="H52" s="67"/>
      <c r="I52" s="67"/>
      <c r="J52" s="67"/>
      <c r="K52" s="67"/>
      <c r="L52" s="67"/>
    </row>
    <row r="53" spans="1:12" x14ac:dyDescent="0.25">
      <c r="A53" s="67"/>
      <c r="B53" s="7"/>
      <c r="C53" s="74"/>
      <c r="D53" s="9"/>
      <c r="E53" s="203"/>
      <c r="F53" s="203"/>
      <c r="G53" s="67"/>
      <c r="H53" s="67"/>
      <c r="I53" s="67"/>
      <c r="J53" s="67"/>
      <c r="K53" s="67"/>
      <c r="L53" s="67"/>
    </row>
    <row r="54" spans="1:12" x14ac:dyDescent="0.25">
      <c r="A54" s="67"/>
      <c r="B54" s="7"/>
      <c r="C54" s="74"/>
      <c r="D54" s="9"/>
      <c r="E54" s="202"/>
      <c r="F54" s="203"/>
      <c r="G54" s="67"/>
      <c r="H54" s="67"/>
      <c r="I54" s="67"/>
      <c r="J54" s="67"/>
      <c r="K54" s="67"/>
      <c r="L54" s="67"/>
    </row>
    <row r="55" spans="1:12" x14ac:dyDescent="0.25">
      <c r="A55" s="67"/>
      <c r="B55" s="7"/>
      <c r="C55" s="74"/>
      <c r="D55" s="9"/>
      <c r="E55" s="202"/>
      <c r="F55" s="203"/>
      <c r="G55" s="67"/>
      <c r="H55" s="67"/>
      <c r="I55" s="67"/>
      <c r="J55" s="67"/>
      <c r="K55" s="67"/>
      <c r="L55" s="67"/>
    </row>
    <row r="56" spans="1:12" x14ac:dyDescent="0.25">
      <c r="A56" s="67"/>
      <c r="B56" s="7"/>
      <c r="C56" s="74"/>
      <c r="D56" s="9"/>
      <c r="E56" s="203"/>
      <c r="F56" s="203"/>
      <c r="G56" s="67"/>
      <c r="H56" s="67"/>
      <c r="I56" s="67"/>
      <c r="J56" s="67"/>
      <c r="K56" s="67"/>
      <c r="L56" s="67"/>
    </row>
    <row r="57" spans="1:12" x14ac:dyDescent="0.25">
      <c r="A57" s="67"/>
      <c r="B57" s="7"/>
      <c r="C57" s="73"/>
      <c r="D57" s="9"/>
      <c r="E57" s="203"/>
      <c r="F57" s="203"/>
      <c r="G57" s="67"/>
      <c r="H57" s="67"/>
      <c r="I57" s="67"/>
      <c r="J57" s="67"/>
      <c r="K57" s="67"/>
      <c r="L57" s="67"/>
    </row>
    <row r="58" spans="1:12" x14ac:dyDescent="0.25">
      <c r="A58" s="67"/>
      <c r="B58" s="7"/>
      <c r="C58" s="8"/>
      <c r="D58" s="9"/>
      <c r="E58" s="202"/>
      <c r="F58" s="203"/>
      <c r="G58" s="67"/>
      <c r="H58" s="67"/>
      <c r="I58" s="67"/>
      <c r="J58" s="67"/>
      <c r="K58" s="67"/>
      <c r="L58" s="67"/>
    </row>
    <row r="59" spans="1:12" x14ac:dyDescent="0.25">
      <c r="A59" s="67"/>
      <c r="B59" s="7"/>
      <c r="C59" s="8"/>
      <c r="D59" s="9"/>
      <c r="E59" s="202"/>
      <c r="F59" s="203"/>
      <c r="G59" s="67"/>
      <c r="H59" s="67"/>
      <c r="I59" s="67"/>
      <c r="J59" s="67"/>
      <c r="K59" s="67"/>
      <c r="L59" s="67"/>
    </row>
    <row r="60" spans="1:12" x14ac:dyDescent="0.25">
      <c r="A60" s="67"/>
      <c r="B60" s="7"/>
      <c r="C60" s="8"/>
      <c r="D60" s="9"/>
      <c r="E60" s="202"/>
      <c r="F60" s="203"/>
      <c r="G60" s="67"/>
      <c r="H60" s="67"/>
      <c r="I60" s="67"/>
      <c r="J60" s="67"/>
      <c r="K60" s="67"/>
      <c r="L60" s="67"/>
    </row>
    <row r="61" spans="1:12" x14ac:dyDescent="0.25">
      <c r="A61" s="67"/>
      <c r="B61" s="7"/>
      <c r="C61" s="8"/>
      <c r="D61" s="9"/>
      <c r="E61" s="202"/>
      <c r="F61" s="203"/>
      <c r="G61" s="67"/>
      <c r="H61" s="67"/>
      <c r="I61" s="67"/>
      <c r="J61" s="67"/>
      <c r="K61" s="67"/>
      <c r="L61" s="67"/>
    </row>
    <row r="62" spans="1:12" x14ac:dyDescent="0.25">
      <c r="A62" s="67"/>
      <c r="B62" s="7"/>
      <c r="C62" s="8"/>
      <c r="D62" s="9"/>
      <c r="E62" s="202"/>
      <c r="F62" s="203"/>
      <c r="G62" s="67"/>
      <c r="H62" s="67"/>
      <c r="I62" s="67"/>
      <c r="J62" s="67"/>
      <c r="K62" s="67"/>
      <c r="L62" s="67"/>
    </row>
    <row r="63" spans="1:12" x14ac:dyDescent="0.25">
      <c r="A63" s="67"/>
      <c r="B63" s="7"/>
      <c r="C63" s="73"/>
      <c r="D63" s="9"/>
      <c r="E63" s="202"/>
      <c r="F63" s="203"/>
      <c r="G63" s="67"/>
      <c r="H63" s="67"/>
      <c r="I63" s="67"/>
      <c r="J63" s="67"/>
      <c r="K63" s="67"/>
      <c r="L63" s="67"/>
    </row>
    <row r="64" spans="1:12" x14ac:dyDescent="0.25">
      <c r="A64" s="67"/>
      <c r="B64" s="7"/>
      <c r="C64" s="73"/>
      <c r="D64" s="9"/>
      <c r="E64" s="202"/>
      <c r="F64" s="203"/>
      <c r="G64" s="67"/>
      <c r="H64" s="67"/>
      <c r="I64" s="67"/>
      <c r="J64" s="67"/>
      <c r="K64" s="67"/>
      <c r="L64" s="67"/>
    </row>
    <row r="65" spans="1:12" x14ac:dyDescent="0.25">
      <c r="A65" s="67"/>
      <c r="B65" s="7"/>
      <c r="C65" s="73"/>
      <c r="D65" s="9"/>
      <c r="E65" s="202"/>
      <c r="F65" s="203"/>
      <c r="G65" s="67"/>
      <c r="H65" s="67"/>
      <c r="I65" s="67"/>
      <c r="J65" s="67"/>
      <c r="K65" s="67"/>
      <c r="L65" s="67"/>
    </row>
    <row r="66" spans="1:12" x14ac:dyDescent="0.25">
      <c r="A66" s="67"/>
      <c r="B66" s="7"/>
      <c r="C66" s="73"/>
      <c r="D66" s="9"/>
      <c r="E66" s="69"/>
      <c r="F66" s="67"/>
      <c r="G66" s="67"/>
      <c r="H66" s="67"/>
      <c r="I66" s="67"/>
      <c r="J66" s="67"/>
      <c r="K66" s="67"/>
      <c r="L66" s="67"/>
    </row>
    <row r="67" spans="1:12" x14ac:dyDescent="0.25">
      <c r="A67" s="67"/>
      <c r="B67" s="7"/>
      <c r="C67" s="73"/>
      <c r="D67" s="9"/>
      <c r="E67" s="69"/>
      <c r="F67" s="67"/>
      <c r="G67" s="67"/>
      <c r="H67" s="67"/>
      <c r="I67" s="67"/>
      <c r="J67" s="67"/>
      <c r="K67" s="67"/>
      <c r="L67" s="67"/>
    </row>
    <row r="68" spans="1:12" x14ac:dyDescent="0.25">
      <c r="A68" s="67"/>
      <c r="B68" s="7"/>
      <c r="C68" s="73"/>
      <c r="D68" s="9"/>
      <c r="E68" s="69"/>
      <c r="F68" s="67"/>
      <c r="G68" s="67"/>
      <c r="H68" s="67"/>
      <c r="I68" s="67"/>
      <c r="J68" s="67"/>
      <c r="K68" s="67"/>
      <c r="L68" s="67"/>
    </row>
    <row r="69" spans="1:12" x14ac:dyDescent="0.25">
      <c r="A69" s="67"/>
      <c r="B69" s="7"/>
      <c r="C69" s="73"/>
      <c r="D69" s="9"/>
      <c r="E69" s="69"/>
      <c r="F69" s="67"/>
      <c r="G69" s="67"/>
      <c r="H69" s="67"/>
      <c r="I69" s="67"/>
      <c r="J69" s="67"/>
      <c r="K69" s="67"/>
      <c r="L69" s="67"/>
    </row>
    <row r="70" spans="1:12" x14ac:dyDescent="0.25">
      <c r="A70" s="67"/>
      <c r="B70" s="7"/>
      <c r="C70" s="73"/>
      <c r="D70" s="9"/>
      <c r="E70" s="69"/>
      <c r="F70" s="67"/>
      <c r="G70" s="67"/>
      <c r="H70" s="67"/>
      <c r="I70" s="67"/>
      <c r="J70" s="67"/>
      <c r="K70" s="67"/>
      <c r="L70" s="67"/>
    </row>
    <row r="71" spans="1:12" x14ac:dyDescent="0.25">
      <c r="A71" s="67"/>
      <c r="B71" s="7"/>
      <c r="C71" s="73"/>
      <c r="D71" s="9"/>
      <c r="E71" s="69"/>
      <c r="F71" s="67"/>
      <c r="G71" s="67"/>
      <c r="H71" s="67"/>
      <c r="I71" s="67"/>
      <c r="J71" s="67"/>
      <c r="K71" s="67"/>
      <c r="L71" s="67"/>
    </row>
    <row r="72" spans="1:12" x14ac:dyDescent="0.25">
      <c r="A72" s="67"/>
      <c r="B72" s="7"/>
      <c r="C72" s="73"/>
      <c r="D72" s="9"/>
      <c r="E72" s="69"/>
      <c r="F72" s="67"/>
      <c r="G72" s="67"/>
      <c r="H72" s="67"/>
      <c r="I72" s="67"/>
      <c r="J72" s="67"/>
      <c r="K72" s="67"/>
      <c r="L72" s="67"/>
    </row>
    <row r="73" spans="1:12" x14ac:dyDescent="0.25">
      <c r="A73" s="67"/>
      <c r="B73" s="7"/>
      <c r="C73" s="73"/>
      <c r="D73" s="9"/>
      <c r="E73" s="69"/>
      <c r="F73" s="67"/>
      <c r="G73" s="67"/>
      <c r="H73" s="67"/>
      <c r="I73" s="67"/>
      <c r="J73" s="67"/>
      <c r="K73" s="67"/>
      <c r="L73" s="67"/>
    </row>
    <row r="74" spans="1:12" x14ac:dyDescent="0.25">
      <c r="A74" s="67"/>
      <c r="B74" s="7"/>
      <c r="C74" s="73"/>
      <c r="D74" s="9"/>
      <c r="E74" s="69"/>
      <c r="F74" s="67"/>
      <c r="G74" s="67"/>
      <c r="H74" s="67"/>
      <c r="I74" s="67"/>
      <c r="J74" s="67"/>
      <c r="K74" s="67"/>
      <c r="L74" s="67"/>
    </row>
    <row r="75" spans="1:12" x14ac:dyDescent="0.25">
      <c r="A75" s="67"/>
      <c r="B75" s="7"/>
      <c r="C75" s="73"/>
      <c r="D75" s="9"/>
      <c r="E75" s="69"/>
      <c r="F75" s="67"/>
      <c r="G75" s="67"/>
      <c r="H75" s="67"/>
      <c r="I75" s="67"/>
      <c r="J75" s="67"/>
      <c r="K75" s="67"/>
      <c r="L75" s="67"/>
    </row>
    <row r="76" spans="1:12" x14ac:dyDescent="0.25">
      <c r="A76" s="67"/>
      <c r="B76" s="7"/>
      <c r="C76" s="73"/>
      <c r="D76" s="9"/>
      <c r="E76" s="69"/>
      <c r="F76" s="67"/>
      <c r="G76" s="67"/>
      <c r="H76" s="67"/>
      <c r="I76" s="67"/>
      <c r="J76" s="67"/>
      <c r="K76" s="67"/>
      <c r="L76" s="67"/>
    </row>
    <row r="77" spans="1:12" x14ac:dyDescent="0.25">
      <c r="A77" s="67"/>
      <c r="B77" s="7"/>
      <c r="C77" s="73"/>
      <c r="D77" s="9"/>
      <c r="E77" s="69"/>
      <c r="F77" s="67"/>
      <c r="G77" s="67"/>
      <c r="H77" s="67"/>
      <c r="I77" s="67"/>
      <c r="J77" s="67"/>
      <c r="K77" s="67"/>
      <c r="L77" s="67"/>
    </row>
    <row r="78" spans="1:12" x14ac:dyDescent="0.25">
      <c r="A78" s="67"/>
      <c r="B78" s="7"/>
      <c r="C78" s="73"/>
      <c r="D78" s="9"/>
      <c r="E78" s="69"/>
      <c r="F78" s="67"/>
      <c r="G78" s="67"/>
      <c r="H78" s="67"/>
      <c r="I78" s="67"/>
      <c r="J78" s="67"/>
      <c r="K78" s="67"/>
      <c r="L78" s="67"/>
    </row>
    <row r="79" spans="1:12" x14ac:dyDescent="0.25">
      <c r="A79" s="67"/>
      <c r="B79" s="7"/>
      <c r="C79" s="73"/>
      <c r="D79" s="9"/>
      <c r="E79" s="69"/>
      <c r="F79" s="67"/>
      <c r="G79" s="67"/>
      <c r="H79" s="67"/>
      <c r="I79" s="67"/>
      <c r="J79" s="67"/>
      <c r="K79" s="67"/>
      <c r="L79" s="67"/>
    </row>
    <row r="80" spans="1:12" x14ac:dyDescent="0.25">
      <c r="A80" s="67"/>
      <c r="B80" s="7"/>
      <c r="C80" s="73"/>
      <c r="D80" s="9"/>
      <c r="E80" s="69"/>
      <c r="F80" s="67"/>
      <c r="G80" s="67"/>
      <c r="H80" s="67"/>
      <c r="I80" s="67"/>
      <c r="J80" s="67"/>
      <c r="K80" s="67"/>
      <c r="L80" s="67"/>
    </row>
    <row r="81" spans="1:12" x14ac:dyDescent="0.25">
      <c r="A81" s="67"/>
      <c r="B81" s="7"/>
      <c r="C81" s="73"/>
      <c r="D81" s="9"/>
      <c r="E81" s="69"/>
      <c r="F81" s="67"/>
      <c r="G81" s="67"/>
      <c r="H81" s="67"/>
      <c r="I81" s="67"/>
      <c r="J81" s="67"/>
      <c r="K81" s="67"/>
      <c r="L81" s="67"/>
    </row>
    <row r="82" spans="1:12" x14ac:dyDescent="0.25">
      <c r="A82" s="67"/>
      <c r="B82" s="7"/>
      <c r="C82" s="73"/>
      <c r="D82" s="9"/>
      <c r="E82" s="69"/>
      <c r="F82" s="67"/>
      <c r="G82" s="67"/>
      <c r="H82" s="67"/>
      <c r="I82" s="67"/>
      <c r="J82" s="67"/>
      <c r="K82" s="67"/>
      <c r="L82" s="67"/>
    </row>
    <row r="83" spans="1:12" x14ac:dyDescent="0.25">
      <c r="A83" s="67"/>
      <c r="B83" s="7"/>
      <c r="C83" s="73"/>
      <c r="D83" s="9"/>
      <c r="E83" s="69"/>
      <c r="F83" s="67"/>
      <c r="G83" s="67"/>
      <c r="H83" s="67"/>
      <c r="I83" s="67"/>
      <c r="J83" s="67"/>
      <c r="K83" s="67"/>
      <c r="L83" s="67"/>
    </row>
    <row r="84" spans="1:12" x14ac:dyDescent="0.25">
      <c r="A84" s="67"/>
      <c r="B84" s="7"/>
      <c r="C84" s="73"/>
      <c r="D84" s="9"/>
      <c r="E84" s="69"/>
      <c r="F84" s="67"/>
      <c r="G84" s="67"/>
      <c r="H84" s="67"/>
      <c r="I84" s="67"/>
      <c r="J84" s="67"/>
      <c r="K84" s="67"/>
      <c r="L84" s="67"/>
    </row>
    <row r="85" spans="1:12" x14ac:dyDescent="0.25">
      <c r="A85" s="67"/>
      <c r="B85" s="7"/>
      <c r="C85" s="73"/>
      <c r="D85" s="9"/>
      <c r="E85" s="69"/>
      <c r="F85" s="67"/>
      <c r="G85" s="67"/>
      <c r="H85" s="67"/>
      <c r="I85" s="67"/>
      <c r="J85" s="67"/>
      <c r="K85" s="67"/>
      <c r="L85" s="67"/>
    </row>
    <row r="86" spans="1:12" x14ac:dyDescent="0.25">
      <c r="A86" s="67"/>
      <c r="B86" s="7"/>
      <c r="C86" s="73"/>
      <c r="D86" s="9"/>
      <c r="E86" s="69"/>
      <c r="F86" s="67"/>
      <c r="G86" s="67"/>
      <c r="H86" s="67"/>
      <c r="I86" s="67"/>
      <c r="J86" s="67"/>
      <c r="K86" s="67"/>
      <c r="L86" s="67"/>
    </row>
    <row r="87" spans="1:12" x14ac:dyDescent="0.25">
      <c r="A87" s="67"/>
      <c r="B87" s="7"/>
      <c r="C87" s="73"/>
      <c r="D87" s="9"/>
      <c r="E87" s="69"/>
      <c r="F87" s="67"/>
      <c r="G87" s="67"/>
      <c r="H87" s="67"/>
      <c r="I87" s="67"/>
      <c r="J87" s="67"/>
      <c r="K87" s="67"/>
      <c r="L87" s="67"/>
    </row>
    <row r="88" spans="1:12" x14ac:dyDescent="0.25">
      <c r="A88" s="67"/>
      <c r="B88" s="7"/>
      <c r="C88" s="73"/>
      <c r="D88" s="9"/>
      <c r="E88" s="69"/>
      <c r="F88" s="67"/>
      <c r="G88" s="67"/>
      <c r="H88" s="67"/>
      <c r="I88" s="67"/>
      <c r="J88" s="67"/>
      <c r="K88" s="67"/>
      <c r="L88" s="67"/>
    </row>
    <row r="89" spans="1:12" x14ac:dyDescent="0.25">
      <c r="A89" s="67"/>
      <c r="B89" s="7"/>
      <c r="C89" s="73"/>
      <c r="D89" s="9"/>
      <c r="E89" s="69"/>
      <c r="F89" s="67"/>
      <c r="G89" s="67"/>
      <c r="H89" s="67"/>
      <c r="I89" s="67"/>
      <c r="J89" s="67"/>
      <c r="K89" s="67"/>
      <c r="L89" s="67"/>
    </row>
    <row r="90" spans="1:12" x14ac:dyDescent="0.25">
      <c r="A90" s="67"/>
      <c r="B90" s="7"/>
      <c r="C90" s="73"/>
      <c r="D90" s="9"/>
      <c r="E90" s="69"/>
      <c r="F90" s="67"/>
      <c r="G90" s="67"/>
      <c r="H90" s="67"/>
      <c r="I90" s="67"/>
      <c r="J90" s="67"/>
      <c r="K90" s="67"/>
      <c r="L90" s="67"/>
    </row>
    <row r="91" spans="1:12" x14ac:dyDescent="0.25">
      <c r="A91" s="67"/>
      <c r="B91" s="7"/>
      <c r="C91" s="73"/>
      <c r="D91" s="9"/>
      <c r="E91" s="69"/>
      <c r="F91" s="67"/>
      <c r="G91" s="67"/>
      <c r="H91" s="67"/>
      <c r="I91" s="67"/>
      <c r="J91" s="67"/>
      <c r="K91" s="67"/>
      <c r="L91" s="67"/>
    </row>
    <row r="92" spans="1:12" x14ac:dyDescent="0.25">
      <c r="A92" s="67"/>
      <c r="B92" s="7"/>
      <c r="C92" s="73"/>
      <c r="D92" s="9"/>
      <c r="E92" s="69"/>
      <c r="F92" s="67"/>
      <c r="G92" s="67"/>
      <c r="H92" s="67"/>
      <c r="I92" s="67"/>
      <c r="J92" s="67"/>
      <c r="K92" s="67"/>
      <c r="L92" s="67"/>
    </row>
    <row r="93" spans="1:12" x14ac:dyDescent="0.25">
      <c r="A93" s="67"/>
      <c r="B93" s="7"/>
      <c r="C93" s="73"/>
      <c r="D93" s="9"/>
      <c r="E93" s="69"/>
      <c r="F93" s="67"/>
      <c r="G93" s="67"/>
      <c r="H93" s="67"/>
      <c r="I93" s="67"/>
      <c r="J93" s="67"/>
      <c r="K93" s="67"/>
      <c r="L93" s="67"/>
    </row>
    <row r="94" spans="1:12" x14ac:dyDescent="0.25">
      <c r="A94" s="67"/>
      <c r="B94" s="7"/>
      <c r="C94" s="73"/>
      <c r="D94" s="9"/>
      <c r="E94" s="69"/>
      <c r="F94" s="67"/>
      <c r="G94" s="67"/>
      <c r="H94" s="67"/>
      <c r="I94" s="67"/>
      <c r="J94" s="67"/>
      <c r="K94" s="67"/>
      <c r="L94" s="67"/>
    </row>
    <row r="95" spans="1:12" x14ac:dyDescent="0.25">
      <c r="A95" s="67"/>
      <c r="B95" s="7"/>
      <c r="C95" s="73"/>
      <c r="D95" s="9"/>
      <c r="E95" s="69"/>
      <c r="F95" s="67"/>
      <c r="G95" s="67"/>
      <c r="H95" s="67"/>
      <c r="I95" s="67"/>
      <c r="J95" s="67"/>
      <c r="K95" s="67"/>
      <c r="L95" s="67"/>
    </row>
    <row r="96" spans="1:12" x14ac:dyDescent="0.25">
      <c r="A96" s="67"/>
      <c r="B96" s="7"/>
      <c r="C96" s="73"/>
      <c r="D96" s="9"/>
      <c r="E96" s="69"/>
      <c r="F96" s="67"/>
      <c r="G96" s="67"/>
      <c r="H96" s="67"/>
      <c r="I96" s="67"/>
      <c r="J96" s="67"/>
      <c r="K96" s="67"/>
      <c r="L96" s="67"/>
    </row>
    <row r="97" spans="1:12" x14ac:dyDescent="0.25">
      <c r="A97" s="67"/>
      <c r="B97" s="7"/>
      <c r="C97" s="73"/>
      <c r="D97" s="9"/>
      <c r="E97" s="69"/>
      <c r="F97" s="67"/>
      <c r="G97" s="67"/>
      <c r="H97" s="67"/>
      <c r="I97" s="67"/>
      <c r="J97" s="67"/>
      <c r="K97" s="67"/>
      <c r="L97" s="67"/>
    </row>
    <row r="98" spans="1:12" x14ac:dyDescent="0.25">
      <c r="A98" s="67"/>
      <c r="B98" s="7"/>
      <c r="C98" s="73"/>
      <c r="D98" s="9"/>
      <c r="E98" s="69"/>
      <c r="F98" s="67"/>
      <c r="G98" s="67"/>
      <c r="H98" s="67"/>
      <c r="I98" s="67"/>
      <c r="J98" s="67"/>
      <c r="K98" s="67"/>
      <c r="L98" s="67"/>
    </row>
    <row r="99" spans="1:12" x14ac:dyDescent="0.25">
      <c r="A99" s="67"/>
      <c r="B99" s="7"/>
      <c r="C99" s="73"/>
      <c r="D99" s="9"/>
      <c r="E99" s="69"/>
      <c r="F99" s="67"/>
      <c r="G99" s="67"/>
      <c r="H99" s="67"/>
      <c r="I99" s="67"/>
      <c r="J99" s="67"/>
      <c r="K99" s="67"/>
      <c r="L99" s="67"/>
    </row>
    <row r="100" spans="1:12" x14ac:dyDescent="0.25">
      <c r="A100" s="67"/>
      <c r="B100" s="7"/>
      <c r="C100" s="73"/>
      <c r="D100" s="9"/>
      <c r="E100" s="69"/>
      <c r="F100" s="67"/>
      <c r="G100" s="67"/>
      <c r="H100" s="67"/>
      <c r="I100" s="67"/>
      <c r="J100" s="67"/>
      <c r="K100" s="67"/>
      <c r="L100" s="67"/>
    </row>
    <row r="101" spans="1:12" x14ac:dyDescent="0.25">
      <c r="A101" s="67"/>
      <c r="B101" s="7"/>
      <c r="C101" s="73"/>
      <c r="D101" s="9"/>
      <c r="E101" s="69"/>
      <c r="F101" s="67"/>
      <c r="G101" s="67"/>
      <c r="H101" s="67"/>
      <c r="I101" s="67"/>
      <c r="J101" s="67"/>
      <c r="K101" s="67"/>
      <c r="L101" s="67"/>
    </row>
    <row r="102" spans="1:12" x14ac:dyDescent="0.25">
      <c r="A102" s="67"/>
      <c r="B102" s="7"/>
      <c r="C102" s="73"/>
      <c r="D102" s="9"/>
      <c r="E102" s="69"/>
      <c r="F102" s="67"/>
      <c r="G102" s="67"/>
      <c r="H102" s="67"/>
      <c r="I102" s="67"/>
      <c r="J102" s="67"/>
      <c r="K102" s="67"/>
      <c r="L102" s="67"/>
    </row>
    <row r="103" spans="1:12" x14ac:dyDescent="0.25">
      <c r="A103" s="67"/>
      <c r="B103" s="7"/>
      <c r="C103" s="73"/>
      <c r="D103" s="9"/>
      <c r="E103" s="69"/>
      <c r="F103" s="67"/>
      <c r="G103" s="67"/>
      <c r="H103" s="67"/>
      <c r="I103" s="67"/>
      <c r="J103" s="67"/>
      <c r="K103" s="67"/>
      <c r="L103" s="67"/>
    </row>
    <row r="104" spans="1:12" x14ac:dyDescent="0.25">
      <c r="A104" s="67"/>
      <c r="B104" s="7"/>
      <c r="C104" s="73"/>
      <c r="D104" s="9"/>
      <c r="E104" s="69"/>
      <c r="F104" s="67"/>
      <c r="G104" s="67"/>
      <c r="H104" s="67"/>
      <c r="I104" s="67"/>
      <c r="J104" s="67"/>
      <c r="K104" s="67"/>
      <c r="L104" s="67"/>
    </row>
    <row r="105" spans="1:12" x14ac:dyDescent="0.25">
      <c r="A105" s="67"/>
      <c r="B105" s="7"/>
      <c r="C105" s="73"/>
      <c r="D105" s="9"/>
      <c r="E105" s="69"/>
      <c r="F105" s="67"/>
      <c r="G105" s="67"/>
      <c r="H105" s="67"/>
      <c r="I105" s="67"/>
      <c r="J105" s="67"/>
      <c r="K105" s="67"/>
      <c r="L105" s="67"/>
    </row>
    <row r="106" spans="1:12" x14ac:dyDescent="0.25">
      <c r="A106" s="67"/>
      <c r="B106" s="7"/>
      <c r="C106" s="73"/>
      <c r="D106" s="9"/>
      <c r="E106" s="69"/>
      <c r="F106" s="67"/>
      <c r="G106" s="67"/>
      <c r="H106" s="67"/>
      <c r="I106" s="67"/>
      <c r="J106" s="67"/>
      <c r="K106" s="67"/>
      <c r="L106" s="67"/>
    </row>
    <row r="107" spans="1:12" x14ac:dyDescent="0.25">
      <c r="A107" s="67"/>
      <c r="B107" s="7"/>
      <c r="C107" s="73"/>
      <c r="D107" s="9"/>
      <c r="E107" s="69"/>
      <c r="F107" s="67"/>
      <c r="G107" s="67"/>
      <c r="H107" s="67"/>
      <c r="I107" s="67"/>
      <c r="J107" s="67"/>
      <c r="K107" s="67"/>
      <c r="L107" s="67"/>
    </row>
    <row r="108" spans="1:12" x14ac:dyDescent="0.25">
      <c r="A108" s="67"/>
      <c r="B108" s="7"/>
      <c r="C108" s="73"/>
      <c r="D108" s="9"/>
      <c r="E108" s="69"/>
      <c r="F108" s="67"/>
      <c r="G108" s="67"/>
      <c r="H108" s="67"/>
      <c r="I108" s="67"/>
      <c r="J108" s="67"/>
      <c r="K108" s="67"/>
      <c r="L108" s="67"/>
    </row>
    <row r="109" spans="1:12" x14ac:dyDescent="0.25">
      <c r="A109" s="67"/>
      <c r="B109" s="7"/>
      <c r="C109" s="73"/>
      <c r="D109" s="9"/>
      <c r="E109" s="69"/>
      <c r="F109" s="67"/>
      <c r="G109" s="67"/>
      <c r="H109" s="67"/>
      <c r="I109" s="67"/>
      <c r="J109" s="67"/>
      <c r="K109" s="67"/>
      <c r="L109" s="67"/>
    </row>
    <row r="110" spans="1:12" x14ac:dyDescent="0.25">
      <c r="A110" s="67"/>
      <c r="B110" s="7"/>
      <c r="C110" s="73"/>
      <c r="D110" s="9"/>
      <c r="E110" s="69"/>
      <c r="F110" s="67"/>
      <c r="G110" s="67"/>
      <c r="H110" s="67"/>
      <c r="I110" s="67"/>
      <c r="J110" s="67"/>
      <c r="K110" s="67"/>
      <c r="L110" s="67"/>
    </row>
    <row r="111" spans="1:12" x14ac:dyDescent="0.25">
      <c r="A111" s="67"/>
      <c r="B111" s="7"/>
      <c r="C111" s="73"/>
      <c r="D111" s="9"/>
      <c r="E111" s="69"/>
      <c r="F111" s="67"/>
      <c r="G111" s="67"/>
      <c r="H111" s="67"/>
      <c r="I111" s="67"/>
      <c r="J111" s="67"/>
      <c r="K111" s="67"/>
      <c r="L111" s="67"/>
    </row>
    <row r="112" spans="1:12" x14ac:dyDescent="0.25">
      <c r="A112" s="67"/>
      <c r="B112" s="7"/>
      <c r="C112" s="73"/>
      <c r="D112" s="9"/>
      <c r="E112" s="69"/>
      <c r="F112" s="67"/>
      <c r="G112" s="67"/>
      <c r="H112" s="67"/>
      <c r="I112" s="67"/>
      <c r="J112" s="67"/>
      <c r="K112" s="67"/>
      <c r="L112" s="67"/>
    </row>
    <row r="113" spans="1:12" x14ac:dyDescent="0.25">
      <c r="A113" s="67"/>
      <c r="B113" s="7"/>
      <c r="C113" s="73"/>
      <c r="D113" s="9"/>
      <c r="E113" s="69"/>
      <c r="F113" s="67"/>
      <c r="G113" s="67"/>
      <c r="H113" s="67"/>
      <c r="I113" s="67"/>
      <c r="J113" s="67"/>
      <c r="K113" s="67"/>
      <c r="L113" s="67"/>
    </row>
    <row r="114" spans="1:12" x14ac:dyDescent="0.25">
      <c r="A114" s="67"/>
      <c r="B114" s="7"/>
      <c r="C114" s="73"/>
      <c r="D114" s="9"/>
      <c r="E114" s="69"/>
      <c r="F114" s="67"/>
      <c r="G114" s="67"/>
      <c r="H114" s="67"/>
      <c r="I114" s="67"/>
      <c r="J114" s="67"/>
      <c r="K114" s="67"/>
      <c r="L114" s="67"/>
    </row>
    <row r="115" spans="1:12" x14ac:dyDescent="0.25">
      <c r="A115" s="67"/>
      <c r="B115" s="7"/>
      <c r="C115" s="73"/>
      <c r="D115" s="9"/>
      <c r="E115" s="69"/>
      <c r="F115" s="67"/>
      <c r="G115" s="67"/>
      <c r="H115" s="67"/>
      <c r="I115" s="67"/>
      <c r="J115" s="67"/>
      <c r="K115" s="67"/>
      <c r="L115" s="67"/>
    </row>
    <row r="116" spans="1:12" x14ac:dyDescent="0.25">
      <c r="A116" s="67"/>
      <c r="B116" s="7"/>
      <c r="C116" s="73"/>
      <c r="D116" s="9"/>
      <c r="E116" s="69"/>
      <c r="F116" s="67"/>
      <c r="G116" s="67"/>
      <c r="H116" s="67"/>
      <c r="I116" s="67"/>
      <c r="J116" s="67"/>
      <c r="K116" s="67"/>
      <c r="L116" s="67"/>
    </row>
    <row r="117" spans="1:12" x14ac:dyDescent="0.25">
      <c r="A117" s="67"/>
      <c r="B117" s="7"/>
      <c r="C117" s="73"/>
      <c r="D117" s="9"/>
      <c r="E117" s="69"/>
      <c r="F117" s="67"/>
      <c r="G117" s="67"/>
      <c r="H117" s="67"/>
      <c r="I117" s="67"/>
      <c r="J117" s="67"/>
      <c r="K117" s="67"/>
      <c r="L117" s="67"/>
    </row>
    <row r="118" spans="1:12" x14ac:dyDescent="0.25">
      <c r="A118" s="67"/>
      <c r="B118" s="7"/>
      <c r="C118" s="73"/>
      <c r="D118" s="9"/>
      <c r="E118" s="69"/>
      <c r="F118" s="67"/>
      <c r="G118" s="67"/>
      <c r="H118" s="67"/>
      <c r="I118" s="67"/>
      <c r="J118" s="67"/>
      <c r="K118" s="67"/>
      <c r="L118" s="67"/>
    </row>
    <row r="119" spans="1:12" x14ac:dyDescent="0.25">
      <c r="A119" s="67"/>
      <c r="B119" s="7"/>
      <c r="C119" s="73"/>
      <c r="D119" s="9"/>
      <c r="E119" s="69"/>
      <c r="F119" s="67"/>
      <c r="G119" s="67"/>
      <c r="H119" s="67"/>
      <c r="I119" s="67"/>
      <c r="J119" s="67"/>
      <c r="K119" s="67"/>
      <c r="L119" s="67"/>
    </row>
    <row r="120" spans="1:12" x14ac:dyDescent="0.25">
      <c r="A120" s="67"/>
      <c r="B120" s="7"/>
      <c r="C120" s="73"/>
      <c r="D120" s="9"/>
      <c r="E120" s="69"/>
      <c r="F120" s="67"/>
      <c r="G120" s="67"/>
      <c r="H120" s="67"/>
      <c r="I120" s="67"/>
      <c r="J120" s="67"/>
      <c r="K120" s="67"/>
      <c r="L120" s="67"/>
    </row>
    <row r="121" spans="1:12" x14ac:dyDescent="0.25">
      <c r="A121" s="67"/>
      <c r="B121" s="7"/>
      <c r="C121" s="73"/>
      <c r="D121" s="9"/>
      <c r="E121" s="69"/>
      <c r="F121" s="67"/>
      <c r="G121" s="67"/>
      <c r="H121" s="67"/>
      <c r="I121" s="67"/>
      <c r="J121" s="67"/>
      <c r="K121" s="67"/>
      <c r="L121" s="67"/>
    </row>
    <row r="122" spans="1:12" x14ac:dyDescent="0.25">
      <c r="A122" s="67"/>
      <c r="B122" s="7"/>
      <c r="C122" s="73"/>
      <c r="D122" s="9"/>
      <c r="E122" s="69"/>
      <c r="F122" s="67"/>
      <c r="G122" s="67"/>
      <c r="H122" s="67"/>
      <c r="I122" s="67"/>
      <c r="J122" s="67"/>
      <c r="K122" s="67"/>
      <c r="L122" s="67"/>
    </row>
    <row r="123" spans="1:12" x14ac:dyDescent="0.25">
      <c r="A123" s="67"/>
      <c r="B123" s="7"/>
      <c r="C123" s="73"/>
      <c r="D123" s="9"/>
      <c r="E123" s="69"/>
      <c r="F123" s="67"/>
      <c r="G123" s="67"/>
      <c r="H123" s="67"/>
      <c r="I123" s="67"/>
      <c r="J123" s="67"/>
      <c r="K123" s="67"/>
      <c r="L123" s="67"/>
    </row>
    <row r="124" spans="1:12" x14ac:dyDescent="0.25">
      <c r="A124" s="67"/>
      <c r="B124" s="7"/>
      <c r="C124" s="73"/>
      <c r="D124" s="9"/>
      <c r="E124" s="69"/>
      <c r="F124" s="67"/>
      <c r="G124" s="67"/>
      <c r="H124" s="67"/>
      <c r="I124" s="67"/>
      <c r="J124" s="67"/>
      <c r="K124" s="67"/>
      <c r="L124" s="67"/>
    </row>
    <row r="125" spans="1:12" x14ac:dyDescent="0.25">
      <c r="A125" s="67"/>
      <c r="B125" s="7"/>
      <c r="C125" s="73"/>
      <c r="D125" s="9"/>
      <c r="E125" s="69"/>
      <c r="F125" s="67"/>
      <c r="G125" s="67"/>
      <c r="H125" s="67"/>
      <c r="I125" s="67"/>
      <c r="J125" s="67"/>
      <c r="K125" s="67"/>
      <c r="L125" s="67"/>
    </row>
    <row r="126" spans="1:12" x14ac:dyDescent="0.25">
      <c r="A126" s="67"/>
      <c r="B126" s="7"/>
      <c r="C126" s="73"/>
      <c r="D126" s="9"/>
      <c r="E126" s="69"/>
      <c r="F126" s="67"/>
      <c r="G126" s="67"/>
      <c r="H126" s="67"/>
      <c r="I126" s="67"/>
      <c r="J126" s="67"/>
      <c r="K126" s="67"/>
      <c r="L126" s="67"/>
    </row>
    <row r="127" spans="1:12" x14ac:dyDescent="0.25">
      <c r="A127" s="67"/>
      <c r="B127" s="7"/>
      <c r="C127" s="73"/>
      <c r="D127" s="9"/>
      <c r="E127" s="69"/>
      <c r="F127" s="67"/>
      <c r="G127" s="67"/>
      <c r="H127" s="67"/>
      <c r="I127" s="67"/>
      <c r="J127" s="67"/>
      <c r="K127" s="67"/>
      <c r="L127" s="67"/>
    </row>
    <row r="128" spans="1:12" x14ac:dyDescent="0.25">
      <c r="A128" s="67"/>
      <c r="B128" s="7"/>
      <c r="C128" s="73"/>
      <c r="D128" s="9"/>
      <c r="E128" s="69"/>
      <c r="F128" s="67"/>
      <c r="G128" s="67"/>
      <c r="H128" s="67"/>
      <c r="I128" s="67"/>
      <c r="J128" s="67"/>
      <c r="K128" s="67"/>
      <c r="L128" s="67"/>
    </row>
    <row r="129" spans="1:12" x14ac:dyDescent="0.25">
      <c r="A129" s="67"/>
      <c r="B129" s="7"/>
      <c r="C129" s="73"/>
      <c r="D129" s="9"/>
      <c r="E129" s="69"/>
      <c r="F129" s="67"/>
      <c r="G129" s="67"/>
      <c r="H129" s="67"/>
      <c r="I129" s="67"/>
      <c r="J129" s="67"/>
      <c r="K129" s="67"/>
      <c r="L129" s="67"/>
    </row>
    <row r="130" spans="1:12" x14ac:dyDescent="0.25">
      <c r="A130" s="67"/>
      <c r="B130" s="7"/>
      <c r="C130" s="73"/>
      <c r="D130" s="9"/>
      <c r="E130" s="69"/>
      <c r="F130" s="67"/>
      <c r="G130" s="67"/>
      <c r="H130" s="67"/>
      <c r="I130" s="67"/>
      <c r="J130" s="67"/>
      <c r="K130" s="67"/>
      <c r="L130" s="67"/>
    </row>
    <row r="131" spans="1:12" x14ac:dyDescent="0.25">
      <c r="A131" s="67"/>
      <c r="B131" s="7"/>
      <c r="C131" s="73"/>
      <c r="D131" s="9"/>
      <c r="E131" s="69"/>
      <c r="F131" s="67"/>
      <c r="G131" s="67"/>
      <c r="H131" s="67"/>
      <c r="I131" s="67"/>
      <c r="J131" s="67"/>
      <c r="K131" s="67"/>
      <c r="L131" s="67"/>
    </row>
    <row r="132" spans="1:12" x14ac:dyDescent="0.25">
      <c r="A132" s="67"/>
      <c r="B132" s="7"/>
      <c r="C132" s="73"/>
      <c r="D132" s="9"/>
      <c r="E132" s="69"/>
      <c r="F132" s="67"/>
      <c r="G132" s="67"/>
      <c r="H132" s="67"/>
      <c r="I132" s="67"/>
      <c r="J132" s="67"/>
      <c r="K132" s="67"/>
      <c r="L132" s="67"/>
    </row>
    <row r="133" spans="1:12" x14ac:dyDescent="0.25">
      <c r="A133" s="67"/>
      <c r="B133" s="7"/>
      <c r="C133" s="73"/>
      <c r="D133" s="9"/>
      <c r="E133" s="69"/>
      <c r="F133" s="67"/>
      <c r="G133" s="67"/>
      <c r="H133" s="67"/>
      <c r="I133" s="67"/>
      <c r="J133" s="67"/>
      <c r="K133" s="67"/>
      <c r="L133" s="67"/>
    </row>
    <row r="134" spans="1:12" x14ac:dyDescent="0.25">
      <c r="A134" s="67"/>
      <c r="B134" s="7"/>
      <c r="C134" s="73"/>
      <c r="D134" s="9"/>
      <c r="E134" s="69"/>
      <c r="F134" s="67"/>
      <c r="G134" s="67"/>
      <c r="H134" s="67"/>
      <c r="I134" s="67"/>
      <c r="J134" s="67"/>
      <c r="K134" s="67"/>
      <c r="L134" s="67"/>
    </row>
    <row r="135" spans="1:12" x14ac:dyDescent="0.25">
      <c r="A135" s="67"/>
      <c r="B135" s="7"/>
      <c r="C135" s="73"/>
      <c r="D135" s="9"/>
      <c r="E135" s="69"/>
      <c r="F135" s="67"/>
      <c r="G135" s="67"/>
      <c r="H135" s="67"/>
      <c r="I135" s="67"/>
      <c r="J135" s="67"/>
      <c r="K135" s="67"/>
      <c r="L135" s="67"/>
    </row>
    <row r="136" spans="1:12" x14ac:dyDescent="0.25">
      <c r="A136" s="67"/>
      <c r="B136" s="7"/>
      <c r="C136" s="73"/>
      <c r="D136" s="9"/>
      <c r="E136" s="69"/>
      <c r="F136" s="67"/>
      <c r="G136" s="67"/>
      <c r="H136" s="67"/>
      <c r="I136" s="67"/>
      <c r="J136" s="67"/>
      <c r="K136" s="67"/>
      <c r="L136" s="67"/>
    </row>
    <row r="137" spans="1:12" x14ac:dyDescent="0.25">
      <c r="A137" s="67"/>
      <c r="B137" s="7"/>
      <c r="C137" s="73"/>
      <c r="D137" s="9"/>
      <c r="E137" s="69"/>
      <c r="F137" s="67"/>
      <c r="G137" s="67"/>
      <c r="H137" s="67"/>
      <c r="I137" s="67"/>
      <c r="J137" s="67"/>
      <c r="K137" s="67"/>
      <c r="L137" s="67"/>
    </row>
    <row r="138" spans="1:12" x14ac:dyDescent="0.25">
      <c r="A138" s="67"/>
      <c r="B138" s="7"/>
      <c r="C138" s="73"/>
      <c r="D138" s="9"/>
      <c r="E138" s="69"/>
      <c r="F138" s="67"/>
      <c r="G138" s="67"/>
      <c r="H138" s="67"/>
      <c r="I138" s="67"/>
      <c r="J138" s="67"/>
      <c r="K138" s="67"/>
      <c r="L138" s="67"/>
    </row>
    <row r="139" spans="1:12" x14ac:dyDescent="0.25">
      <c r="A139" s="67"/>
      <c r="B139" s="7"/>
      <c r="C139" s="73"/>
      <c r="D139" s="9"/>
      <c r="E139" s="69"/>
      <c r="F139" s="67"/>
      <c r="G139" s="67"/>
      <c r="H139" s="67"/>
      <c r="I139" s="67"/>
      <c r="J139" s="67"/>
      <c r="K139" s="67"/>
      <c r="L139" s="67"/>
    </row>
    <row r="140" spans="1:12" x14ac:dyDescent="0.25">
      <c r="A140" s="67"/>
      <c r="B140" s="7"/>
      <c r="C140" s="73"/>
      <c r="D140" s="9"/>
      <c r="E140" s="69"/>
      <c r="F140" s="67"/>
      <c r="G140" s="67"/>
      <c r="H140" s="67"/>
      <c r="I140" s="67"/>
      <c r="J140" s="67"/>
      <c r="K140" s="67"/>
      <c r="L140" s="67"/>
    </row>
    <row r="141" spans="1:12" x14ac:dyDescent="0.25">
      <c r="A141" s="67"/>
      <c r="B141" s="7"/>
      <c r="C141" s="73"/>
      <c r="D141" s="9"/>
      <c r="E141" s="69"/>
      <c r="F141" s="67"/>
      <c r="G141" s="67"/>
      <c r="H141" s="67"/>
      <c r="I141" s="67"/>
      <c r="J141" s="67"/>
      <c r="K141" s="67"/>
      <c r="L141" s="67"/>
    </row>
    <row r="142" spans="1:12" x14ac:dyDescent="0.25">
      <c r="A142" s="67"/>
      <c r="B142" s="7"/>
      <c r="C142" s="73"/>
      <c r="D142" s="9"/>
      <c r="E142" s="69"/>
      <c r="F142" s="67"/>
      <c r="G142" s="67"/>
      <c r="H142" s="67"/>
      <c r="I142" s="67"/>
      <c r="J142" s="67"/>
      <c r="K142" s="67"/>
      <c r="L142" s="67"/>
    </row>
    <row r="143" spans="1:12" x14ac:dyDescent="0.25">
      <c r="A143" s="67"/>
      <c r="B143" s="7"/>
      <c r="C143" s="73"/>
      <c r="D143" s="9"/>
      <c r="E143" s="69"/>
      <c r="F143" s="67"/>
      <c r="G143" s="67"/>
      <c r="H143" s="67"/>
      <c r="I143" s="67"/>
      <c r="J143" s="67"/>
      <c r="K143" s="67"/>
      <c r="L143" s="67"/>
    </row>
    <row r="144" spans="1:12" x14ac:dyDescent="0.25">
      <c r="A144" s="67"/>
      <c r="B144" s="7"/>
      <c r="C144" s="73"/>
      <c r="D144" s="9"/>
      <c r="E144" s="69"/>
      <c r="F144" s="67"/>
      <c r="G144" s="67"/>
      <c r="H144" s="67"/>
      <c r="I144" s="67"/>
      <c r="J144" s="67"/>
      <c r="K144" s="67"/>
      <c r="L144" s="67"/>
    </row>
    <row r="145" spans="1:12" x14ac:dyDescent="0.25">
      <c r="A145" s="67"/>
      <c r="B145" s="7"/>
      <c r="C145" s="73"/>
      <c r="D145" s="9"/>
      <c r="E145" s="69"/>
      <c r="F145" s="67"/>
      <c r="G145" s="67"/>
      <c r="H145" s="67"/>
      <c r="I145" s="67"/>
      <c r="J145" s="67"/>
      <c r="K145" s="67"/>
      <c r="L145" s="67"/>
    </row>
    <row r="146" spans="1:12" x14ac:dyDescent="0.25">
      <c r="A146" s="67"/>
      <c r="B146" s="7"/>
      <c r="C146" s="73"/>
      <c r="D146" s="9"/>
      <c r="E146" s="69"/>
      <c r="F146" s="67"/>
      <c r="G146" s="67"/>
      <c r="H146" s="67"/>
      <c r="I146" s="67"/>
      <c r="J146" s="67"/>
      <c r="K146" s="67"/>
      <c r="L146" s="67"/>
    </row>
    <row r="147" spans="1:12" x14ac:dyDescent="0.25">
      <c r="A147" s="67"/>
      <c r="B147" s="7"/>
      <c r="C147" s="73"/>
      <c r="D147" s="9"/>
      <c r="E147" s="69"/>
      <c r="F147" s="67"/>
      <c r="G147" s="67"/>
      <c r="H147" s="67"/>
      <c r="I147" s="67"/>
      <c r="J147" s="67"/>
      <c r="K147" s="67"/>
      <c r="L147" s="67"/>
    </row>
    <row r="148" spans="1:12" x14ac:dyDescent="0.25">
      <c r="A148" s="67"/>
      <c r="B148" s="7"/>
      <c r="C148" s="73"/>
      <c r="D148" s="9"/>
      <c r="E148" s="69"/>
      <c r="F148" s="67"/>
      <c r="G148" s="67"/>
      <c r="H148" s="67"/>
      <c r="I148" s="67"/>
      <c r="J148" s="67"/>
      <c r="K148" s="67"/>
      <c r="L148" s="67"/>
    </row>
    <row r="149" spans="1:12" ht="15.95" customHeight="1" x14ac:dyDescent="0.25">
      <c r="A149" s="67"/>
      <c r="B149" s="7"/>
      <c r="C149" s="73"/>
      <c r="D149" s="9"/>
      <c r="E149" s="69"/>
      <c r="F149" s="67"/>
      <c r="G149" s="67"/>
      <c r="H149" s="67"/>
      <c r="I149" s="67"/>
      <c r="J149" s="67"/>
      <c r="K149" s="67"/>
      <c r="L149" s="67"/>
    </row>
    <row r="150" spans="1:12" x14ac:dyDescent="0.25">
      <c r="A150" s="67"/>
      <c r="B150" s="7"/>
      <c r="C150" s="73"/>
      <c r="D150" s="9"/>
      <c r="E150" s="69"/>
      <c r="F150" s="67"/>
      <c r="G150" s="67"/>
      <c r="H150" s="67"/>
      <c r="I150" s="67"/>
      <c r="J150" s="67"/>
      <c r="K150" s="67"/>
      <c r="L150" s="67"/>
    </row>
    <row r="151" spans="1:12" x14ac:dyDescent="0.25">
      <c r="A151" s="67"/>
      <c r="B151" s="7"/>
      <c r="C151" s="73"/>
      <c r="D151" s="9"/>
      <c r="E151" s="69"/>
      <c r="F151" s="67"/>
      <c r="G151" s="67"/>
      <c r="H151" s="67"/>
      <c r="I151" s="67"/>
      <c r="J151" s="67"/>
      <c r="K151" s="67"/>
      <c r="L151" s="67"/>
    </row>
    <row r="152" spans="1:12" x14ac:dyDescent="0.25">
      <c r="A152" s="67"/>
      <c r="B152" s="10"/>
      <c r="C152" s="11"/>
      <c r="D152" s="12"/>
      <c r="E152" s="69"/>
      <c r="F152" s="67"/>
      <c r="G152" s="67"/>
      <c r="H152" s="67"/>
      <c r="I152" s="67"/>
      <c r="J152" s="67"/>
      <c r="K152" s="67"/>
      <c r="L152" s="67"/>
    </row>
    <row r="153" spans="1:12" x14ac:dyDescent="0.25">
      <c r="A153" s="203"/>
      <c r="B153" s="203"/>
      <c r="C153" s="67"/>
      <c r="D153" s="203"/>
      <c r="E153" s="203"/>
      <c r="F153" s="67"/>
      <c r="G153" s="67"/>
      <c r="H153" s="67"/>
      <c r="I153" s="67"/>
      <c r="J153" s="67"/>
      <c r="K153" s="67"/>
      <c r="L153" s="67"/>
    </row>
  </sheetData>
  <sheetProtection algorithmName="SHA-512" hashValue="/WDvO2CyC9tSCfTSCAVOJu/2Hr4zBZhVzBDM++L/Ga2iuW6igAy/IxqhQCY/KRsBL6P9BI+NvzPwacpU76iU2w==" saltValue="MG0i0GByVdFizHLPPlh44Q==" spinCount="100000" sheet="1"/>
  <mergeCells count="53">
    <mergeCell ref="E54:F54"/>
    <mergeCell ref="E55:F55"/>
    <mergeCell ref="A153:B153"/>
    <mergeCell ref="D153:E153"/>
    <mergeCell ref="E64:F64"/>
    <mergeCell ref="E65:F65"/>
    <mergeCell ref="E61:F61"/>
    <mergeCell ref="E62:F62"/>
    <mergeCell ref="E63:F63"/>
    <mergeCell ref="E58:F58"/>
    <mergeCell ref="E59:F59"/>
    <mergeCell ref="E60:F60"/>
    <mergeCell ref="E56:F56"/>
    <mergeCell ref="E57:F57"/>
    <mergeCell ref="E52:F52"/>
    <mergeCell ref="E53:F53"/>
    <mergeCell ref="E49:F49"/>
    <mergeCell ref="E50:F50"/>
    <mergeCell ref="E51:F51"/>
    <mergeCell ref="E46:F46"/>
    <mergeCell ref="E47:F47"/>
    <mergeCell ref="E48:F48"/>
    <mergeCell ref="E43:F43"/>
    <mergeCell ref="E44:F44"/>
    <mergeCell ref="E45:F45"/>
    <mergeCell ref="E40:F40"/>
    <mergeCell ref="E41:F41"/>
    <mergeCell ref="E42:F42"/>
    <mergeCell ref="E39:F39"/>
    <mergeCell ref="E38:F38"/>
    <mergeCell ref="E33:F33"/>
    <mergeCell ref="E34:F34"/>
    <mergeCell ref="E35:F35"/>
    <mergeCell ref="E31:F31"/>
    <mergeCell ref="E32:F32"/>
    <mergeCell ref="E19:F19"/>
    <mergeCell ref="E20:F20"/>
    <mergeCell ref="E16:F16"/>
    <mergeCell ref="E17:F17"/>
    <mergeCell ref="E18:F18"/>
    <mergeCell ref="E13:F13"/>
    <mergeCell ref="E14:F14"/>
    <mergeCell ref="E15:F15"/>
    <mergeCell ref="E11:F11"/>
    <mergeCell ref="E12:F12"/>
    <mergeCell ref="E5:F5"/>
    <mergeCell ref="E6:F6"/>
    <mergeCell ref="E8:F8"/>
    <mergeCell ref="A1:B1"/>
    <mergeCell ref="D1:E1"/>
    <mergeCell ref="E2:F2"/>
    <mergeCell ref="E3:F3"/>
    <mergeCell ref="E4:F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26F85-4F39-4153-841B-F87BD2D9288B}">
  <dimension ref="A1:AP56"/>
  <sheetViews>
    <sheetView tabSelected="1" zoomScale="85" zoomScaleNormal="85" workbookViewId="0">
      <selection activeCell="E29" sqref="E29"/>
    </sheetView>
  </sheetViews>
  <sheetFormatPr defaultRowHeight="15" x14ac:dyDescent="0.25"/>
  <cols>
    <col min="4" max="4" width="29.7109375" customWidth="1"/>
    <col min="5" max="5" width="14.140625" bestFit="1" customWidth="1"/>
    <col min="6" max="6" width="14.140625" customWidth="1"/>
    <col min="7" max="7" width="16.7109375" bestFit="1" customWidth="1"/>
    <col min="8" max="8" width="19" bestFit="1" customWidth="1"/>
    <col min="9" max="11" width="11.42578125" customWidth="1"/>
    <col min="12" max="12" width="12.42578125" customWidth="1"/>
    <col min="13" max="13" width="18.42578125" customWidth="1"/>
    <col min="14" max="14" width="14.28515625" customWidth="1"/>
    <col min="17" max="17" width="45.5703125" bestFit="1" customWidth="1"/>
    <col min="18" max="18" width="14.140625" bestFit="1" customWidth="1"/>
    <col min="19" max="19" width="14.140625" customWidth="1"/>
    <col min="20" max="20" width="19" bestFit="1" customWidth="1"/>
    <col min="21" max="22" width="11.42578125" customWidth="1"/>
    <col min="23" max="23" width="12.28515625" customWidth="1"/>
    <col min="24" max="24" width="13.42578125" customWidth="1"/>
    <col min="25" max="25" width="16.140625" customWidth="1"/>
    <col min="26" max="26" width="14.28515625" customWidth="1"/>
    <col min="29" max="29" width="41" customWidth="1"/>
    <col min="30" max="30" width="16.85546875" customWidth="1"/>
  </cols>
  <sheetData>
    <row r="1" spans="1:42" x14ac:dyDescent="0.25">
      <c r="A1" s="206"/>
      <c r="B1" s="206"/>
      <c r="C1" s="56"/>
      <c r="D1" s="56"/>
      <c r="E1" s="56"/>
      <c r="F1" s="56"/>
      <c r="G1" s="56"/>
      <c r="H1" s="56"/>
      <c r="I1" s="17"/>
      <c r="J1" s="56"/>
      <c r="K1" s="56"/>
      <c r="L1" s="56"/>
      <c r="M1" s="56"/>
      <c r="N1" s="56"/>
      <c r="O1" s="56"/>
      <c r="P1" s="56"/>
      <c r="Q1" s="56"/>
      <c r="R1" s="56"/>
      <c r="S1" s="56"/>
      <c r="T1" s="56"/>
      <c r="U1" s="56"/>
      <c r="V1" s="56"/>
      <c r="W1" s="56"/>
      <c r="X1" s="56"/>
      <c r="Y1" s="56"/>
      <c r="Z1" s="56"/>
      <c r="AA1" s="56"/>
      <c r="AB1" s="56"/>
      <c r="AC1" s="55"/>
      <c r="AD1" s="55"/>
      <c r="AE1" s="55"/>
      <c r="AF1" s="55"/>
      <c r="AG1" s="55"/>
      <c r="AH1" s="55"/>
      <c r="AI1" s="55"/>
      <c r="AJ1" s="55"/>
      <c r="AK1" s="1"/>
      <c r="AL1" s="1"/>
      <c r="AM1" s="1"/>
      <c r="AN1" s="1"/>
      <c r="AO1" s="1"/>
      <c r="AP1" s="1"/>
    </row>
    <row r="2" spans="1:42" ht="16.5" thickBot="1" x14ac:dyDescent="0.3">
      <c r="A2" s="55"/>
      <c r="B2" s="4"/>
      <c r="C2" s="5"/>
      <c r="D2" s="207"/>
      <c r="E2" s="207"/>
      <c r="F2" s="207"/>
      <c r="G2" s="207"/>
      <c r="H2" s="5"/>
      <c r="I2" s="18"/>
      <c r="J2" s="5"/>
      <c r="K2" s="5"/>
      <c r="L2" s="5"/>
      <c r="M2" s="5"/>
      <c r="N2" s="5"/>
      <c r="O2" s="5"/>
      <c r="P2" s="5"/>
      <c r="Q2" s="5"/>
      <c r="R2" s="5"/>
      <c r="S2" s="5"/>
      <c r="T2" s="5"/>
      <c r="U2" s="5"/>
      <c r="V2" s="5"/>
      <c r="W2" s="5"/>
      <c r="X2" s="5"/>
      <c r="Y2" s="5"/>
      <c r="Z2" s="5"/>
      <c r="AA2" s="6"/>
      <c r="AB2" s="54"/>
      <c r="AC2" s="55"/>
      <c r="AD2" s="55"/>
      <c r="AE2" s="55"/>
      <c r="AF2" s="55"/>
      <c r="AG2" s="55"/>
      <c r="AH2" s="55"/>
      <c r="AI2" s="55"/>
      <c r="AJ2" s="55"/>
      <c r="AK2" s="1"/>
      <c r="AL2" s="1"/>
      <c r="AM2" s="1"/>
      <c r="AN2" s="1"/>
      <c r="AO2" s="1"/>
      <c r="AP2" s="1"/>
    </row>
    <row r="3" spans="1:42" ht="18.75" x14ac:dyDescent="0.3">
      <c r="A3" s="55"/>
      <c r="B3" s="2"/>
      <c r="C3" s="75"/>
      <c r="D3" s="208" t="s">
        <v>0</v>
      </c>
      <c r="E3" s="208"/>
      <c r="F3" s="208"/>
      <c r="G3" s="208"/>
      <c r="H3" s="208"/>
      <c r="I3" s="208"/>
      <c r="J3" s="208"/>
      <c r="K3" s="208"/>
      <c r="L3" s="208"/>
      <c r="M3" s="208"/>
      <c r="N3" s="208"/>
      <c r="O3" s="208"/>
      <c r="P3" s="208"/>
      <c r="Q3" s="208"/>
      <c r="R3" s="208"/>
      <c r="S3" s="208"/>
      <c r="T3" s="208"/>
      <c r="U3" s="208"/>
      <c r="V3" s="208"/>
      <c r="W3" s="208"/>
      <c r="X3" s="208"/>
      <c r="Y3" s="208"/>
      <c r="Z3" s="57"/>
      <c r="AA3" s="3"/>
      <c r="AB3" s="54"/>
      <c r="AC3" s="226" t="s">
        <v>108</v>
      </c>
      <c r="AD3" s="227"/>
      <c r="AE3" s="55"/>
      <c r="AF3" s="55"/>
      <c r="AG3" s="55"/>
      <c r="AH3" s="55"/>
      <c r="AI3" s="55"/>
      <c r="AJ3" s="55"/>
      <c r="AK3" s="1"/>
      <c r="AL3" s="1"/>
      <c r="AM3" s="1"/>
      <c r="AN3" s="1"/>
      <c r="AO3" s="1"/>
      <c r="AP3" s="1"/>
    </row>
    <row r="4" spans="1:42" ht="15.75" x14ac:dyDescent="0.25">
      <c r="A4" s="55"/>
      <c r="B4" s="2"/>
      <c r="C4" s="75"/>
      <c r="D4" s="209" t="s">
        <v>53</v>
      </c>
      <c r="E4" s="209"/>
      <c r="F4" s="209"/>
      <c r="G4" s="209"/>
      <c r="H4" s="209"/>
      <c r="I4" s="209"/>
      <c r="J4" s="209"/>
      <c r="K4" s="209"/>
      <c r="L4" s="209"/>
      <c r="M4" s="209"/>
      <c r="N4" s="209"/>
      <c r="O4" s="209"/>
      <c r="P4" s="209"/>
      <c r="Q4" s="209"/>
      <c r="R4" s="209"/>
      <c r="S4" s="209"/>
      <c r="T4" s="209"/>
      <c r="U4" s="209"/>
      <c r="V4" s="209"/>
      <c r="W4" s="209"/>
      <c r="X4" s="209"/>
      <c r="Y4" s="209"/>
      <c r="Z4" s="58"/>
      <c r="AA4" s="3"/>
      <c r="AB4" s="54"/>
      <c r="AC4" s="79" t="s">
        <v>104</v>
      </c>
      <c r="AD4" s="81">
        <f>X7+'Part IV-2'!AB7</f>
        <v>0</v>
      </c>
      <c r="AE4" s="55"/>
      <c r="AF4" s="55"/>
      <c r="AG4" s="55"/>
      <c r="AH4" s="55"/>
      <c r="AI4" s="55"/>
      <c r="AJ4" s="55"/>
      <c r="AK4" s="1"/>
      <c r="AL4" s="1"/>
      <c r="AM4" s="1"/>
      <c r="AN4" s="1"/>
      <c r="AO4" s="1"/>
      <c r="AP4" s="1"/>
    </row>
    <row r="5" spans="1:42" ht="15.75" x14ac:dyDescent="0.25">
      <c r="A5" s="55"/>
      <c r="B5" s="2"/>
      <c r="C5" s="75"/>
      <c r="D5" s="209" t="s">
        <v>3</v>
      </c>
      <c r="E5" s="209"/>
      <c r="F5" s="209"/>
      <c r="G5" s="209"/>
      <c r="H5" s="209"/>
      <c r="I5" s="209"/>
      <c r="J5" s="209"/>
      <c r="K5" s="209"/>
      <c r="L5" s="209"/>
      <c r="M5" s="209"/>
      <c r="N5" s="209"/>
      <c r="O5" s="209"/>
      <c r="P5" s="209"/>
      <c r="Q5" s="209"/>
      <c r="R5" s="209"/>
      <c r="S5" s="209"/>
      <c r="T5" s="209"/>
      <c r="U5" s="209"/>
      <c r="V5" s="209"/>
      <c r="W5" s="209"/>
      <c r="X5" s="209"/>
      <c r="Y5" s="209"/>
      <c r="Z5" s="58"/>
      <c r="AA5" s="3"/>
      <c r="AB5" s="54"/>
      <c r="AC5" s="79" t="s">
        <v>105</v>
      </c>
      <c r="AD5" s="81" t="e">
        <f>AD4/BidCapacity</f>
        <v>#DIV/0!</v>
      </c>
      <c r="AE5" s="55"/>
      <c r="AF5" s="55"/>
      <c r="AG5" s="55"/>
      <c r="AH5" s="55"/>
      <c r="AI5" s="55"/>
      <c r="AJ5" s="55"/>
      <c r="AK5" s="1"/>
      <c r="AL5" s="1"/>
      <c r="AM5" s="1"/>
      <c r="AN5" s="1"/>
      <c r="AO5" s="1"/>
      <c r="AP5" s="1"/>
    </row>
    <row r="6" spans="1:42" ht="15.75" x14ac:dyDescent="0.25">
      <c r="A6" s="55"/>
      <c r="B6" s="2"/>
      <c r="C6" s="75"/>
      <c r="D6" s="209" t="s">
        <v>4</v>
      </c>
      <c r="E6" s="209"/>
      <c r="F6" s="209"/>
      <c r="G6" s="209"/>
      <c r="H6" s="209"/>
      <c r="I6" s="209"/>
      <c r="J6" s="209"/>
      <c r="K6" s="209"/>
      <c r="L6" s="209"/>
      <c r="M6" s="209"/>
      <c r="N6" s="209"/>
      <c r="O6" s="209"/>
      <c r="P6" s="209"/>
      <c r="Q6" s="209"/>
      <c r="R6" s="209"/>
      <c r="S6" s="209"/>
      <c r="T6" s="209"/>
      <c r="U6" s="209"/>
      <c r="V6" s="209"/>
      <c r="W6" s="209"/>
      <c r="X6" s="209"/>
      <c r="Y6" s="209"/>
      <c r="Z6" s="58"/>
      <c r="AA6" s="3"/>
      <c r="AB6" s="54"/>
      <c r="AC6" s="79" t="s">
        <v>106</v>
      </c>
      <c r="AD6" s="81">
        <f>SUMPRODUCT(F19:F54,M19:M54)+SUMPRODUCT(S20:S54,Y20:Y54)+SUMPRODUCT('Part IV-2'!F20:F84,'Part IV-2'!P20:P84)+SUMPRODUCT('Part IV-2'!V20:V40,'Part IV-2'!AB20:AB40)+SUMPRODUCT('Part IV-2'!V42:V62,'Part IV-2'!AB42:AB62)+SUMPRODUCT('Part IV-2'!V64:V84,'Part IV-2'!AB64:AB84)</f>
        <v>0</v>
      </c>
      <c r="AE6" s="55"/>
      <c r="AF6" s="55"/>
      <c r="AG6" s="55"/>
      <c r="AH6" s="55"/>
      <c r="AI6" s="55"/>
      <c r="AJ6" s="55"/>
      <c r="AK6" s="1"/>
      <c r="AL6" s="1"/>
      <c r="AM6" s="1"/>
      <c r="AN6" s="1"/>
      <c r="AO6" s="1"/>
      <c r="AP6" s="1"/>
    </row>
    <row r="7" spans="1:42" ht="15" customHeight="1" x14ac:dyDescent="0.25">
      <c r="A7" s="55"/>
      <c r="B7" s="7"/>
      <c r="C7" s="73"/>
      <c r="D7" s="8"/>
      <c r="E7" s="8"/>
      <c r="F7" s="8"/>
      <c r="G7" s="8"/>
      <c r="H7" s="8"/>
      <c r="I7" s="19"/>
      <c r="J7" s="8"/>
      <c r="K7" s="8"/>
      <c r="L7" s="8"/>
      <c r="M7" s="8"/>
      <c r="N7" s="8"/>
      <c r="O7" s="8"/>
      <c r="P7" s="8"/>
      <c r="Q7" s="8"/>
      <c r="R7" s="8"/>
      <c r="S7" s="8"/>
      <c r="T7" s="222" t="s">
        <v>99</v>
      </c>
      <c r="U7" s="223"/>
      <c r="V7" s="223"/>
      <c r="W7" s="223"/>
      <c r="X7" s="218">
        <f>Category1_Jobs+Category1_Payments</f>
        <v>0</v>
      </c>
      <c r="Y7" s="35"/>
      <c r="Z7" s="35"/>
      <c r="AA7" s="9"/>
      <c r="AB7" s="54"/>
      <c r="AC7" s="79" t="s">
        <v>107</v>
      </c>
      <c r="AD7" s="81" t="e">
        <f>AD6/BidCapacity</f>
        <v>#DIV/0!</v>
      </c>
      <c r="AE7" s="55"/>
      <c r="AF7" s="55"/>
      <c r="AG7" s="55"/>
      <c r="AH7" s="55"/>
      <c r="AI7" s="55"/>
      <c r="AJ7" s="55"/>
    </row>
    <row r="8" spans="1:42" ht="15.75" thickBot="1" x14ac:dyDescent="0.3">
      <c r="A8" s="55"/>
      <c r="B8" s="7"/>
      <c r="C8" s="73"/>
      <c r="D8" s="14" t="s">
        <v>1</v>
      </c>
      <c r="E8" s="213" t="e">
        <f>BidFacility</f>
        <v>#REF!</v>
      </c>
      <c r="F8" s="213"/>
      <c r="G8" s="213"/>
      <c r="H8" s="213"/>
      <c r="I8" s="213"/>
      <c r="J8" s="8"/>
      <c r="K8" s="8"/>
      <c r="L8" s="8"/>
      <c r="M8" s="8"/>
      <c r="N8" s="8"/>
      <c r="O8" s="8"/>
      <c r="P8" s="8"/>
      <c r="Q8" s="8"/>
      <c r="R8" s="8"/>
      <c r="S8" s="8"/>
      <c r="T8" s="224"/>
      <c r="U8" s="225"/>
      <c r="V8" s="225"/>
      <c r="W8" s="225"/>
      <c r="X8" s="219"/>
      <c r="Y8" s="35"/>
      <c r="Z8" s="35"/>
      <c r="AA8" s="9"/>
      <c r="AB8" s="54"/>
      <c r="AC8" s="80" t="s">
        <v>334</v>
      </c>
      <c r="AD8" s="82">
        <f>SUMPRODUCT(E19:E54,M19:M54)+SUMPRODUCT(R20:R54,Y20:Y54)+SUMPRODUCT('Part IV-2'!E20:E84,'Part IV-2'!P20:P84)+SUMPRODUCT('Part IV-2'!U20:U84,'Part IV-2'!AB20:AB84)</f>
        <v>0</v>
      </c>
      <c r="AE8" s="55"/>
      <c r="AF8" s="55"/>
      <c r="AG8" s="55"/>
      <c r="AH8" s="55"/>
      <c r="AI8" s="55"/>
      <c r="AJ8" s="55"/>
    </row>
    <row r="9" spans="1:42" x14ac:dyDescent="0.25">
      <c r="A9" s="55"/>
      <c r="B9" s="7"/>
      <c r="C9" s="73"/>
      <c r="D9" s="14" t="s">
        <v>2</v>
      </c>
      <c r="E9" s="214" t="e">
        <f>NYGATS</f>
        <v>#REF!</v>
      </c>
      <c r="F9" s="214"/>
      <c r="G9" s="214"/>
      <c r="H9" s="214"/>
      <c r="I9" s="214"/>
      <c r="J9" s="8"/>
      <c r="K9" s="8"/>
      <c r="L9" s="8"/>
      <c r="M9" s="8"/>
      <c r="N9" s="8"/>
      <c r="O9" s="8"/>
      <c r="P9" s="8"/>
      <c r="Q9" s="8"/>
      <c r="R9" s="8"/>
      <c r="S9" s="8"/>
      <c r="T9" s="222" t="s">
        <v>98</v>
      </c>
      <c r="U9" s="223"/>
      <c r="V9" s="223"/>
      <c r="W9" s="223"/>
      <c r="X9" s="218">
        <f>SUMPRODUCT($M$19:$M$54,$E$19:$E$54)+SUMPRODUCT($Y$20:$Y$54,$R$20:$R$54)</f>
        <v>0</v>
      </c>
      <c r="Y9" s="8"/>
      <c r="Z9" s="8"/>
      <c r="AA9" s="9"/>
      <c r="AB9" s="54"/>
      <c r="AC9" s="16"/>
      <c r="AD9" s="55"/>
      <c r="AE9" s="55"/>
      <c r="AF9" s="55"/>
      <c r="AG9" s="55"/>
      <c r="AH9" s="55"/>
      <c r="AI9" s="55"/>
      <c r="AJ9" s="55"/>
    </row>
    <row r="10" spans="1:42" x14ac:dyDescent="0.25">
      <c r="A10" s="55"/>
      <c r="B10" s="7"/>
      <c r="C10" s="73"/>
      <c r="D10" s="14" t="s">
        <v>5</v>
      </c>
      <c r="E10" s="217"/>
      <c r="F10" s="217"/>
      <c r="G10" s="217"/>
      <c r="H10" s="217"/>
      <c r="I10" s="217"/>
      <c r="J10" s="42" t="str">
        <f>IF(ISBLANK(ContractTenor),"Field is required","")</f>
        <v>Field is required</v>
      </c>
      <c r="K10" s="8"/>
      <c r="L10" s="8"/>
      <c r="M10" s="8"/>
      <c r="N10" s="8"/>
      <c r="O10" s="8"/>
      <c r="P10" s="8"/>
      <c r="Q10" s="8"/>
      <c r="R10" s="8"/>
      <c r="S10" s="8"/>
      <c r="T10" s="224"/>
      <c r="U10" s="225"/>
      <c r="V10" s="225"/>
      <c r="W10" s="225"/>
      <c r="X10" s="219"/>
      <c r="Y10" s="8"/>
      <c r="Z10" s="8"/>
      <c r="AA10" s="9"/>
      <c r="AB10" s="54"/>
      <c r="AC10" s="16"/>
      <c r="AD10" s="55"/>
      <c r="AE10" s="55"/>
      <c r="AF10" s="55"/>
      <c r="AG10" s="55"/>
      <c r="AH10" s="55"/>
      <c r="AI10" s="55"/>
      <c r="AJ10" s="55"/>
    </row>
    <row r="11" spans="1:42" x14ac:dyDescent="0.25">
      <c r="A11" s="55"/>
      <c r="B11" s="7"/>
      <c r="C11" s="73"/>
      <c r="D11" s="14" t="s">
        <v>110</v>
      </c>
      <c r="E11" s="217"/>
      <c r="F11" s="217"/>
      <c r="G11" s="217"/>
      <c r="H11" s="217"/>
      <c r="I11" s="217"/>
      <c r="J11" s="42" t="str">
        <f>IF(ISBLANK(BidCapacity),"Field is required","")</f>
        <v>Field is required</v>
      </c>
      <c r="K11" s="8"/>
      <c r="L11" s="8"/>
      <c r="M11" s="8"/>
      <c r="N11" s="8"/>
      <c r="O11" s="8"/>
      <c r="P11" s="8"/>
      <c r="Q11" s="8"/>
      <c r="R11" s="8"/>
      <c r="S11" s="8"/>
      <c r="T11" s="222" t="s">
        <v>100</v>
      </c>
      <c r="U11" s="223"/>
      <c r="V11" s="223"/>
      <c r="W11" s="223"/>
      <c r="X11" s="220" t="e">
        <f>X9/X7</f>
        <v>#DIV/0!</v>
      </c>
      <c r="Y11" s="8"/>
      <c r="Z11" s="8"/>
      <c r="AA11" s="9"/>
      <c r="AB11" s="54"/>
      <c r="AC11" s="16"/>
      <c r="AD11" s="55"/>
      <c r="AE11" s="55"/>
      <c r="AF11" s="55"/>
      <c r="AG11" s="55"/>
      <c r="AH11" s="55"/>
      <c r="AI11" s="55"/>
      <c r="AJ11" s="55"/>
    </row>
    <row r="12" spans="1:42" x14ac:dyDescent="0.25">
      <c r="A12" s="55"/>
      <c r="B12" s="7"/>
      <c r="C12" s="73"/>
      <c r="D12" s="14"/>
      <c r="E12" s="14"/>
      <c r="F12" s="14"/>
      <c r="G12" s="14"/>
      <c r="H12" s="14"/>
      <c r="I12" s="14"/>
      <c r="J12" s="42"/>
      <c r="K12" s="8"/>
      <c r="L12" s="8"/>
      <c r="M12" s="8"/>
      <c r="N12" s="8"/>
      <c r="O12" s="8"/>
      <c r="P12" s="8"/>
      <c r="Q12" s="8"/>
      <c r="R12" s="8"/>
      <c r="S12" s="8"/>
      <c r="T12" s="224"/>
      <c r="U12" s="225"/>
      <c r="V12" s="225"/>
      <c r="W12" s="225"/>
      <c r="X12" s="221"/>
      <c r="Y12" s="8"/>
      <c r="Z12" s="8"/>
      <c r="AA12" s="9"/>
      <c r="AB12" s="54"/>
      <c r="AC12" s="16"/>
      <c r="AD12" s="55"/>
      <c r="AE12" s="55"/>
      <c r="AF12" s="55"/>
      <c r="AG12" s="55"/>
      <c r="AH12" s="55"/>
      <c r="AI12" s="55"/>
      <c r="AJ12" s="55"/>
    </row>
    <row r="13" spans="1:42" x14ac:dyDescent="0.25">
      <c r="A13" s="55"/>
      <c r="B13" s="7"/>
      <c r="C13" s="73"/>
      <c r="D13" s="14"/>
      <c r="E13" s="14"/>
      <c r="F13" s="14"/>
      <c r="G13" s="19"/>
      <c r="H13" s="19"/>
      <c r="I13" s="19"/>
      <c r="J13" s="8"/>
      <c r="K13" s="8"/>
      <c r="L13" s="8"/>
      <c r="M13" s="8"/>
      <c r="N13" s="8"/>
      <c r="O13" s="8"/>
      <c r="P13" s="8"/>
      <c r="Q13" s="8"/>
      <c r="R13" s="8"/>
      <c r="S13" s="8"/>
      <c r="T13" s="8"/>
      <c r="U13" s="8"/>
      <c r="V13" s="8"/>
      <c r="W13" s="8"/>
      <c r="X13" s="8"/>
      <c r="Y13" s="8"/>
      <c r="Z13" s="8"/>
      <c r="AA13" s="9"/>
      <c r="AB13" s="54"/>
      <c r="AC13" s="16"/>
      <c r="AD13" s="55"/>
      <c r="AE13" s="55"/>
      <c r="AF13" s="55"/>
      <c r="AG13" s="55"/>
      <c r="AH13" s="55"/>
      <c r="AI13" s="55"/>
      <c r="AJ13" s="55"/>
    </row>
    <row r="14" spans="1:42" x14ac:dyDescent="0.25">
      <c r="A14" s="55"/>
      <c r="B14" s="7"/>
      <c r="C14" s="9"/>
      <c r="D14" s="62" t="s">
        <v>6</v>
      </c>
      <c r="E14" s="33">
        <f>SUM(G19:G54)</f>
        <v>0</v>
      </c>
      <c r="F14" s="29"/>
      <c r="H14" s="8"/>
      <c r="I14" s="215" t="s">
        <v>7</v>
      </c>
      <c r="J14" s="216"/>
      <c r="K14" s="63"/>
      <c r="L14" s="63"/>
      <c r="M14" s="34">
        <f>SUM(M19:M54)</f>
        <v>0</v>
      </c>
      <c r="N14" s="34">
        <f>SUM(N19:N54)</f>
        <v>0</v>
      </c>
      <c r="O14" s="8"/>
      <c r="P14" s="8"/>
      <c r="Q14" s="8"/>
      <c r="R14" s="8"/>
      <c r="S14" s="8"/>
      <c r="T14" s="32"/>
      <c r="U14" s="215" t="s">
        <v>8</v>
      </c>
      <c r="V14" s="216"/>
      <c r="W14" s="63"/>
      <c r="X14" s="63"/>
      <c r="Y14" s="34">
        <f>SUM(Y20:Y54)</f>
        <v>0</v>
      </c>
      <c r="Z14" s="34">
        <f>SUM(Z20:Z54)</f>
        <v>0</v>
      </c>
      <c r="AA14" s="9"/>
      <c r="AB14" s="54"/>
      <c r="AC14" s="16"/>
      <c r="AD14" s="55"/>
      <c r="AE14" s="55"/>
      <c r="AF14" s="55"/>
      <c r="AG14" s="55"/>
      <c r="AH14" s="55"/>
      <c r="AI14" s="55"/>
      <c r="AJ14" s="55"/>
    </row>
    <row r="15" spans="1:42" x14ac:dyDescent="0.25">
      <c r="A15" s="55"/>
      <c r="B15" s="7"/>
      <c r="C15" s="9"/>
      <c r="D15" s="233" t="s">
        <v>9</v>
      </c>
      <c r="E15" s="233"/>
      <c r="F15" s="233"/>
      <c r="G15" s="233"/>
      <c r="H15" s="233"/>
      <c r="I15" s="233"/>
      <c r="J15" s="233"/>
      <c r="K15" s="233"/>
      <c r="L15" s="233"/>
      <c r="M15" s="233"/>
      <c r="N15" s="233"/>
      <c r="O15" s="8"/>
      <c r="P15" s="8"/>
      <c r="Q15" s="233" t="s">
        <v>10</v>
      </c>
      <c r="R15" s="233"/>
      <c r="S15" s="233"/>
      <c r="T15" s="233"/>
      <c r="U15" s="233"/>
      <c r="V15" s="233"/>
      <c r="W15" s="233"/>
      <c r="X15" s="233"/>
      <c r="Y15" s="233"/>
      <c r="Z15" s="233"/>
      <c r="AA15" s="9"/>
      <c r="AB15" s="54"/>
      <c r="AC15" s="16"/>
      <c r="AD15" s="55"/>
      <c r="AE15" s="55"/>
      <c r="AF15" s="55"/>
      <c r="AG15" s="55"/>
      <c r="AH15" s="55"/>
      <c r="AI15" s="55"/>
      <c r="AJ15" s="55"/>
    </row>
    <row r="16" spans="1:42" ht="15" customHeight="1" x14ac:dyDescent="0.25">
      <c r="A16" s="55"/>
      <c r="B16" s="7"/>
      <c r="C16" s="228" t="s">
        <v>54</v>
      </c>
      <c r="D16" s="212" t="s">
        <v>11</v>
      </c>
      <c r="E16" s="212" t="s">
        <v>12</v>
      </c>
      <c r="F16" s="212" t="s">
        <v>109</v>
      </c>
      <c r="G16" s="212" t="s">
        <v>13</v>
      </c>
      <c r="H16" s="229" t="s">
        <v>14</v>
      </c>
      <c r="I16" s="230"/>
      <c r="J16" s="230"/>
      <c r="K16" s="231"/>
      <c r="L16" s="83"/>
      <c r="M16" s="212" t="s">
        <v>15</v>
      </c>
      <c r="N16" s="232" t="s">
        <v>16</v>
      </c>
      <c r="O16" s="8"/>
      <c r="P16" s="228" t="s">
        <v>54</v>
      </c>
      <c r="Q16" s="210" t="s">
        <v>17</v>
      </c>
      <c r="R16" s="212" t="s">
        <v>12</v>
      </c>
      <c r="S16" s="212" t="s">
        <v>109</v>
      </c>
      <c r="T16" s="229" t="s">
        <v>18</v>
      </c>
      <c r="U16" s="230"/>
      <c r="V16" s="230"/>
      <c r="W16" s="231"/>
      <c r="X16" s="83"/>
      <c r="Y16" s="212" t="s">
        <v>15</v>
      </c>
      <c r="Z16" s="232" t="s">
        <v>16</v>
      </c>
      <c r="AA16" s="9"/>
      <c r="AB16" s="54"/>
      <c r="AC16" s="16"/>
      <c r="AD16" s="55"/>
      <c r="AE16" s="55"/>
      <c r="AF16" s="55"/>
      <c r="AG16" s="55"/>
      <c r="AH16" s="55"/>
      <c r="AI16" s="55"/>
      <c r="AJ16" s="55"/>
    </row>
    <row r="17" spans="1:36" ht="30" customHeight="1" x14ac:dyDescent="0.25">
      <c r="A17" s="55"/>
      <c r="B17" s="7"/>
      <c r="C17" s="228"/>
      <c r="D17" s="211"/>
      <c r="E17" s="211"/>
      <c r="F17" s="211"/>
      <c r="G17" s="211"/>
      <c r="H17" s="60" t="s">
        <v>19</v>
      </c>
      <c r="I17" s="60" t="s">
        <v>20</v>
      </c>
      <c r="J17" s="60" t="s">
        <v>21</v>
      </c>
      <c r="K17" s="60" t="str">
        <f>"Years 4-"&amp;ContractTenor&amp;" (Average)"</f>
        <v>Years 4- (Average)</v>
      </c>
      <c r="L17" s="60" t="str">
        <f>"Years 4-"&amp;ContractTenor&amp;" (Total)"</f>
        <v>Years 4- (Total)</v>
      </c>
      <c r="M17" s="211"/>
      <c r="N17" s="232"/>
      <c r="O17" s="8"/>
      <c r="P17" s="228"/>
      <c r="Q17" s="211"/>
      <c r="R17" s="211"/>
      <c r="S17" s="211"/>
      <c r="T17" s="60" t="s">
        <v>19</v>
      </c>
      <c r="U17" s="60" t="s">
        <v>20</v>
      </c>
      <c r="V17" s="60" t="s">
        <v>21</v>
      </c>
      <c r="W17" s="60" t="str">
        <f>"Years 4-"&amp;ContractTenor&amp;" (Average)"</f>
        <v>Years 4- (Average)</v>
      </c>
      <c r="X17" s="60" t="str">
        <f>"Years 4-"&amp;ContractTenor&amp;" (Total)"</f>
        <v>Years 4- (Total)</v>
      </c>
      <c r="Y17" s="211"/>
      <c r="Z17" s="232"/>
      <c r="AA17" s="9"/>
      <c r="AB17" s="54"/>
      <c r="AC17" s="16"/>
      <c r="AD17" s="55"/>
      <c r="AE17" s="55"/>
      <c r="AF17" s="55"/>
      <c r="AG17" s="55"/>
      <c r="AH17" s="55"/>
      <c r="AI17" s="55"/>
      <c r="AJ17" s="55"/>
    </row>
    <row r="18" spans="1:36" x14ac:dyDescent="0.25">
      <c r="A18" s="55"/>
      <c r="B18" s="7"/>
      <c r="C18" s="76"/>
      <c r="D18" s="22" t="s">
        <v>22</v>
      </c>
      <c r="E18" s="46">
        <v>0.33</v>
      </c>
      <c r="F18" s="46">
        <v>0.33</v>
      </c>
      <c r="G18" s="23">
        <v>1.5</v>
      </c>
      <c r="H18" s="24">
        <v>60000</v>
      </c>
      <c r="I18" s="24">
        <v>60000</v>
      </c>
      <c r="J18" s="24">
        <v>60000</v>
      </c>
      <c r="K18" s="24">
        <v>60000</v>
      </c>
      <c r="L18" s="24">
        <v>1020000</v>
      </c>
      <c r="M18" s="24">
        <f t="shared" ref="M18:M54" si="0">G18*SUM(H18:J18)</f>
        <v>270000</v>
      </c>
      <c r="N18" s="24">
        <f t="shared" ref="N18:N54" si="1">M18+G18*L18</f>
        <v>1800000</v>
      </c>
      <c r="O18" s="8"/>
      <c r="P18" s="76"/>
      <c r="Q18" s="22" t="s">
        <v>23</v>
      </c>
      <c r="R18" s="46">
        <v>0.5</v>
      </c>
      <c r="S18" s="46">
        <v>0.33</v>
      </c>
      <c r="T18" s="24">
        <v>325000</v>
      </c>
      <c r="U18" s="24">
        <v>325000</v>
      </c>
      <c r="V18" s="24">
        <v>325000</v>
      </c>
      <c r="W18" s="24">
        <v>325000</v>
      </c>
      <c r="X18" s="24">
        <v>5525000</v>
      </c>
      <c r="Y18" s="24">
        <f>SUM(T18:V18)</f>
        <v>975000</v>
      </c>
      <c r="Z18" s="24">
        <f t="shared" ref="Z18:Z54" si="2">Y18+X18</f>
        <v>6500000</v>
      </c>
      <c r="AA18" s="9"/>
      <c r="AB18" s="54"/>
      <c r="AC18" s="55"/>
      <c r="AD18" s="55"/>
      <c r="AE18" s="55"/>
      <c r="AF18" s="55"/>
      <c r="AG18" s="55"/>
      <c r="AH18" s="55"/>
      <c r="AI18" s="55"/>
      <c r="AJ18" s="55"/>
    </row>
    <row r="19" spans="1:36" x14ac:dyDescent="0.25">
      <c r="A19" s="55"/>
      <c r="B19" s="7"/>
      <c r="C19" s="77" t="s">
        <v>128</v>
      </c>
      <c r="D19" s="44"/>
      <c r="E19" s="47"/>
      <c r="F19" s="47"/>
      <c r="G19" s="64"/>
      <c r="H19" s="25"/>
      <c r="I19" s="25"/>
      <c r="J19" s="25"/>
      <c r="K19" s="25"/>
      <c r="L19" s="25"/>
      <c r="M19" s="26">
        <f t="shared" si="0"/>
        <v>0</v>
      </c>
      <c r="N19" s="24">
        <f t="shared" si="1"/>
        <v>0</v>
      </c>
      <c r="O19" s="8"/>
      <c r="P19" s="77"/>
      <c r="Q19" s="27" t="s">
        <v>24</v>
      </c>
      <c r="R19" s="46">
        <v>0.25</v>
      </c>
      <c r="S19" s="46">
        <v>0</v>
      </c>
      <c r="T19" s="28">
        <v>465550</v>
      </c>
      <c r="U19" s="28">
        <v>0</v>
      </c>
      <c r="V19" s="28">
        <v>0</v>
      </c>
      <c r="W19" s="28">
        <v>0</v>
      </c>
      <c r="X19" s="28">
        <v>0</v>
      </c>
      <c r="Y19" s="24">
        <f>SUM(T19:V19)</f>
        <v>465550</v>
      </c>
      <c r="Z19" s="24">
        <f t="shared" si="2"/>
        <v>465550</v>
      </c>
      <c r="AA19" s="9"/>
      <c r="AB19" s="54"/>
      <c r="AC19" s="55"/>
      <c r="AD19" s="55"/>
      <c r="AE19" s="55"/>
      <c r="AF19" s="55"/>
      <c r="AG19" s="55"/>
      <c r="AH19" s="55"/>
      <c r="AI19" s="55"/>
      <c r="AJ19" s="55"/>
    </row>
    <row r="20" spans="1:36" x14ac:dyDescent="0.25">
      <c r="A20" s="55"/>
      <c r="B20" s="7"/>
      <c r="C20" s="77" t="s">
        <v>129</v>
      </c>
      <c r="D20" s="44"/>
      <c r="E20" s="47"/>
      <c r="F20" s="47"/>
      <c r="G20" s="64"/>
      <c r="H20" s="25"/>
      <c r="I20" s="25"/>
      <c r="J20" s="25"/>
      <c r="K20" s="25"/>
      <c r="L20" s="25"/>
      <c r="M20" s="26">
        <f t="shared" si="0"/>
        <v>0</v>
      </c>
      <c r="N20" s="24">
        <f t="shared" si="1"/>
        <v>0</v>
      </c>
      <c r="O20" s="8"/>
      <c r="P20" s="77" t="s">
        <v>164</v>
      </c>
      <c r="Q20" s="44"/>
      <c r="R20" s="47"/>
      <c r="S20" s="47"/>
      <c r="T20" s="25"/>
      <c r="U20" s="25"/>
      <c r="V20" s="25"/>
      <c r="W20" s="25"/>
      <c r="X20" s="25"/>
      <c r="Y20" s="31">
        <f>SUM(T20:V20)</f>
        <v>0</v>
      </c>
      <c r="Z20" s="24">
        <f t="shared" si="2"/>
        <v>0</v>
      </c>
      <c r="AA20" s="9"/>
      <c r="AB20" s="54"/>
      <c r="AC20" s="55"/>
      <c r="AD20" s="55"/>
      <c r="AE20" s="55"/>
      <c r="AF20" s="55"/>
      <c r="AG20" s="55"/>
      <c r="AH20" s="55"/>
      <c r="AI20" s="55"/>
      <c r="AJ20" s="55"/>
    </row>
    <row r="21" spans="1:36" x14ac:dyDescent="0.25">
      <c r="A21" s="55"/>
      <c r="B21" s="7"/>
      <c r="C21" s="77" t="s">
        <v>130</v>
      </c>
      <c r="D21" s="44"/>
      <c r="E21" s="47"/>
      <c r="F21" s="47"/>
      <c r="G21" s="64"/>
      <c r="H21" s="25"/>
      <c r="I21" s="25"/>
      <c r="J21" s="25"/>
      <c r="K21" s="25"/>
      <c r="L21" s="25"/>
      <c r="M21" s="26">
        <f t="shared" si="0"/>
        <v>0</v>
      </c>
      <c r="N21" s="24">
        <f t="shared" si="1"/>
        <v>0</v>
      </c>
      <c r="O21" s="8"/>
      <c r="P21" s="77" t="s">
        <v>165</v>
      </c>
      <c r="Q21" s="44"/>
      <c r="R21" s="47"/>
      <c r="S21" s="47"/>
      <c r="T21" s="25"/>
      <c r="U21" s="25"/>
      <c r="V21" s="25"/>
      <c r="W21" s="25"/>
      <c r="X21" s="25"/>
      <c r="Y21" s="31">
        <f t="shared" ref="Y21:Y54" si="3">SUM(T21:V21)</f>
        <v>0</v>
      </c>
      <c r="Z21" s="24">
        <f t="shared" si="2"/>
        <v>0</v>
      </c>
      <c r="AA21" s="9"/>
      <c r="AB21" s="54"/>
      <c r="AC21" s="55"/>
      <c r="AD21" s="55"/>
      <c r="AE21" s="55"/>
      <c r="AF21" s="55"/>
      <c r="AG21" s="55"/>
      <c r="AH21" s="55"/>
      <c r="AI21" s="55"/>
      <c r="AJ21" s="55"/>
    </row>
    <row r="22" spans="1:36" x14ac:dyDescent="0.25">
      <c r="A22" s="55"/>
      <c r="B22" s="7"/>
      <c r="C22" s="77" t="s">
        <v>131</v>
      </c>
      <c r="D22" s="44"/>
      <c r="E22" s="47"/>
      <c r="F22" s="47"/>
      <c r="G22" s="64"/>
      <c r="H22" s="25"/>
      <c r="I22" s="25"/>
      <c r="J22" s="25"/>
      <c r="K22" s="25"/>
      <c r="L22" s="25"/>
      <c r="M22" s="26">
        <f t="shared" si="0"/>
        <v>0</v>
      </c>
      <c r="N22" s="24">
        <f t="shared" si="1"/>
        <v>0</v>
      </c>
      <c r="O22" s="8"/>
      <c r="P22" s="77" t="s">
        <v>166</v>
      </c>
      <c r="Q22" s="44"/>
      <c r="R22" s="47"/>
      <c r="S22" s="47"/>
      <c r="T22" s="25"/>
      <c r="U22" s="25"/>
      <c r="V22" s="25"/>
      <c r="W22" s="25"/>
      <c r="X22" s="25"/>
      <c r="Y22" s="31">
        <f t="shared" si="3"/>
        <v>0</v>
      </c>
      <c r="Z22" s="24">
        <f t="shared" si="2"/>
        <v>0</v>
      </c>
      <c r="AA22" s="9"/>
      <c r="AB22" s="54"/>
      <c r="AC22" s="55"/>
      <c r="AD22" s="55"/>
      <c r="AE22" s="55"/>
      <c r="AF22" s="55"/>
      <c r="AG22" s="55"/>
      <c r="AH22" s="55"/>
      <c r="AI22" s="55"/>
      <c r="AJ22" s="55"/>
    </row>
    <row r="23" spans="1:36" x14ac:dyDescent="0.25">
      <c r="A23" s="55"/>
      <c r="B23" s="7"/>
      <c r="C23" s="77" t="s">
        <v>132</v>
      </c>
      <c r="D23" s="44"/>
      <c r="E23" s="47"/>
      <c r="F23" s="47"/>
      <c r="G23" s="64"/>
      <c r="H23" s="25"/>
      <c r="I23" s="25"/>
      <c r="J23" s="25"/>
      <c r="K23" s="25"/>
      <c r="L23" s="25"/>
      <c r="M23" s="26">
        <f t="shared" si="0"/>
        <v>0</v>
      </c>
      <c r="N23" s="24">
        <f t="shared" si="1"/>
        <v>0</v>
      </c>
      <c r="O23" s="8"/>
      <c r="P23" s="77" t="s">
        <v>167</v>
      </c>
      <c r="Q23" s="44"/>
      <c r="R23" s="47"/>
      <c r="S23" s="47"/>
      <c r="T23" s="25"/>
      <c r="U23" s="25"/>
      <c r="V23" s="25"/>
      <c r="W23" s="25"/>
      <c r="X23" s="25"/>
      <c r="Y23" s="31">
        <f t="shared" si="3"/>
        <v>0</v>
      </c>
      <c r="Z23" s="24">
        <f t="shared" si="2"/>
        <v>0</v>
      </c>
      <c r="AA23" s="9"/>
      <c r="AB23" s="54"/>
      <c r="AC23" s="55"/>
      <c r="AD23" s="55"/>
      <c r="AE23" s="55"/>
      <c r="AF23" s="55"/>
      <c r="AG23" s="55"/>
      <c r="AH23" s="55"/>
      <c r="AI23" s="55"/>
      <c r="AJ23" s="55"/>
    </row>
    <row r="24" spans="1:36" x14ac:dyDescent="0.25">
      <c r="A24" s="55"/>
      <c r="B24" s="7"/>
      <c r="C24" s="77" t="s">
        <v>133</v>
      </c>
      <c r="D24" s="44"/>
      <c r="E24" s="47"/>
      <c r="F24" s="47"/>
      <c r="G24" s="64"/>
      <c r="H24" s="25"/>
      <c r="I24" s="25"/>
      <c r="J24" s="25"/>
      <c r="K24" s="25"/>
      <c r="L24" s="25"/>
      <c r="M24" s="26">
        <f t="shared" si="0"/>
        <v>0</v>
      </c>
      <c r="N24" s="24">
        <f t="shared" si="1"/>
        <v>0</v>
      </c>
      <c r="O24" s="8"/>
      <c r="P24" s="77" t="s">
        <v>168</v>
      </c>
      <c r="Q24" s="44"/>
      <c r="R24" s="47"/>
      <c r="S24" s="47"/>
      <c r="T24" s="25"/>
      <c r="U24" s="25"/>
      <c r="V24" s="25"/>
      <c r="W24" s="25"/>
      <c r="X24" s="25"/>
      <c r="Y24" s="31">
        <f t="shared" si="3"/>
        <v>0</v>
      </c>
      <c r="Z24" s="24">
        <f t="shared" si="2"/>
        <v>0</v>
      </c>
      <c r="AA24" s="9"/>
      <c r="AB24" s="54"/>
      <c r="AC24" s="55"/>
      <c r="AD24" s="55"/>
      <c r="AE24" s="55"/>
      <c r="AF24" s="55"/>
      <c r="AG24" s="55"/>
      <c r="AH24" s="55"/>
      <c r="AI24" s="55"/>
      <c r="AJ24" s="55"/>
    </row>
    <row r="25" spans="1:36" x14ac:dyDescent="0.25">
      <c r="A25" s="55"/>
      <c r="B25" s="7"/>
      <c r="C25" s="77" t="s">
        <v>134</v>
      </c>
      <c r="D25" s="44"/>
      <c r="E25" s="47"/>
      <c r="F25" s="47"/>
      <c r="G25" s="64"/>
      <c r="H25" s="25"/>
      <c r="I25" s="25"/>
      <c r="J25" s="25"/>
      <c r="K25" s="25"/>
      <c r="L25" s="25"/>
      <c r="M25" s="26">
        <f t="shared" si="0"/>
        <v>0</v>
      </c>
      <c r="N25" s="24">
        <f t="shared" si="1"/>
        <v>0</v>
      </c>
      <c r="O25" s="8"/>
      <c r="P25" s="77" t="s">
        <v>169</v>
      </c>
      <c r="Q25" s="44"/>
      <c r="R25" s="47"/>
      <c r="S25" s="47"/>
      <c r="T25" s="25"/>
      <c r="U25" s="25"/>
      <c r="V25" s="25"/>
      <c r="W25" s="25"/>
      <c r="X25" s="25"/>
      <c r="Y25" s="31">
        <f t="shared" si="3"/>
        <v>0</v>
      </c>
      <c r="Z25" s="24">
        <f t="shared" si="2"/>
        <v>0</v>
      </c>
      <c r="AA25" s="9"/>
      <c r="AB25" s="54"/>
      <c r="AC25" s="55"/>
      <c r="AD25" s="55"/>
      <c r="AE25" s="55"/>
      <c r="AF25" s="55"/>
      <c r="AG25" s="55"/>
      <c r="AH25" s="55"/>
      <c r="AI25" s="55"/>
      <c r="AJ25" s="55"/>
    </row>
    <row r="26" spans="1:36" x14ac:dyDescent="0.25">
      <c r="A26" s="55"/>
      <c r="B26" s="7"/>
      <c r="C26" s="77" t="s">
        <v>135</v>
      </c>
      <c r="D26" s="44"/>
      <c r="E26" s="47"/>
      <c r="F26" s="47"/>
      <c r="G26" s="64"/>
      <c r="H26" s="25"/>
      <c r="I26" s="25"/>
      <c r="J26" s="25"/>
      <c r="K26" s="25"/>
      <c r="L26" s="25"/>
      <c r="M26" s="26">
        <f t="shared" si="0"/>
        <v>0</v>
      </c>
      <c r="N26" s="24">
        <f t="shared" si="1"/>
        <v>0</v>
      </c>
      <c r="O26" s="8"/>
      <c r="P26" s="77" t="s">
        <v>170</v>
      </c>
      <c r="Q26" s="44"/>
      <c r="R26" s="47"/>
      <c r="S26" s="47"/>
      <c r="T26" s="25"/>
      <c r="U26" s="25"/>
      <c r="V26" s="25"/>
      <c r="W26" s="25"/>
      <c r="X26" s="25"/>
      <c r="Y26" s="31">
        <f t="shared" si="3"/>
        <v>0</v>
      </c>
      <c r="Z26" s="24">
        <f t="shared" si="2"/>
        <v>0</v>
      </c>
      <c r="AA26" s="9"/>
      <c r="AB26" s="54"/>
      <c r="AC26" s="55"/>
      <c r="AD26" s="55"/>
      <c r="AE26" s="55"/>
      <c r="AF26" s="55"/>
      <c r="AG26" s="55"/>
      <c r="AH26" s="55"/>
      <c r="AI26" s="55"/>
      <c r="AJ26" s="55"/>
    </row>
    <row r="27" spans="1:36" x14ac:dyDescent="0.25">
      <c r="A27" s="55"/>
      <c r="B27" s="7"/>
      <c r="C27" s="77" t="s">
        <v>136</v>
      </c>
      <c r="D27" s="44"/>
      <c r="E27" s="47"/>
      <c r="F27" s="47"/>
      <c r="G27" s="64"/>
      <c r="H27" s="25"/>
      <c r="I27" s="25"/>
      <c r="J27" s="25"/>
      <c r="K27" s="25"/>
      <c r="L27" s="25"/>
      <c r="M27" s="26">
        <f t="shared" si="0"/>
        <v>0</v>
      </c>
      <c r="N27" s="24">
        <f t="shared" si="1"/>
        <v>0</v>
      </c>
      <c r="O27" s="8"/>
      <c r="P27" s="77" t="s">
        <v>171</v>
      </c>
      <c r="Q27" s="44"/>
      <c r="R27" s="47"/>
      <c r="S27" s="47"/>
      <c r="T27" s="25"/>
      <c r="U27" s="25"/>
      <c r="V27" s="25"/>
      <c r="W27" s="25"/>
      <c r="X27" s="25"/>
      <c r="Y27" s="31">
        <f t="shared" si="3"/>
        <v>0</v>
      </c>
      <c r="Z27" s="24">
        <f t="shared" si="2"/>
        <v>0</v>
      </c>
      <c r="AA27" s="9"/>
      <c r="AB27" s="54"/>
      <c r="AC27" s="55"/>
      <c r="AD27" s="55"/>
      <c r="AE27" s="55"/>
      <c r="AF27" s="55"/>
      <c r="AG27" s="55"/>
      <c r="AH27" s="55"/>
      <c r="AI27" s="55"/>
      <c r="AJ27" s="55"/>
    </row>
    <row r="28" spans="1:36" x14ac:dyDescent="0.25">
      <c r="A28" s="55"/>
      <c r="B28" s="7"/>
      <c r="C28" s="77" t="s">
        <v>137</v>
      </c>
      <c r="D28" s="44"/>
      <c r="E28" s="47"/>
      <c r="F28" s="47"/>
      <c r="G28" s="64"/>
      <c r="H28" s="25"/>
      <c r="I28" s="25"/>
      <c r="J28" s="25"/>
      <c r="K28" s="25"/>
      <c r="L28" s="25"/>
      <c r="M28" s="26">
        <f t="shared" si="0"/>
        <v>0</v>
      </c>
      <c r="N28" s="24">
        <f t="shared" si="1"/>
        <v>0</v>
      </c>
      <c r="O28" s="8"/>
      <c r="P28" s="77" t="s">
        <v>172</v>
      </c>
      <c r="Q28" s="44"/>
      <c r="R28" s="47"/>
      <c r="S28" s="47"/>
      <c r="T28" s="25"/>
      <c r="U28" s="25"/>
      <c r="V28" s="25"/>
      <c r="W28" s="25"/>
      <c r="X28" s="25"/>
      <c r="Y28" s="31">
        <f t="shared" si="3"/>
        <v>0</v>
      </c>
      <c r="Z28" s="24">
        <f t="shared" si="2"/>
        <v>0</v>
      </c>
      <c r="AA28" s="9"/>
      <c r="AB28" s="54"/>
      <c r="AC28" s="55"/>
      <c r="AD28" s="55"/>
      <c r="AE28" s="55"/>
      <c r="AF28" s="55"/>
      <c r="AG28" s="55"/>
      <c r="AH28" s="55"/>
      <c r="AI28" s="55"/>
      <c r="AJ28" s="55"/>
    </row>
    <row r="29" spans="1:36" x14ac:dyDescent="0.25">
      <c r="A29" s="55"/>
      <c r="B29" s="7"/>
      <c r="C29" s="77" t="s">
        <v>138</v>
      </c>
      <c r="D29" s="44"/>
      <c r="E29" s="47"/>
      <c r="F29" s="47"/>
      <c r="G29" s="64"/>
      <c r="H29" s="25"/>
      <c r="I29" s="25"/>
      <c r="J29" s="25"/>
      <c r="K29" s="25"/>
      <c r="L29" s="25"/>
      <c r="M29" s="26">
        <f t="shared" si="0"/>
        <v>0</v>
      </c>
      <c r="N29" s="24">
        <f t="shared" si="1"/>
        <v>0</v>
      </c>
      <c r="O29" s="8"/>
      <c r="P29" s="77" t="s">
        <v>173</v>
      </c>
      <c r="Q29" s="44"/>
      <c r="R29" s="47"/>
      <c r="S29" s="47"/>
      <c r="T29" s="25"/>
      <c r="U29" s="25"/>
      <c r="V29" s="25"/>
      <c r="W29" s="25"/>
      <c r="X29" s="25"/>
      <c r="Y29" s="31">
        <f t="shared" si="3"/>
        <v>0</v>
      </c>
      <c r="Z29" s="24">
        <f t="shared" si="2"/>
        <v>0</v>
      </c>
      <c r="AA29" s="9"/>
      <c r="AB29" s="54"/>
      <c r="AC29" s="55"/>
      <c r="AD29" s="55"/>
      <c r="AE29" s="55"/>
      <c r="AF29" s="55"/>
      <c r="AG29" s="55"/>
      <c r="AH29" s="55"/>
      <c r="AI29" s="55"/>
      <c r="AJ29" s="55"/>
    </row>
    <row r="30" spans="1:36" x14ac:dyDescent="0.25">
      <c r="A30" s="55"/>
      <c r="B30" s="7"/>
      <c r="C30" s="77" t="s">
        <v>139</v>
      </c>
      <c r="D30" s="44"/>
      <c r="E30" s="47"/>
      <c r="F30" s="47"/>
      <c r="G30" s="64"/>
      <c r="H30" s="25"/>
      <c r="I30" s="25"/>
      <c r="J30" s="25"/>
      <c r="K30" s="25"/>
      <c r="L30" s="25"/>
      <c r="M30" s="26">
        <f t="shared" si="0"/>
        <v>0</v>
      </c>
      <c r="N30" s="24">
        <f t="shared" si="1"/>
        <v>0</v>
      </c>
      <c r="O30" s="8"/>
      <c r="P30" s="77" t="s">
        <v>174</v>
      </c>
      <c r="Q30" s="44"/>
      <c r="R30" s="47"/>
      <c r="S30" s="47"/>
      <c r="T30" s="25"/>
      <c r="U30" s="25"/>
      <c r="V30" s="25"/>
      <c r="W30" s="25"/>
      <c r="X30" s="25"/>
      <c r="Y30" s="31">
        <f t="shared" si="3"/>
        <v>0</v>
      </c>
      <c r="Z30" s="24">
        <f t="shared" si="2"/>
        <v>0</v>
      </c>
      <c r="AA30" s="9"/>
      <c r="AB30" s="54"/>
      <c r="AC30" s="55"/>
      <c r="AD30" s="55"/>
      <c r="AE30" s="55"/>
      <c r="AF30" s="55"/>
      <c r="AG30" s="55"/>
      <c r="AH30" s="55"/>
      <c r="AI30" s="55"/>
      <c r="AJ30" s="55"/>
    </row>
    <row r="31" spans="1:36" x14ac:dyDescent="0.25">
      <c r="A31" s="55"/>
      <c r="B31" s="7"/>
      <c r="C31" s="77" t="s">
        <v>140</v>
      </c>
      <c r="D31" s="44"/>
      <c r="E31" s="47"/>
      <c r="F31" s="47"/>
      <c r="G31" s="64"/>
      <c r="H31" s="25"/>
      <c r="I31" s="25"/>
      <c r="J31" s="25"/>
      <c r="K31" s="25"/>
      <c r="L31" s="25"/>
      <c r="M31" s="26">
        <f t="shared" si="0"/>
        <v>0</v>
      </c>
      <c r="N31" s="24">
        <f t="shared" si="1"/>
        <v>0</v>
      </c>
      <c r="O31" s="8"/>
      <c r="P31" s="77" t="s">
        <v>175</v>
      </c>
      <c r="Q31" s="44"/>
      <c r="R31" s="47"/>
      <c r="S31" s="47"/>
      <c r="T31" s="25"/>
      <c r="U31" s="25"/>
      <c r="V31" s="25"/>
      <c r="W31" s="25"/>
      <c r="X31" s="25"/>
      <c r="Y31" s="31">
        <f t="shared" si="3"/>
        <v>0</v>
      </c>
      <c r="Z31" s="24">
        <f t="shared" si="2"/>
        <v>0</v>
      </c>
      <c r="AA31" s="9"/>
      <c r="AB31" s="54"/>
      <c r="AC31" s="55"/>
      <c r="AD31" s="55"/>
      <c r="AE31" s="55"/>
      <c r="AF31" s="55"/>
      <c r="AG31" s="55"/>
      <c r="AH31" s="55"/>
      <c r="AI31" s="55"/>
      <c r="AJ31" s="55"/>
    </row>
    <row r="32" spans="1:36" x14ac:dyDescent="0.25">
      <c r="A32" s="55"/>
      <c r="B32" s="7"/>
      <c r="C32" s="77" t="s">
        <v>141</v>
      </c>
      <c r="D32" s="44"/>
      <c r="E32" s="47"/>
      <c r="F32" s="47"/>
      <c r="G32" s="64"/>
      <c r="H32" s="25"/>
      <c r="I32" s="25"/>
      <c r="J32" s="25"/>
      <c r="K32" s="25"/>
      <c r="L32" s="25"/>
      <c r="M32" s="26">
        <f t="shared" si="0"/>
        <v>0</v>
      </c>
      <c r="N32" s="24">
        <f t="shared" si="1"/>
        <v>0</v>
      </c>
      <c r="O32" s="8"/>
      <c r="P32" s="77" t="s">
        <v>176</v>
      </c>
      <c r="Q32" s="44"/>
      <c r="R32" s="47"/>
      <c r="S32" s="47"/>
      <c r="T32" s="25"/>
      <c r="U32" s="25"/>
      <c r="V32" s="25"/>
      <c r="W32" s="25"/>
      <c r="X32" s="25"/>
      <c r="Y32" s="31">
        <f t="shared" si="3"/>
        <v>0</v>
      </c>
      <c r="Z32" s="24">
        <f t="shared" si="2"/>
        <v>0</v>
      </c>
      <c r="AA32" s="9"/>
      <c r="AB32" s="54"/>
      <c r="AC32" s="55"/>
      <c r="AD32" s="55"/>
      <c r="AE32" s="55"/>
      <c r="AF32" s="55"/>
      <c r="AG32" s="55"/>
      <c r="AH32" s="55"/>
      <c r="AI32" s="55"/>
      <c r="AJ32" s="55"/>
    </row>
    <row r="33" spans="1:36" x14ac:dyDescent="0.25">
      <c r="A33" s="55"/>
      <c r="B33" s="7"/>
      <c r="C33" s="77" t="s">
        <v>142</v>
      </c>
      <c r="D33" s="44"/>
      <c r="E33" s="47"/>
      <c r="F33" s="47"/>
      <c r="G33" s="64"/>
      <c r="H33" s="25"/>
      <c r="I33" s="25"/>
      <c r="J33" s="25"/>
      <c r="K33" s="25"/>
      <c r="L33" s="25"/>
      <c r="M33" s="26">
        <f t="shared" si="0"/>
        <v>0</v>
      </c>
      <c r="N33" s="24">
        <f t="shared" si="1"/>
        <v>0</v>
      </c>
      <c r="O33" s="8"/>
      <c r="P33" s="77" t="s">
        <v>177</v>
      </c>
      <c r="Q33" s="44"/>
      <c r="R33" s="47"/>
      <c r="S33" s="47"/>
      <c r="T33" s="25"/>
      <c r="U33" s="25"/>
      <c r="V33" s="25"/>
      <c r="W33" s="25"/>
      <c r="X33" s="25"/>
      <c r="Y33" s="31">
        <f t="shared" si="3"/>
        <v>0</v>
      </c>
      <c r="Z33" s="24">
        <f t="shared" si="2"/>
        <v>0</v>
      </c>
      <c r="AA33" s="9"/>
      <c r="AB33" s="54"/>
      <c r="AC33" s="55"/>
      <c r="AD33" s="55"/>
      <c r="AE33" s="55"/>
      <c r="AF33" s="55"/>
      <c r="AG33" s="55"/>
      <c r="AH33" s="55"/>
      <c r="AI33" s="55"/>
      <c r="AJ33" s="55"/>
    </row>
    <row r="34" spans="1:36" x14ac:dyDescent="0.25">
      <c r="A34" s="55"/>
      <c r="B34" s="7"/>
      <c r="C34" s="77" t="s">
        <v>143</v>
      </c>
      <c r="D34" s="44"/>
      <c r="E34" s="47"/>
      <c r="F34" s="47"/>
      <c r="G34" s="64"/>
      <c r="H34" s="25"/>
      <c r="I34" s="25"/>
      <c r="J34" s="25"/>
      <c r="K34" s="25"/>
      <c r="L34" s="25"/>
      <c r="M34" s="26">
        <f t="shared" si="0"/>
        <v>0</v>
      </c>
      <c r="N34" s="24">
        <f t="shared" si="1"/>
        <v>0</v>
      </c>
      <c r="O34" s="8"/>
      <c r="P34" s="77" t="s">
        <v>178</v>
      </c>
      <c r="Q34" s="44"/>
      <c r="R34" s="47"/>
      <c r="S34" s="47"/>
      <c r="T34" s="25"/>
      <c r="U34" s="25"/>
      <c r="V34" s="25"/>
      <c r="W34" s="25"/>
      <c r="X34" s="25"/>
      <c r="Y34" s="31">
        <f t="shared" si="3"/>
        <v>0</v>
      </c>
      <c r="Z34" s="24">
        <f t="shared" si="2"/>
        <v>0</v>
      </c>
      <c r="AA34" s="9"/>
      <c r="AB34" s="54"/>
      <c r="AC34" s="55"/>
      <c r="AD34" s="55"/>
      <c r="AE34" s="55"/>
      <c r="AF34" s="55"/>
      <c r="AG34" s="55"/>
      <c r="AH34" s="55"/>
      <c r="AI34" s="55"/>
      <c r="AJ34" s="55"/>
    </row>
    <row r="35" spans="1:36" x14ac:dyDescent="0.25">
      <c r="A35" s="55"/>
      <c r="B35" s="7"/>
      <c r="C35" s="77" t="s">
        <v>144</v>
      </c>
      <c r="D35" s="44"/>
      <c r="E35" s="47"/>
      <c r="F35" s="47"/>
      <c r="G35" s="64"/>
      <c r="H35" s="25"/>
      <c r="I35" s="25"/>
      <c r="J35" s="25"/>
      <c r="K35" s="25"/>
      <c r="L35" s="25"/>
      <c r="M35" s="26">
        <f t="shared" si="0"/>
        <v>0</v>
      </c>
      <c r="N35" s="24">
        <f t="shared" si="1"/>
        <v>0</v>
      </c>
      <c r="O35" s="8"/>
      <c r="P35" s="77" t="s">
        <v>179</v>
      </c>
      <c r="Q35" s="44"/>
      <c r="R35" s="47"/>
      <c r="S35" s="47"/>
      <c r="T35" s="25"/>
      <c r="U35" s="25"/>
      <c r="V35" s="25"/>
      <c r="W35" s="25"/>
      <c r="X35" s="25"/>
      <c r="Y35" s="31">
        <f t="shared" si="3"/>
        <v>0</v>
      </c>
      <c r="Z35" s="24">
        <f t="shared" si="2"/>
        <v>0</v>
      </c>
      <c r="AA35" s="9"/>
      <c r="AB35" s="54"/>
      <c r="AC35" s="55"/>
      <c r="AD35" s="55"/>
      <c r="AE35" s="55"/>
      <c r="AF35" s="55"/>
      <c r="AG35" s="55"/>
      <c r="AH35" s="55"/>
      <c r="AI35" s="55"/>
      <c r="AJ35" s="55"/>
    </row>
    <row r="36" spans="1:36" x14ac:dyDescent="0.25">
      <c r="A36" s="55"/>
      <c r="B36" s="7"/>
      <c r="C36" s="77" t="s">
        <v>145</v>
      </c>
      <c r="D36" s="44"/>
      <c r="E36" s="47"/>
      <c r="F36" s="47"/>
      <c r="G36" s="64"/>
      <c r="H36" s="25"/>
      <c r="I36" s="25"/>
      <c r="J36" s="25"/>
      <c r="K36" s="25"/>
      <c r="L36" s="25"/>
      <c r="M36" s="26">
        <f t="shared" si="0"/>
        <v>0</v>
      </c>
      <c r="N36" s="24">
        <f t="shared" si="1"/>
        <v>0</v>
      </c>
      <c r="O36" s="8"/>
      <c r="P36" s="77" t="s">
        <v>180</v>
      </c>
      <c r="Q36" s="44"/>
      <c r="R36" s="47"/>
      <c r="S36" s="47"/>
      <c r="T36" s="25"/>
      <c r="U36" s="25"/>
      <c r="V36" s="25"/>
      <c r="W36" s="25"/>
      <c r="X36" s="25"/>
      <c r="Y36" s="31">
        <f t="shared" si="3"/>
        <v>0</v>
      </c>
      <c r="Z36" s="24">
        <f t="shared" si="2"/>
        <v>0</v>
      </c>
      <c r="AA36" s="9"/>
      <c r="AB36" s="54"/>
      <c r="AC36" s="55"/>
      <c r="AD36" s="55"/>
      <c r="AE36" s="55"/>
      <c r="AF36" s="55"/>
      <c r="AG36" s="55"/>
      <c r="AH36" s="55"/>
      <c r="AI36" s="55"/>
      <c r="AJ36" s="55"/>
    </row>
    <row r="37" spans="1:36" x14ac:dyDescent="0.25">
      <c r="A37" s="55"/>
      <c r="B37" s="7"/>
      <c r="C37" s="77" t="s">
        <v>146</v>
      </c>
      <c r="D37" s="44"/>
      <c r="E37" s="47"/>
      <c r="F37" s="47"/>
      <c r="G37" s="64"/>
      <c r="H37" s="25"/>
      <c r="I37" s="25"/>
      <c r="J37" s="25"/>
      <c r="K37" s="25"/>
      <c r="L37" s="25"/>
      <c r="M37" s="26">
        <f t="shared" si="0"/>
        <v>0</v>
      </c>
      <c r="N37" s="24">
        <f t="shared" si="1"/>
        <v>0</v>
      </c>
      <c r="O37" s="8"/>
      <c r="P37" s="77" t="s">
        <v>181</v>
      </c>
      <c r="Q37" s="44"/>
      <c r="R37" s="47"/>
      <c r="S37" s="47"/>
      <c r="T37" s="25"/>
      <c r="U37" s="25"/>
      <c r="V37" s="25"/>
      <c r="W37" s="25"/>
      <c r="X37" s="25"/>
      <c r="Y37" s="31">
        <f t="shared" si="3"/>
        <v>0</v>
      </c>
      <c r="Z37" s="24">
        <f t="shared" si="2"/>
        <v>0</v>
      </c>
      <c r="AA37" s="9"/>
      <c r="AB37" s="54"/>
      <c r="AC37" s="55"/>
      <c r="AD37" s="55"/>
      <c r="AE37" s="55"/>
      <c r="AF37" s="55"/>
      <c r="AG37" s="55"/>
      <c r="AH37" s="55"/>
      <c r="AI37" s="55"/>
      <c r="AJ37" s="55"/>
    </row>
    <row r="38" spans="1:36" x14ac:dyDescent="0.25">
      <c r="A38" s="55"/>
      <c r="B38" s="7"/>
      <c r="C38" s="77" t="s">
        <v>147</v>
      </c>
      <c r="D38" s="44"/>
      <c r="E38" s="47"/>
      <c r="F38" s="47"/>
      <c r="G38" s="64"/>
      <c r="H38" s="25"/>
      <c r="I38" s="25"/>
      <c r="J38" s="25"/>
      <c r="K38" s="25"/>
      <c r="L38" s="25"/>
      <c r="M38" s="26">
        <f t="shared" si="0"/>
        <v>0</v>
      </c>
      <c r="N38" s="24">
        <f t="shared" si="1"/>
        <v>0</v>
      </c>
      <c r="O38" s="8"/>
      <c r="P38" s="77" t="s">
        <v>182</v>
      </c>
      <c r="Q38" s="44"/>
      <c r="R38" s="47"/>
      <c r="S38" s="47"/>
      <c r="T38" s="25"/>
      <c r="U38" s="25"/>
      <c r="V38" s="25"/>
      <c r="W38" s="25"/>
      <c r="X38" s="25"/>
      <c r="Y38" s="31">
        <f t="shared" si="3"/>
        <v>0</v>
      </c>
      <c r="Z38" s="24">
        <f t="shared" si="2"/>
        <v>0</v>
      </c>
      <c r="AA38" s="9"/>
      <c r="AB38" s="54"/>
      <c r="AC38" s="55"/>
      <c r="AD38" s="55"/>
      <c r="AE38" s="55"/>
      <c r="AF38" s="55"/>
      <c r="AG38" s="55"/>
      <c r="AH38" s="55"/>
      <c r="AI38" s="55"/>
      <c r="AJ38" s="55"/>
    </row>
    <row r="39" spans="1:36" x14ac:dyDescent="0.25">
      <c r="A39" s="55"/>
      <c r="B39" s="7"/>
      <c r="C39" s="77" t="s">
        <v>148</v>
      </c>
      <c r="D39" s="44"/>
      <c r="E39" s="47"/>
      <c r="F39" s="47"/>
      <c r="G39" s="64"/>
      <c r="H39" s="25"/>
      <c r="I39" s="25"/>
      <c r="J39" s="25"/>
      <c r="K39" s="25"/>
      <c r="L39" s="25"/>
      <c r="M39" s="26">
        <f t="shared" si="0"/>
        <v>0</v>
      </c>
      <c r="N39" s="24">
        <f t="shared" si="1"/>
        <v>0</v>
      </c>
      <c r="O39" s="8"/>
      <c r="P39" s="77" t="s">
        <v>183</v>
      </c>
      <c r="Q39" s="44"/>
      <c r="R39" s="47"/>
      <c r="S39" s="47"/>
      <c r="T39" s="25"/>
      <c r="U39" s="25"/>
      <c r="V39" s="25"/>
      <c r="W39" s="25"/>
      <c r="X39" s="25"/>
      <c r="Y39" s="31">
        <f t="shared" si="3"/>
        <v>0</v>
      </c>
      <c r="Z39" s="24">
        <f t="shared" si="2"/>
        <v>0</v>
      </c>
      <c r="AA39" s="9"/>
      <c r="AB39" s="54"/>
      <c r="AC39" s="55"/>
      <c r="AD39" s="55"/>
      <c r="AE39" s="55"/>
      <c r="AF39" s="55"/>
      <c r="AG39" s="55"/>
      <c r="AH39" s="55"/>
      <c r="AI39" s="55"/>
      <c r="AJ39" s="55"/>
    </row>
    <row r="40" spans="1:36" x14ac:dyDescent="0.25">
      <c r="A40" s="55"/>
      <c r="B40" s="7"/>
      <c r="C40" s="77" t="s">
        <v>149</v>
      </c>
      <c r="D40" s="44"/>
      <c r="E40" s="47"/>
      <c r="F40" s="47"/>
      <c r="G40" s="64"/>
      <c r="H40" s="25"/>
      <c r="I40" s="25"/>
      <c r="J40" s="25"/>
      <c r="K40" s="25"/>
      <c r="L40" s="25"/>
      <c r="M40" s="26">
        <f t="shared" si="0"/>
        <v>0</v>
      </c>
      <c r="N40" s="24">
        <f t="shared" si="1"/>
        <v>0</v>
      </c>
      <c r="O40" s="8"/>
      <c r="P40" s="77" t="s">
        <v>184</v>
      </c>
      <c r="Q40" s="44"/>
      <c r="R40" s="47"/>
      <c r="S40" s="47"/>
      <c r="T40" s="25"/>
      <c r="U40" s="25"/>
      <c r="V40" s="25"/>
      <c r="W40" s="25"/>
      <c r="X40" s="25"/>
      <c r="Y40" s="31">
        <f t="shared" si="3"/>
        <v>0</v>
      </c>
      <c r="Z40" s="24">
        <f t="shared" si="2"/>
        <v>0</v>
      </c>
      <c r="AA40" s="9"/>
      <c r="AB40" s="54"/>
      <c r="AC40" s="55"/>
      <c r="AD40" s="55"/>
      <c r="AE40" s="55"/>
      <c r="AF40" s="55"/>
      <c r="AG40" s="55"/>
      <c r="AH40" s="55"/>
      <c r="AI40" s="55"/>
      <c r="AJ40" s="55"/>
    </row>
    <row r="41" spans="1:36" x14ac:dyDescent="0.25">
      <c r="A41" s="55"/>
      <c r="B41" s="7"/>
      <c r="C41" s="77" t="s">
        <v>150</v>
      </c>
      <c r="D41" s="44"/>
      <c r="E41" s="47"/>
      <c r="F41" s="47"/>
      <c r="G41" s="64"/>
      <c r="H41" s="25"/>
      <c r="I41" s="25"/>
      <c r="J41" s="25"/>
      <c r="K41" s="25"/>
      <c r="L41" s="25"/>
      <c r="M41" s="26">
        <f t="shared" si="0"/>
        <v>0</v>
      </c>
      <c r="N41" s="24">
        <f t="shared" si="1"/>
        <v>0</v>
      </c>
      <c r="O41" s="8"/>
      <c r="P41" s="77" t="s">
        <v>185</v>
      </c>
      <c r="Q41" s="44"/>
      <c r="R41" s="47"/>
      <c r="S41" s="47"/>
      <c r="T41" s="25"/>
      <c r="U41" s="25"/>
      <c r="V41" s="25"/>
      <c r="W41" s="25"/>
      <c r="X41" s="25"/>
      <c r="Y41" s="31">
        <f t="shared" si="3"/>
        <v>0</v>
      </c>
      <c r="Z41" s="24">
        <f t="shared" si="2"/>
        <v>0</v>
      </c>
      <c r="AA41" s="9"/>
      <c r="AB41" s="54"/>
      <c r="AC41" s="55"/>
      <c r="AD41" s="55"/>
      <c r="AE41" s="55"/>
      <c r="AF41" s="55"/>
      <c r="AG41" s="55"/>
      <c r="AH41" s="55"/>
      <c r="AI41" s="55"/>
      <c r="AJ41" s="55"/>
    </row>
    <row r="42" spans="1:36" x14ac:dyDescent="0.25">
      <c r="A42" s="55"/>
      <c r="B42" s="7"/>
      <c r="C42" s="77" t="s">
        <v>151</v>
      </c>
      <c r="D42" s="44"/>
      <c r="E42" s="47"/>
      <c r="F42" s="47"/>
      <c r="G42" s="64"/>
      <c r="H42" s="25"/>
      <c r="I42" s="25"/>
      <c r="J42" s="25"/>
      <c r="K42" s="25"/>
      <c r="L42" s="25"/>
      <c r="M42" s="26">
        <f t="shared" si="0"/>
        <v>0</v>
      </c>
      <c r="N42" s="24">
        <f t="shared" si="1"/>
        <v>0</v>
      </c>
      <c r="O42" s="8"/>
      <c r="P42" s="77" t="s">
        <v>186</v>
      </c>
      <c r="Q42" s="44"/>
      <c r="R42" s="47"/>
      <c r="S42" s="47"/>
      <c r="T42" s="25"/>
      <c r="U42" s="25"/>
      <c r="V42" s="25"/>
      <c r="W42" s="25"/>
      <c r="X42" s="25"/>
      <c r="Y42" s="31">
        <f t="shared" si="3"/>
        <v>0</v>
      </c>
      <c r="Z42" s="24">
        <f t="shared" si="2"/>
        <v>0</v>
      </c>
      <c r="AA42" s="9"/>
      <c r="AB42" s="54"/>
      <c r="AC42" s="55"/>
      <c r="AD42" s="55"/>
      <c r="AE42" s="55"/>
      <c r="AF42" s="55"/>
      <c r="AG42" s="55"/>
      <c r="AH42" s="55"/>
      <c r="AI42" s="55"/>
      <c r="AJ42" s="55"/>
    </row>
    <row r="43" spans="1:36" x14ac:dyDescent="0.25">
      <c r="A43" s="55"/>
      <c r="B43" s="7"/>
      <c r="C43" s="77" t="s">
        <v>152</v>
      </c>
      <c r="D43" s="44"/>
      <c r="E43" s="47"/>
      <c r="F43" s="47"/>
      <c r="G43" s="64"/>
      <c r="H43" s="25"/>
      <c r="I43" s="25"/>
      <c r="J43" s="25"/>
      <c r="K43" s="25"/>
      <c r="L43" s="25"/>
      <c r="M43" s="26">
        <f t="shared" si="0"/>
        <v>0</v>
      </c>
      <c r="N43" s="24">
        <f t="shared" si="1"/>
        <v>0</v>
      </c>
      <c r="O43" s="8"/>
      <c r="P43" s="77" t="s">
        <v>187</v>
      </c>
      <c r="Q43" s="44"/>
      <c r="R43" s="47"/>
      <c r="S43" s="47"/>
      <c r="T43" s="25"/>
      <c r="U43" s="25"/>
      <c r="V43" s="25"/>
      <c r="W43" s="25"/>
      <c r="X43" s="25"/>
      <c r="Y43" s="31">
        <f t="shared" si="3"/>
        <v>0</v>
      </c>
      <c r="Z43" s="24">
        <f t="shared" si="2"/>
        <v>0</v>
      </c>
      <c r="AA43" s="9"/>
      <c r="AB43" s="54"/>
      <c r="AC43" s="55"/>
      <c r="AD43" s="55"/>
      <c r="AE43" s="55"/>
      <c r="AF43" s="55"/>
      <c r="AG43" s="55"/>
      <c r="AH43" s="55"/>
      <c r="AI43" s="55"/>
      <c r="AJ43" s="55"/>
    </row>
    <row r="44" spans="1:36" x14ac:dyDescent="0.25">
      <c r="A44" s="55"/>
      <c r="B44" s="7"/>
      <c r="C44" s="77" t="s">
        <v>153</v>
      </c>
      <c r="D44" s="44"/>
      <c r="E44" s="47"/>
      <c r="F44" s="47"/>
      <c r="G44" s="64"/>
      <c r="H44" s="25"/>
      <c r="I44" s="25"/>
      <c r="J44" s="25"/>
      <c r="K44" s="25"/>
      <c r="L44" s="25"/>
      <c r="M44" s="26">
        <f t="shared" si="0"/>
        <v>0</v>
      </c>
      <c r="N44" s="24">
        <f t="shared" si="1"/>
        <v>0</v>
      </c>
      <c r="O44" s="8"/>
      <c r="P44" s="77" t="s">
        <v>188</v>
      </c>
      <c r="Q44" s="44"/>
      <c r="R44" s="47"/>
      <c r="S44" s="47"/>
      <c r="T44" s="25"/>
      <c r="U44" s="25"/>
      <c r="V44" s="25"/>
      <c r="W44" s="25"/>
      <c r="X44" s="25"/>
      <c r="Y44" s="31">
        <f t="shared" si="3"/>
        <v>0</v>
      </c>
      <c r="Z44" s="24">
        <f t="shared" si="2"/>
        <v>0</v>
      </c>
      <c r="AA44" s="9"/>
      <c r="AB44" s="54"/>
      <c r="AC44" s="55"/>
      <c r="AD44" s="55"/>
      <c r="AE44" s="55"/>
      <c r="AF44" s="55"/>
      <c r="AG44" s="55"/>
      <c r="AH44" s="55"/>
      <c r="AI44" s="55"/>
      <c r="AJ44" s="55"/>
    </row>
    <row r="45" spans="1:36" x14ac:dyDescent="0.25">
      <c r="A45" s="55"/>
      <c r="B45" s="7"/>
      <c r="C45" s="77" t="s">
        <v>154</v>
      </c>
      <c r="D45" s="44"/>
      <c r="E45" s="47"/>
      <c r="F45" s="47"/>
      <c r="G45" s="64"/>
      <c r="H45" s="25"/>
      <c r="I45" s="25"/>
      <c r="J45" s="25"/>
      <c r="K45" s="25"/>
      <c r="L45" s="25"/>
      <c r="M45" s="26">
        <f t="shared" si="0"/>
        <v>0</v>
      </c>
      <c r="N45" s="24">
        <f t="shared" si="1"/>
        <v>0</v>
      </c>
      <c r="O45" s="8"/>
      <c r="P45" s="77" t="s">
        <v>189</v>
      </c>
      <c r="Q45" s="44"/>
      <c r="R45" s="47"/>
      <c r="S45" s="47"/>
      <c r="T45" s="25"/>
      <c r="U45" s="25"/>
      <c r="V45" s="25"/>
      <c r="W45" s="25"/>
      <c r="X45" s="25"/>
      <c r="Y45" s="31">
        <f t="shared" si="3"/>
        <v>0</v>
      </c>
      <c r="Z45" s="24">
        <f t="shared" si="2"/>
        <v>0</v>
      </c>
      <c r="AA45" s="9"/>
      <c r="AB45" s="54"/>
      <c r="AC45" s="55"/>
      <c r="AD45" s="55"/>
      <c r="AE45" s="55"/>
      <c r="AF45" s="55"/>
      <c r="AG45" s="55"/>
      <c r="AH45" s="55"/>
      <c r="AI45" s="55"/>
      <c r="AJ45" s="55"/>
    </row>
    <row r="46" spans="1:36" x14ac:dyDescent="0.25">
      <c r="A46" s="55"/>
      <c r="B46" s="7"/>
      <c r="C46" s="77" t="s">
        <v>155</v>
      </c>
      <c r="D46" s="44"/>
      <c r="E46" s="47"/>
      <c r="F46" s="47"/>
      <c r="G46" s="64"/>
      <c r="H46" s="25"/>
      <c r="I46" s="25"/>
      <c r="J46" s="25"/>
      <c r="K46" s="25"/>
      <c r="L46" s="25"/>
      <c r="M46" s="26">
        <f t="shared" si="0"/>
        <v>0</v>
      </c>
      <c r="N46" s="24">
        <f t="shared" si="1"/>
        <v>0</v>
      </c>
      <c r="O46" s="8"/>
      <c r="P46" s="77" t="s">
        <v>190</v>
      </c>
      <c r="Q46" s="44"/>
      <c r="R46" s="47"/>
      <c r="S46" s="47"/>
      <c r="T46" s="25"/>
      <c r="U46" s="25"/>
      <c r="V46" s="25"/>
      <c r="W46" s="25"/>
      <c r="X46" s="25"/>
      <c r="Y46" s="31">
        <f t="shared" si="3"/>
        <v>0</v>
      </c>
      <c r="Z46" s="24">
        <f t="shared" si="2"/>
        <v>0</v>
      </c>
      <c r="AA46" s="9"/>
      <c r="AB46" s="54"/>
      <c r="AC46" s="55"/>
      <c r="AD46" s="55"/>
      <c r="AE46" s="55"/>
      <c r="AF46" s="55"/>
      <c r="AG46" s="55"/>
      <c r="AH46" s="55"/>
      <c r="AI46" s="55"/>
      <c r="AJ46" s="55"/>
    </row>
    <row r="47" spans="1:36" x14ac:dyDescent="0.25">
      <c r="A47" s="55"/>
      <c r="B47" s="7"/>
      <c r="C47" s="77" t="s">
        <v>156</v>
      </c>
      <c r="D47" s="44"/>
      <c r="E47" s="47"/>
      <c r="F47" s="47"/>
      <c r="G47" s="64"/>
      <c r="H47" s="25"/>
      <c r="I47" s="25"/>
      <c r="J47" s="25"/>
      <c r="K47" s="25"/>
      <c r="L47" s="25"/>
      <c r="M47" s="26">
        <f t="shared" si="0"/>
        <v>0</v>
      </c>
      <c r="N47" s="24">
        <f t="shared" si="1"/>
        <v>0</v>
      </c>
      <c r="O47" s="8"/>
      <c r="P47" s="77" t="s">
        <v>191</v>
      </c>
      <c r="Q47" s="44"/>
      <c r="R47" s="47"/>
      <c r="S47" s="47"/>
      <c r="T47" s="25"/>
      <c r="U47" s="25"/>
      <c r="V47" s="25"/>
      <c r="W47" s="25"/>
      <c r="X47" s="25"/>
      <c r="Y47" s="31">
        <f t="shared" si="3"/>
        <v>0</v>
      </c>
      <c r="Z47" s="24">
        <f t="shared" si="2"/>
        <v>0</v>
      </c>
      <c r="AA47" s="9"/>
      <c r="AB47" s="54"/>
      <c r="AC47" s="55"/>
      <c r="AD47" s="55"/>
      <c r="AE47" s="55"/>
      <c r="AF47" s="55"/>
      <c r="AG47" s="55"/>
      <c r="AH47" s="55"/>
      <c r="AI47" s="55"/>
      <c r="AJ47" s="55"/>
    </row>
    <row r="48" spans="1:36" x14ac:dyDescent="0.25">
      <c r="A48" s="55"/>
      <c r="B48" s="7"/>
      <c r="C48" s="77" t="s">
        <v>157</v>
      </c>
      <c r="D48" s="44"/>
      <c r="E48" s="47"/>
      <c r="F48" s="47"/>
      <c r="G48" s="64"/>
      <c r="H48" s="25"/>
      <c r="I48" s="25"/>
      <c r="J48" s="25"/>
      <c r="K48" s="25"/>
      <c r="L48" s="25"/>
      <c r="M48" s="26">
        <f t="shared" si="0"/>
        <v>0</v>
      </c>
      <c r="N48" s="24">
        <f t="shared" si="1"/>
        <v>0</v>
      </c>
      <c r="O48" s="8"/>
      <c r="P48" s="77" t="s">
        <v>192</v>
      </c>
      <c r="Q48" s="44"/>
      <c r="R48" s="47"/>
      <c r="S48" s="47"/>
      <c r="T48" s="25"/>
      <c r="U48" s="25"/>
      <c r="V48" s="25"/>
      <c r="W48" s="25"/>
      <c r="X48" s="25"/>
      <c r="Y48" s="31">
        <f t="shared" si="3"/>
        <v>0</v>
      </c>
      <c r="Z48" s="24">
        <f t="shared" si="2"/>
        <v>0</v>
      </c>
      <c r="AA48" s="9"/>
      <c r="AB48" s="54"/>
      <c r="AC48" s="55"/>
      <c r="AD48" s="55"/>
      <c r="AE48" s="55"/>
      <c r="AF48" s="55"/>
      <c r="AG48" s="55"/>
      <c r="AH48" s="55"/>
      <c r="AI48" s="55"/>
      <c r="AJ48" s="55"/>
    </row>
    <row r="49" spans="1:36" x14ac:dyDescent="0.25">
      <c r="A49" s="55"/>
      <c r="B49" s="7"/>
      <c r="C49" s="77" t="s">
        <v>158</v>
      </c>
      <c r="D49" s="44"/>
      <c r="E49" s="47"/>
      <c r="F49" s="47"/>
      <c r="G49" s="64"/>
      <c r="H49" s="25"/>
      <c r="I49" s="25"/>
      <c r="J49" s="25"/>
      <c r="K49" s="25"/>
      <c r="L49" s="25"/>
      <c r="M49" s="26">
        <f t="shared" si="0"/>
        <v>0</v>
      </c>
      <c r="N49" s="24">
        <f t="shared" si="1"/>
        <v>0</v>
      </c>
      <c r="O49" s="8"/>
      <c r="P49" s="77" t="s">
        <v>193</v>
      </c>
      <c r="Q49" s="44"/>
      <c r="R49" s="47"/>
      <c r="S49" s="47"/>
      <c r="T49" s="25"/>
      <c r="U49" s="25"/>
      <c r="V49" s="25"/>
      <c r="W49" s="25"/>
      <c r="X49" s="25"/>
      <c r="Y49" s="31">
        <f t="shared" si="3"/>
        <v>0</v>
      </c>
      <c r="Z49" s="24">
        <f t="shared" si="2"/>
        <v>0</v>
      </c>
      <c r="AA49" s="9"/>
      <c r="AB49" s="54"/>
      <c r="AC49" s="55"/>
      <c r="AD49" s="55"/>
      <c r="AE49" s="55"/>
      <c r="AF49" s="55"/>
      <c r="AG49" s="55"/>
      <c r="AH49" s="55"/>
      <c r="AI49" s="55"/>
      <c r="AJ49" s="55"/>
    </row>
    <row r="50" spans="1:36" x14ac:dyDescent="0.25">
      <c r="A50" s="55"/>
      <c r="B50" s="7"/>
      <c r="C50" s="77" t="s">
        <v>159</v>
      </c>
      <c r="D50" s="44"/>
      <c r="E50" s="47"/>
      <c r="F50" s="47"/>
      <c r="G50" s="64"/>
      <c r="H50" s="25"/>
      <c r="I50" s="25"/>
      <c r="J50" s="25"/>
      <c r="K50" s="25"/>
      <c r="L50" s="25"/>
      <c r="M50" s="26">
        <f t="shared" si="0"/>
        <v>0</v>
      </c>
      <c r="N50" s="24">
        <f t="shared" si="1"/>
        <v>0</v>
      </c>
      <c r="O50" s="8"/>
      <c r="P50" s="77" t="s">
        <v>194</v>
      </c>
      <c r="Q50" s="44"/>
      <c r="R50" s="47"/>
      <c r="S50" s="47"/>
      <c r="T50" s="25"/>
      <c r="U50" s="25"/>
      <c r="V50" s="25"/>
      <c r="W50" s="25"/>
      <c r="X50" s="25"/>
      <c r="Y50" s="31">
        <f t="shared" si="3"/>
        <v>0</v>
      </c>
      <c r="Z50" s="24">
        <f t="shared" si="2"/>
        <v>0</v>
      </c>
      <c r="AA50" s="9"/>
      <c r="AB50" s="54"/>
      <c r="AC50" s="55"/>
      <c r="AD50" s="55"/>
      <c r="AE50" s="55"/>
      <c r="AF50" s="55"/>
      <c r="AG50" s="55"/>
      <c r="AH50" s="55"/>
      <c r="AI50" s="55"/>
      <c r="AJ50" s="55"/>
    </row>
    <row r="51" spans="1:36" x14ac:dyDescent="0.25">
      <c r="A51" s="55"/>
      <c r="B51" s="7"/>
      <c r="C51" s="77" t="s">
        <v>160</v>
      </c>
      <c r="D51" s="44"/>
      <c r="E51" s="47"/>
      <c r="F51" s="47"/>
      <c r="G51" s="64"/>
      <c r="H51" s="25"/>
      <c r="I51" s="25"/>
      <c r="J51" s="25"/>
      <c r="K51" s="25"/>
      <c r="L51" s="25"/>
      <c r="M51" s="26">
        <f t="shared" si="0"/>
        <v>0</v>
      </c>
      <c r="N51" s="24">
        <f t="shared" si="1"/>
        <v>0</v>
      </c>
      <c r="O51" s="8"/>
      <c r="P51" s="77" t="s">
        <v>195</v>
      </c>
      <c r="Q51" s="44"/>
      <c r="R51" s="47"/>
      <c r="S51" s="47"/>
      <c r="T51" s="25"/>
      <c r="U51" s="25"/>
      <c r="V51" s="25"/>
      <c r="W51" s="25"/>
      <c r="X51" s="25"/>
      <c r="Y51" s="31">
        <f t="shared" si="3"/>
        <v>0</v>
      </c>
      <c r="Z51" s="24">
        <f t="shared" si="2"/>
        <v>0</v>
      </c>
      <c r="AA51" s="9"/>
      <c r="AB51" s="54"/>
      <c r="AC51" s="55"/>
      <c r="AD51" s="55"/>
      <c r="AE51" s="55"/>
      <c r="AF51" s="55"/>
      <c r="AG51" s="55"/>
      <c r="AH51" s="55"/>
      <c r="AI51" s="55"/>
      <c r="AJ51" s="55"/>
    </row>
    <row r="52" spans="1:36" x14ac:dyDescent="0.25">
      <c r="A52" s="55"/>
      <c r="B52" s="7"/>
      <c r="C52" s="77" t="s">
        <v>161</v>
      </c>
      <c r="D52" s="44"/>
      <c r="E52" s="47"/>
      <c r="F52" s="47"/>
      <c r="G52" s="64"/>
      <c r="H52" s="25"/>
      <c r="I52" s="25"/>
      <c r="J52" s="25"/>
      <c r="K52" s="25"/>
      <c r="L52" s="25"/>
      <c r="M52" s="26">
        <f t="shared" si="0"/>
        <v>0</v>
      </c>
      <c r="N52" s="24">
        <f t="shared" si="1"/>
        <v>0</v>
      </c>
      <c r="O52" s="8"/>
      <c r="P52" s="77" t="s">
        <v>196</v>
      </c>
      <c r="Q52" s="44"/>
      <c r="R52" s="47"/>
      <c r="S52" s="47"/>
      <c r="T52" s="25"/>
      <c r="U52" s="25"/>
      <c r="V52" s="25"/>
      <c r="W52" s="25"/>
      <c r="X52" s="25"/>
      <c r="Y52" s="31">
        <f t="shared" si="3"/>
        <v>0</v>
      </c>
      <c r="Z52" s="24">
        <f t="shared" si="2"/>
        <v>0</v>
      </c>
      <c r="AA52" s="9"/>
      <c r="AB52" s="54"/>
      <c r="AC52" s="55"/>
      <c r="AD52" s="55"/>
      <c r="AE52" s="55"/>
      <c r="AF52" s="55"/>
      <c r="AG52" s="55"/>
      <c r="AH52" s="55"/>
      <c r="AI52" s="55"/>
      <c r="AJ52" s="55"/>
    </row>
    <row r="53" spans="1:36" x14ac:dyDescent="0.25">
      <c r="A53" s="55"/>
      <c r="B53" s="7"/>
      <c r="C53" s="77" t="s">
        <v>162</v>
      </c>
      <c r="D53" s="44"/>
      <c r="E53" s="47"/>
      <c r="F53" s="47"/>
      <c r="G53" s="64"/>
      <c r="H53" s="25"/>
      <c r="I53" s="25"/>
      <c r="J53" s="25"/>
      <c r="K53" s="25"/>
      <c r="L53" s="25"/>
      <c r="M53" s="26">
        <f t="shared" si="0"/>
        <v>0</v>
      </c>
      <c r="N53" s="24">
        <f t="shared" si="1"/>
        <v>0</v>
      </c>
      <c r="O53" s="8"/>
      <c r="P53" s="77" t="s">
        <v>197</v>
      </c>
      <c r="Q53" s="44"/>
      <c r="R53" s="47"/>
      <c r="S53" s="47"/>
      <c r="T53" s="25"/>
      <c r="U53" s="25"/>
      <c r="V53" s="25"/>
      <c r="W53" s="25"/>
      <c r="X53" s="25"/>
      <c r="Y53" s="31">
        <f t="shared" si="3"/>
        <v>0</v>
      </c>
      <c r="Z53" s="24">
        <f t="shared" si="2"/>
        <v>0</v>
      </c>
      <c r="AA53" s="9"/>
      <c r="AB53" s="54"/>
      <c r="AC53" s="55"/>
      <c r="AD53" s="55"/>
      <c r="AE53" s="55"/>
      <c r="AF53" s="55"/>
      <c r="AG53" s="55"/>
      <c r="AH53" s="55"/>
      <c r="AI53" s="55"/>
      <c r="AJ53" s="55"/>
    </row>
    <row r="54" spans="1:36" x14ac:dyDescent="0.25">
      <c r="A54" s="55"/>
      <c r="B54" s="7"/>
      <c r="C54" s="77" t="s">
        <v>163</v>
      </c>
      <c r="D54" s="44"/>
      <c r="E54" s="47"/>
      <c r="F54" s="47"/>
      <c r="G54" s="64"/>
      <c r="H54" s="25"/>
      <c r="I54" s="25"/>
      <c r="J54" s="25"/>
      <c r="K54" s="25"/>
      <c r="L54" s="25"/>
      <c r="M54" s="26">
        <f t="shared" si="0"/>
        <v>0</v>
      </c>
      <c r="N54" s="24">
        <f t="shared" si="1"/>
        <v>0</v>
      </c>
      <c r="O54" s="8"/>
      <c r="P54" s="77" t="s">
        <v>198</v>
      </c>
      <c r="Q54" s="44"/>
      <c r="R54" s="47"/>
      <c r="S54" s="47"/>
      <c r="T54" s="25"/>
      <c r="U54" s="25"/>
      <c r="V54" s="25"/>
      <c r="W54" s="25"/>
      <c r="X54" s="25"/>
      <c r="Y54" s="31">
        <f t="shared" si="3"/>
        <v>0</v>
      </c>
      <c r="Z54" s="24">
        <f t="shared" si="2"/>
        <v>0</v>
      </c>
      <c r="AA54" s="9"/>
      <c r="AB54" s="54"/>
      <c r="AC54" s="55"/>
      <c r="AD54" s="55"/>
      <c r="AE54" s="55"/>
      <c r="AF54" s="55"/>
      <c r="AG54" s="55"/>
      <c r="AH54" s="55"/>
      <c r="AI54" s="55"/>
      <c r="AJ54" s="55"/>
    </row>
    <row r="55" spans="1:36" x14ac:dyDescent="0.25">
      <c r="A55" s="55"/>
      <c r="B55" s="10"/>
      <c r="C55" s="11"/>
      <c r="D55" s="21"/>
      <c r="E55" s="21"/>
      <c r="F55" s="21"/>
      <c r="G55" s="21"/>
      <c r="H55" s="21"/>
      <c r="I55" s="21"/>
      <c r="J55" s="21"/>
      <c r="K55" s="21"/>
      <c r="L55" s="21"/>
      <c r="M55" s="21"/>
      <c r="N55" s="21"/>
      <c r="O55" s="21"/>
      <c r="P55" s="21"/>
      <c r="Q55" s="21"/>
      <c r="R55" s="21"/>
      <c r="S55" s="21"/>
      <c r="T55" s="21"/>
      <c r="U55" s="21"/>
      <c r="V55" s="21"/>
      <c r="W55" s="21"/>
      <c r="X55" s="21"/>
      <c r="Y55" s="21"/>
      <c r="Z55" s="21"/>
      <c r="AA55" s="12"/>
      <c r="AB55" s="54"/>
      <c r="AC55" s="55"/>
      <c r="AD55" s="55"/>
      <c r="AE55" s="55"/>
      <c r="AF55" s="55"/>
      <c r="AG55" s="55"/>
      <c r="AH55" s="55"/>
      <c r="AI55" s="55"/>
      <c r="AJ55" s="55"/>
    </row>
    <row r="56" spans="1:36" x14ac:dyDescent="0.25">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row>
  </sheetData>
  <sheetProtection algorithmName="SHA-512" hashValue="ovWUTyh/jNODfWs0ikq/MTKPwkDPFIhbQs5WEw3wvnzTvwvqWLglWYPd9QFjYqqCB7ufvbRGM6Z2+IIuMOm4vQ==" saltValue="tOoE9F80NQpRyhEl3qguwQ==" spinCount="100000" sheet="1" formatRows="0" selectLockedCells="1"/>
  <mergeCells count="36">
    <mergeCell ref="AC3:AD3"/>
    <mergeCell ref="C16:C17"/>
    <mergeCell ref="P16:P17"/>
    <mergeCell ref="F16:F17"/>
    <mergeCell ref="S16:S17"/>
    <mergeCell ref="H16:K16"/>
    <mergeCell ref="N16:N17"/>
    <mergeCell ref="D15:N15"/>
    <mergeCell ref="Q15:Z15"/>
    <mergeCell ref="T16:W16"/>
    <mergeCell ref="Z16:Z17"/>
    <mergeCell ref="E16:E17"/>
    <mergeCell ref="R16:R17"/>
    <mergeCell ref="D16:D17"/>
    <mergeCell ref="G16:G17"/>
    <mergeCell ref="M16:M17"/>
    <mergeCell ref="Q16:Q17"/>
    <mergeCell ref="Y16:Y17"/>
    <mergeCell ref="D6:Y6"/>
    <mergeCell ref="E8:I8"/>
    <mergeCell ref="E9:I9"/>
    <mergeCell ref="I14:J14"/>
    <mergeCell ref="U14:V14"/>
    <mergeCell ref="E10:I10"/>
    <mergeCell ref="X7:X8"/>
    <mergeCell ref="X11:X12"/>
    <mergeCell ref="T7:W8"/>
    <mergeCell ref="T11:W12"/>
    <mergeCell ref="T9:W10"/>
    <mergeCell ref="X9:X10"/>
    <mergeCell ref="E11:I11"/>
    <mergeCell ref="A1:B1"/>
    <mergeCell ref="D2:G2"/>
    <mergeCell ref="D3:Y3"/>
    <mergeCell ref="D4:Y4"/>
    <mergeCell ref="D5:Y5"/>
  </mergeCells>
  <phoneticPr fontId="9" type="noConversion"/>
  <dataValidations count="2">
    <dataValidation type="decimal" allowBlank="1" showInputMessage="1" showErrorMessage="1" sqref="E10:I11" xr:uid="{B5F273E1-6FAB-4233-9DE9-F45BD6A2BE37}">
      <formula1>0</formula1>
      <formula2>20</formula2>
    </dataValidation>
    <dataValidation type="decimal" allowBlank="1" showInputMessage="1" showErrorMessage="1" sqref="E18:F54 R18:S54" xr:uid="{9FCBF4E0-9531-459B-A535-CAD49E9A767F}">
      <formula1>0</formula1>
      <formula2>1</formula2>
    </dataValidation>
  </dataValidations>
  <pageMargins left="0.7" right="0.7" top="0.75" bottom="0.75" header="0.3" footer="0.3"/>
  <pageSetup orientation="portrait" horizontalDpi="1200" verticalDpi="1200" r:id="rId1"/>
  <ignoredErrors>
    <ignoredError sqref="Y18"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D8FBD-BBB9-4776-A708-C2A6913D1D99}">
  <dimension ref="A1:AS86"/>
  <sheetViews>
    <sheetView zoomScaleNormal="100" workbookViewId="0">
      <selection activeCell="O21" sqref="O21"/>
    </sheetView>
  </sheetViews>
  <sheetFormatPr defaultRowHeight="15" x14ac:dyDescent="0.25"/>
  <cols>
    <col min="4" max="4" width="28.5703125" customWidth="1"/>
    <col min="5" max="5" width="14.140625" bestFit="1" customWidth="1"/>
    <col min="6" max="6" width="14.140625" customWidth="1"/>
    <col min="7" max="7" width="17.5703125" style="15" customWidth="1"/>
    <col min="8" max="8" width="12.5703125" customWidth="1"/>
    <col min="9" max="9" width="9.5703125" customWidth="1"/>
    <col min="10" max="10" width="13.85546875" customWidth="1"/>
    <col min="11" max="11" width="14" bestFit="1" customWidth="1"/>
    <col min="12" max="12" width="12.28515625" bestFit="1" customWidth="1"/>
    <col min="13" max="13" width="8.7109375" bestFit="1" customWidth="1"/>
    <col min="14" max="14" width="14" bestFit="1" customWidth="1"/>
    <col min="15" max="15" width="14" customWidth="1"/>
    <col min="16" max="16" width="15.5703125" customWidth="1"/>
    <col min="17" max="17" width="14.28515625" customWidth="1"/>
    <col min="20" max="20" width="45.5703125" bestFit="1" customWidth="1"/>
    <col min="21" max="21" width="14.140625" bestFit="1" customWidth="1"/>
    <col min="22" max="22" width="14.140625" customWidth="1"/>
    <col min="23" max="23" width="19" bestFit="1" customWidth="1"/>
    <col min="24" max="27" width="11.42578125" customWidth="1"/>
    <col min="28" max="28" width="16" customWidth="1"/>
    <col min="29" max="29" width="14.28515625" customWidth="1"/>
  </cols>
  <sheetData>
    <row r="1" spans="1:45" x14ac:dyDescent="0.25">
      <c r="A1" s="206"/>
      <c r="B1" s="206"/>
      <c r="C1" s="56"/>
      <c r="D1" s="56"/>
      <c r="E1" s="56"/>
      <c r="F1" s="56"/>
      <c r="G1" s="17"/>
      <c r="H1" s="56"/>
      <c r="I1" s="56"/>
      <c r="J1" s="56"/>
      <c r="K1" s="56"/>
      <c r="L1" s="56"/>
      <c r="M1" s="56"/>
      <c r="N1" s="56"/>
      <c r="O1" s="56"/>
      <c r="P1" s="56"/>
      <c r="Q1" s="56"/>
      <c r="R1" s="56"/>
      <c r="S1" s="56"/>
      <c r="T1" s="56"/>
      <c r="U1" s="56"/>
      <c r="V1" s="56"/>
      <c r="W1" s="56"/>
      <c r="X1" s="56"/>
      <c r="Y1" s="56"/>
      <c r="Z1" s="56"/>
      <c r="AA1" s="56"/>
      <c r="AB1" s="56"/>
      <c r="AC1" s="56"/>
      <c r="AD1" s="56"/>
      <c r="AE1" s="56"/>
      <c r="AF1" s="55"/>
      <c r="AG1" s="55"/>
      <c r="AH1" s="55"/>
      <c r="AI1" s="55"/>
      <c r="AJ1" s="55"/>
      <c r="AK1" s="55"/>
      <c r="AL1" s="55"/>
      <c r="AM1" s="55"/>
      <c r="AN1" s="1"/>
      <c r="AO1" s="1"/>
      <c r="AP1" s="1"/>
      <c r="AQ1" s="1"/>
      <c r="AR1" s="1"/>
      <c r="AS1" s="1"/>
    </row>
    <row r="2" spans="1:45" ht="15.75" x14ac:dyDescent="0.25">
      <c r="A2" s="55"/>
      <c r="B2" s="4"/>
      <c r="C2" s="5"/>
      <c r="D2" s="207"/>
      <c r="E2" s="207"/>
      <c r="F2" s="207"/>
      <c r="G2" s="207"/>
      <c r="H2" s="207"/>
      <c r="I2" s="5"/>
      <c r="J2" s="5"/>
      <c r="K2" s="5"/>
      <c r="L2" s="5"/>
      <c r="M2" s="5"/>
      <c r="N2" s="5"/>
      <c r="O2" s="5"/>
      <c r="P2" s="5"/>
      <c r="Q2" s="5"/>
      <c r="R2" s="5"/>
      <c r="S2" s="5"/>
      <c r="T2" s="5"/>
      <c r="U2" s="5"/>
      <c r="V2" s="5"/>
      <c r="W2" s="5"/>
      <c r="X2" s="5"/>
      <c r="Y2" s="5"/>
      <c r="Z2" s="5"/>
      <c r="AA2" s="5"/>
      <c r="AB2" s="5"/>
      <c r="AC2" s="5"/>
      <c r="AD2" s="6"/>
      <c r="AE2" s="54"/>
      <c r="AF2" s="55"/>
      <c r="AG2" s="55"/>
      <c r="AH2" s="55"/>
      <c r="AI2" s="55"/>
      <c r="AJ2" s="55"/>
      <c r="AK2" s="55"/>
      <c r="AL2" s="55"/>
      <c r="AM2" s="55"/>
      <c r="AN2" s="1"/>
      <c r="AO2" s="1"/>
      <c r="AP2" s="1"/>
      <c r="AQ2" s="1"/>
      <c r="AR2" s="1"/>
      <c r="AS2" s="1"/>
    </row>
    <row r="3" spans="1:45" ht="18.75" x14ac:dyDescent="0.3">
      <c r="A3" s="55"/>
      <c r="B3" s="2"/>
      <c r="C3" s="75"/>
      <c r="D3" s="208" t="s">
        <v>25</v>
      </c>
      <c r="E3" s="208"/>
      <c r="F3" s="208"/>
      <c r="G3" s="208"/>
      <c r="H3" s="208"/>
      <c r="I3" s="208"/>
      <c r="J3" s="208"/>
      <c r="K3" s="208"/>
      <c r="L3" s="208"/>
      <c r="M3" s="208"/>
      <c r="N3" s="208"/>
      <c r="O3" s="208"/>
      <c r="P3" s="208"/>
      <c r="Q3" s="208"/>
      <c r="R3" s="208"/>
      <c r="S3" s="208"/>
      <c r="T3" s="208"/>
      <c r="U3" s="208"/>
      <c r="V3" s="208"/>
      <c r="W3" s="208"/>
      <c r="X3" s="208"/>
      <c r="Y3" s="208"/>
      <c r="Z3" s="208"/>
      <c r="AA3" s="208"/>
      <c r="AB3" s="208"/>
      <c r="AC3" s="57"/>
      <c r="AD3" s="3"/>
      <c r="AE3" s="54"/>
      <c r="AF3" s="55"/>
      <c r="AG3" s="55"/>
      <c r="AH3" s="55"/>
      <c r="AI3" s="55"/>
      <c r="AJ3" s="55"/>
      <c r="AK3" s="55"/>
      <c r="AL3" s="55"/>
      <c r="AM3" s="55"/>
      <c r="AN3" s="1"/>
      <c r="AO3" s="1"/>
      <c r="AP3" s="1"/>
      <c r="AQ3" s="1"/>
      <c r="AR3" s="1"/>
      <c r="AS3" s="1"/>
    </row>
    <row r="4" spans="1:45" ht="15.75" x14ac:dyDescent="0.25">
      <c r="A4" s="55"/>
      <c r="B4" s="2"/>
      <c r="C4" s="75"/>
      <c r="D4" s="209" t="s">
        <v>53</v>
      </c>
      <c r="E4" s="209"/>
      <c r="F4" s="209"/>
      <c r="G4" s="209"/>
      <c r="H4" s="209"/>
      <c r="I4" s="209"/>
      <c r="J4" s="209"/>
      <c r="K4" s="209"/>
      <c r="L4" s="209"/>
      <c r="M4" s="209"/>
      <c r="N4" s="209"/>
      <c r="O4" s="209"/>
      <c r="P4" s="209"/>
      <c r="Q4" s="209"/>
      <c r="R4" s="209"/>
      <c r="S4" s="209"/>
      <c r="T4" s="209"/>
      <c r="U4" s="209"/>
      <c r="V4" s="209"/>
      <c r="W4" s="209"/>
      <c r="X4" s="209"/>
      <c r="Y4" s="209"/>
      <c r="Z4" s="209"/>
      <c r="AA4" s="209"/>
      <c r="AB4" s="209"/>
      <c r="AC4" s="58"/>
      <c r="AD4" s="3"/>
      <c r="AE4" s="54"/>
      <c r="AF4" s="55"/>
      <c r="AG4" s="55"/>
      <c r="AH4" s="55"/>
      <c r="AI4" s="55"/>
      <c r="AJ4" s="55"/>
      <c r="AK4" s="55"/>
      <c r="AL4" s="55"/>
      <c r="AM4" s="55"/>
      <c r="AN4" s="1"/>
      <c r="AO4" s="1"/>
      <c r="AP4" s="1"/>
      <c r="AQ4" s="1"/>
      <c r="AR4" s="1"/>
      <c r="AS4" s="1"/>
    </row>
    <row r="5" spans="1:45" ht="15.75" x14ac:dyDescent="0.25">
      <c r="A5" s="55"/>
      <c r="B5" s="2"/>
      <c r="C5" s="75"/>
      <c r="D5" s="209" t="s">
        <v>26</v>
      </c>
      <c r="E5" s="209"/>
      <c r="F5" s="209"/>
      <c r="G5" s="209"/>
      <c r="H5" s="209"/>
      <c r="I5" s="209"/>
      <c r="J5" s="209"/>
      <c r="K5" s="209"/>
      <c r="L5" s="209"/>
      <c r="M5" s="209"/>
      <c r="N5" s="209"/>
      <c r="O5" s="209"/>
      <c r="P5" s="209"/>
      <c r="Q5" s="209"/>
      <c r="R5" s="209"/>
      <c r="S5" s="209"/>
      <c r="T5" s="209"/>
      <c r="U5" s="209"/>
      <c r="V5" s="209"/>
      <c r="W5" s="209"/>
      <c r="X5" s="209"/>
      <c r="Y5" s="209"/>
      <c r="Z5" s="209"/>
      <c r="AA5" s="209"/>
      <c r="AB5" s="209"/>
      <c r="AC5" s="58"/>
      <c r="AD5" s="3"/>
      <c r="AE5" s="54"/>
      <c r="AF5" s="55"/>
      <c r="AG5" s="55"/>
      <c r="AH5" s="55"/>
      <c r="AI5" s="55"/>
      <c r="AJ5" s="55"/>
      <c r="AK5" s="55"/>
      <c r="AL5" s="55"/>
      <c r="AM5" s="55"/>
      <c r="AN5" s="1"/>
      <c r="AO5" s="1"/>
      <c r="AP5" s="1"/>
      <c r="AQ5" s="1"/>
      <c r="AR5" s="1"/>
      <c r="AS5" s="1"/>
    </row>
    <row r="6" spans="1:45" ht="15.75" x14ac:dyDescent="0.25">
      <c r="A6" s="55"/>
      <c r="B6" s="2"/>
      <c r="C6" s="75"/>
      <c r="D6" s="209" t="s">
        <v>27</v>
      </c>
      <c r="E6" s="209"/>
      <c r="F6" s="209"/>
      <c r="G6" s="209"/>
      <c r="H6" s="209"/>
      <c r="I6" s="209"/>
      <c r="J6" s="209"/>
      <c r="K6" s="209"/>
      <c r="L6" s="209"/>
      <c r="M6" s="209"/>
      <c r="N6" s="209"/>
      <c r="O6" s="209"/>
      <c r="P6" s="209"/>
      <c r="Q6" s="209"/>
      <c r="R6" s="209"/>
      <c r="S6" s="209"/>
      <c r="T6" s="209"/>
      <c r="U6" s="209"/>
      <c r="V6" s="209"/>
      <c r="W6" s="209"/>
      <c r="X6" s="209"/>
      <c r="Y6" s="209"/>
      <c r="Z6" s="209"/>
      <c r="AA6" s="209"/>
      <c r="AB6" s="209"/>
      <c r="AC6" s="58"/>
      <c r="AD6" s="3"/>
      <c r="AE6" s="54"/>
      <c r="AF6" s="55"/>
      <c r="AG6" s="55"/>
      <c r="AH6" s="55"/>
      <c r="AI6" s="55"/>
      <c r="AJ6" s="55"/>
      <c r="AK6" s="55"/>
      <c r="AL6" s="55"/>
      <c r="AM6" s="55"/>
      <c r="AN6" s="1"/>
      <c r="AO6" s="1"/>
      <c r="AP6" s="1"/>
      <c r="AQ6" s="1"/>
      <c r="AR6" s="1"/>
      <c r="AS6" s="1"/>
    </row>
    <row r="7" spans="1:45" ht="15" customHeight="1" x14ac:dyDescent="0.25">
      <c r="A7" s="55"/>
      <c r="B7" s="7"/>
      <c r="C7" s="73"/>
      <c r="D7" s="8"/>
      <c r="E7" s="8"/>
      <c r="F7" s="8"/>
      <c r="G7" s="8"/>
      <c r="H7" s="8"/>
      <c r="I7" s="8"/>
      <c r="J7" s="8"/>
      <c r="K7" s="8"/>
      <c r="L7" s="8"/>
      <c r="M7" s="8"/>
      <c r="N7" s="8"/>
      <c r="O7" s="8"/>
      <c r="P7" s="8"/>
      <c r="Q7" s="8"/>
      <c r="R7" s="8"/>
      <c r="S7" s="8"/>
      <c r="T7" s="8"/>
      <c r="U7" s="8"/>
      <c r="V7" s="8"/>
      <c r="W7" s="222" t="s">
        <v>101</v>
      </c>
      <c r="X7" s="223"/>
      <c r="Y7" s="223"/>
      <c r="Z7" s="223"/>
      <c r="AA7" s="84"/>
      <c r="AB7" s="218" cm="1">
        <f t="array" ref="AB7">Category2_Jobs+Category2_Payments</f>
        <v>0</v>
      </c>
      <c r="AC7" s="41"/>
      <c r="AD7" s="9"/>
      <c r="AE7" s="54"/>
      <c r="AF7" s="55"/>
      <c r="AG7" s="55"/>
      <c r="AH7" s="55"/>
      <c r="AI7" s="55"/>
      <c r="AJ7" s="55"/>
      <c r="AK7" s="55"/>
      <c r="AL7" s="55"/>
      <c r="AM7" s="55"/>
    </row>
    <row r="8" spans="1:45" x14ac:dyDescent="0.25">
      <c r="A8" s="55"/>
      <c r="B8" s="7"/>
      <c r="C8" s="73"/>
      <c r="D8" s="14" t="s">
        <v>1</v>
      </c>
      <c r="E8" s="213" t="e">
        <f>BidFacility</f>
        <v>#REF!</v>
      </c>
      <c r="F8" s="213"/>
      <c r="G8" s="213"/>
      <c r="H8" s="213"/>
      <c r="I8" s="213"/>
      <c r="J8" s="19"/>
      <c r="K8" s="8"/>
      <c r="L8" s="8"/>
      <c r="M8" s="8"/>
      <c r="N8" s="8"/>
      <c r="O8" s="8"/>
      <c r="P8" s="8"/>
      <c r="Q8" s="8"/>
      <c r="R8" s="8"/>
      <c r="S8" s="8"/>
      <c r="T8" s="8"/>
      <c r="U8" s="8"/>
      <c r="V8" s="8"/>
      <c r="W8" s="224"/>
      <c r="X8" s="225"/>
      <c r="Y8" s="225"/>
      <c r="Z8" s="225"/>
      <c r="AA8" s="85"/>
      <c r="AB8" s="219"/>
      <c r="AC8" s="41"/>
      <c r="AD8" s="9"/>
      <c r="AE8" s="54"/>
      <c r="AF8" s="16" t="str">
        <f>IF(ISBLANK(E8),"Required Information","")</f>
        <v/>
      </c>
      <c r="AG8" s="55"/>
      <c r="AH8" s="55"/>
      <c r="AI8" s="55"/>
      <c r="AJ8" s="55"/>
      <c r="AK8" s="55"/>
      <c r="AL8" s="55"/>
      <c r="AM8" s="55"/>
    </row>
    <row r="9" spans="1:45" x14ac:dyDescent="0.25">
      <c r="A9" s="55"/>
      <c r="B9" s="7"/>
      <c r="C9" s="73"/>
      <c r="D9" s="14" t="s">
        <v>2</v>
      </c>
      <c r="E9" s="214" t="e">
        <f>NYGATS</f>
        <v>#REF!</v>
      </c>
      <c r="F9" s="214"/>
      <c r="G9" s="214"/>
      <c r="H9" s="214"/>
      <c r="I9" s="214"/>
      <c r="J9" s="19"/>
      <c r="K9" s="8"/>
      <c r="L9" s="8"/>
      <c r="M9" s="8"/>
      <c r="N9" s="8"/>
      <c r="O9" s="8"/>
      <c r="P9" s="8"/>
      <c r="Q9" s="8"/>
      <c r="R9" s="8"/>
      <c r="S9" s="8"/>
      <c r="T9" s="8"/>
      <c r="U9" s="8"/>
      <c r="V9" s="8"/>
      <c r="W9" s="222" t="s">
        <v>102</v>
      </c>
      <c r="X9" s="223"/>
      <c r="Y9" s="223"/>
      <c r="Z9" s="223"/>
      <c r="AA9" s="84"/>
      <c r="AB9" s="218">
        <f>SUMPRODUCT($P$20:$P$62,$E$20:$E$62)+SUMPRODUCT($AB$20:$AB$40,$U$20:$U$40)+SUMPRODUCT($AB$42:$AB$62,$U$42:$U$62)</f>
        <v>0</v>
      </c>
      <c r="AC9" s="41"/>
      <c r="AD9" s="9"/>
      <c r="AE9" s="54"/>
      <c r="AF9" s="16"/>
      <c r="AG9" s="55"/>
      <c r="AH9" s="55"/>
      <c r="AI9" s="55"/>
      <c r="AJ9" s="55"/>
      <c r="AK9" s="55"/>
      <c r="AL9" s="55"/>
      <c r="AM9" s="55"/>
    </row>
    <row r="10" spans="1:45" x14ac:dyDescent="0.25">
      <c r="A10" s="55"/>
      <c r="B10" s="7"/>
      <c r="C10" s="73"/>
      <c r="D10" s="14"/>
      <c r="E10" s="14"/>
      <c r="F10" s="14"/>
      <c r="G10" s="14"/>
      <c r="H10" s="14"/>
      <c r="I10" s="14"/>
      <c r="J10" s="19"/>
      <c r="K10" s="8"/>
      <c r="L10" s="8"/>
      <c r="M10" s="8"/>
      <c r="N10" s="8"/>
      <c r="O10" s="8"/>
      <c r="P10" s="8"/>
      <c r="Q10" s="8"/>
      <c r="R10" s="8"/>
      <c r="S10" s="8"/>
      <c r="T10" s="8"/>
      <c r="U10" s="8"/>
      <c r="V10" s="8"/>
      <c r="W10" s="224"/>
      <c r="X10" s="225"/>
      <c r="Y10" s="225"/>
      <c r="Z10" s="225"/>
      <c r="AA10" s="85"/>
      <c r="AB10" s="219"/>
      <c r="AC10" s="41"/>
      <c r="AD10" s="9"/>
      <c r="AE10" s="54"/>
      <c r="AF10" s="16"/>
      <c r="AG10" s="55"/>
      <c r="AH10" s="55"/>
      <c r="AI10" s="55"/>
      <c r="AJ10" s="55"/>
      <c r="AK10" s="55"/>
      <c r="AL10" s="55"/>
      <c r="AM10" s="55"/>
    </row>
    <row r="11" spans="1:45" ht="15" customHeight="1" x14ac:dyDescent="0.25">
      <c r="A11" s="55"/>
      <c r="B11" s="7"/>
      <c r="C11" s="73"/>
      <c r="D11" s="8"/>
      <c r="E11" s="8"/>
      <c r="F11" s="8"/>
      <c r="G11" s="8"/>
      <c r="H11" s="8"/>
      <c r="I11" s="8"/>
      <c r="J11" s="19"/>
      <c r="K11" s="8"/>
      <c r="L11" s="8"/>
      <c r="M11" s="8"/>
      <c r="N11" s="8"/>
      <c r="O11" s="8"/>
      <c r="P11" s="8"/>
      <c r="Q11" s="8"/>
      <c r="R11" s="8"/>
      <c r="S11" s="8"/>
      <c r="T11" s="8"/>
      <c r="U11" s="8"/>
      <c r="V11" s="8"/>
      <c r="W11" s="222" t="s">
        <v>103</v>
      </c>
      <c r="X11" s="223"/>
      <c r="Y11" s="223"/>
      <c r="Z11" s="223"/>
      <c r="AA11" s="84"/>
      <c r="AB11" s="220" t="e">
        <f>AB9/AB7</f>
        <v>#DIV/0!</v>
      </c>
      <c r="AC11" s="41"/>
      <c r="AD11" s="9"/>
      <c r="AE11" s="54"/>
      <c r="AF11" s="16" t="str">
        <f>IF(ISBLANK(E9),"Required Information","")</f>
        <v/>
      </c>
      <c r="AG11" s="55"/>
      <c r="AH11" s="55"/>
      <c r="AI11" s="55"/>
      <c r="AJ11" s="55"/>
      <c r="AK11" s="55"/>
      <c r="AL11" s="55"/>
      <c r="AM11" s="55"/>
    </row>
    <row r="12" spans="1:45" x14ac:dyDescent="0.25">
      <c r="A12" s="55"/>
      <c r="B12" s="7"/>
      <c r="C12" s="73"/>
      <c r="D12" s="14"/>
      <c r="E12" s="14"/>
      <c r="F12" s="14"/>
      <c r="G12" s="29"/>
      <c r="H12" s="19"/>
      <c r="I12" s="19"/>
      <c r="J12" s="19"/>
      <c r="K12" s="8"/>
      <c r="L12" s="8"/>
      <c r="M12" s="8"/>
      <c r="N12" s="8"/>
      <c r="O12" s="8"/>
      <c r="P12" s="8"/>
      <c r="Q12" s="8"/>
      <c r="R12" s="8"/>
      <c r="S12" s="8"/>
      <c r="T12" s="8"/>
      <c r="U12" s="8"/>
      <c r="V12" s="8"/>
      <c r="W12" s="224"/>
      <c r="X12" s="225"/>
      <c r="Y12" s="225"/>
      <c r="Z12" s="225"/>
      <c r="AA12" s="85"/>
      <c r="AB12" s="221"/>
      <c r="AC12" s="41"/>
      <c r="AD12" s="9"/>
      <c r="AE12" s="54"/>
      <c r="AF12" s="16"/>
      <c r="AG12" s="55"/>
      <c r="AH12" s="55"/>
      <c r="AI12" s="55"/>
      <c r="AJ12" s="55"/>
      <c r="AK12" s="55"/>
      <c r="AL12" s="55"/>
      <c r="AM12" s="55"/>
    </row>
    <row r="13" spans="1:45" x14ac:dyDescent="0.25">
      <c r="A13" s="55"/>
      <c r="B13" s="7"/>
      <c r="C13" s="9"/>
      <c r="D13" s="62" t="s">
        <v>28</v>
      </c>
      <c r="E13" s="33">
        <f>SUM(H20:H62)</f>
        <v>0</v>
      </c>
      <c r="F13" s="29"/>
      <c r="G13" s="8"/>
      <c r="H13" s="234" t="str">
        <f>IF(COUNTIF(B18:B62,"&gt;0")&gt;0,"Delete values from red shaded cells - inconsistent with selected Compensation Structure for the row","")</f>
        <v/>
      </c>
      <c r="I13" s="234"/>
      <c r="J13" s="234"/>
      <c r="K13" s="234"/>
      <c r="L13" s="234"/>
      <c r="M13" s="234"/>
      <c r="N13" s="234"/>
      <c r="O13" s="234"/>
      <c r="P13" s="8"/>
      <c r="Q13" s="8"/>
      <c r="R13" s="8"/>
      <c r="S13" s="8"/>
      <c r="T13" s="8"/>
      <c r="U13" s="8"/>
      <c r="V13" s="8"/>
      <c r="W13" s="8"/>
      <c r="X13" s="8"/>
      <c r="Y13" s="8"/>
      <c r="Z13" s="8"/>
      <c r="AA13" s="8"/>
      <c r="AB13" s="8"/>
      <c r="AC13" s="8"/>
      <c r="AD13" s="9"/>
      <c r="AE13" s="54"/>
      <c r="AF13" s="16"/>
      <c r="AG13" s="55"/>
      <c r="AH13" s="55"/>
      <c r="AI13" s="55"/>
      <c r="AJ13" s="55"/>
      <c r="AK13" s="55"/>
      <c r="AL13" s="55"/>
      <c r="AM13" s="55"/>
    </row>
    <row r="14" spans="1:45" x14ac:dyDescent="0.25">
      <c r="A14" s="55"/>
      <c r="B14" s="7"/>
      <c r="C14" s="9"/>
      <c r="D14" s="62" t="s">
        <v>6</v>
      </c>
      <c r="E14" s="33">
        <f>SUMPRODUCT(H20:H62,I20:I62)/50</f>
        <v>0</v>
      </c>
      <c r="F14" s="29"/>
      <c r="G14" s="8"/>
      <c r="H14" s="8"/>
      <c r="I14" s="21"/>
      <c r="J14" s="21"/>
      <c r="K14" s="21"/>
      <c r="L14" s="40"/>
      <c r="M14" s="215" t="s">
        <v>7</v>
      </c>
      <c r="N14" s="216"/>
      <c r="O14" s="63"/>
      <c r="P14" s="34">
        <f>SUM(P20:P62)</f>
        <v>0</v>
      </c>
      <c r="Q14" s="34">
        <f>SUM(Q20:Q62)</f>
        <v>0</v>
      </c>
      <c r="R14" s="8"/>
      <c r="S14" s="8"/>
      <c r="T14" s="8"/>
      <c r="U14" s="8"/>
      <c r="V14" s="8"/>
      <c r="W14" s="8"/>
      <c r="X14" s="238" t="s">
        <v>8</v>
      </c>
      <c r="Y14" s="239"/>
      <c r="Z14" s="65"/>
      <c r="AA14" s="65"/>
      <c r="AB14" s="34">
        <f>SUM(AB20:AB62)</f>
        <v>0</v>
      </c>
      <c r="AC14" s="34">
        <f>SUM(AC20:AC62)</f>
        <v>0</v>
      </c>
      <c r="AD14" s="9"/>
      <c r="AE14" s="54"/>
      <c r="AF14" s="55"/>
      <c r="AG14" s="55"/>
      <c r="AH14" s="55"/>
      <c r="AI14" s="55"/>
      <c r="AJ14" s="55"/>
      <c r="AK14" s="55"/>
      <c r="AL14" s="55"/>
      <c r="AM14" s="55"/>
    </row>
    <row r="15" spans="1:45" x14ac:dyDescent="0.25">
      <c r="A15" s="55"/>
      <c r="B15" s="7"/>
      <c r="C15" s="9"/>
      <c r="D15" s="233" t="s">
        <v>29</v>
      </c>
      <c r="E15" s="233"/>
      <c r="F15" s="233"/>
      <c r="G15" s="233"/>
      <c r="H15" s="233"/>
      <c r="I15" s="233"/>
      <c r="J15" s="233"/>
      <c r="K15" s="233"/>
      <c r="L15" s="233"/>
      <c r="M15" s="233"/>
      <c r="N15" s="233"/>
      <c r="O15" s="233"/>
      <c r="P15" s="233"/>
      <c r="Q15" s="233"/>
      <c r="R15" s="8"/>
      <c r="S15" s="8"/>
      <c r="T15" s="235" t="s">
        <v>30</v>
      </c>
      <c r="U15" s="236"/>
      <c r="V15" s="236"/>
      <c r="W15" s="236"/>
      <c r="X15" s="236"/>
      <c r="Y15" s="236"/>
      <c r="Z15" s="236"/>
      <c r="AA15" s="236"/>
      <c r="AB15" s="236"/>
      <c r="AC15" s="237"/>
      <c r="AD15" s="9"/>
      <c r="AE15" s="54"/>
      <c r="AF15" s="55"/>
      <c r="AG15" s="55"/>
      <c r="AH15" s="55"/>
      <c r="AI15" s="55"/>
      <c r="AJ15" s="55"/>
      <c r="AK15" s="55"/>
      <c r="AL15" s="55"/>
      <c r="AM15" s="55"/>
    </row>
    <row r="16" spans="1:45" ht="15" customHeight="1" x14ac:dyDescent="0.25">
      <c r="A16" s="55"/>
      <c r="B16" s="7"/>
      <c r="C16" s="228" t="s">
        <v>54</v>
      </c>
      <c r="D16" s="212" t="s">
        <v>31</v>
      </c>
      <c r="E16" s="212" t="s">
        <v>12</v>
      </c>
      <c r="F16" s="212" t="s">
        <v>109</v>
      </c>
      <c r="G16" s="212" t="s">
        <v>32</v>
      </c>
      <c r="H16" s="235" t="s">
        <v>33</v>
      </c>
      <c r="I16" s="236"/>
      <c r="J16" s="236"/>
      <c r="K16" s="237"/>
      <c r="L16" s="232" t="str">
        <f>"Years 4 through "&amp;ContractTenor&amp;" (Total)"</f>
        <v>Years 4 through  (Total)</v>
      </c>
      <c r="M16" s="232"/>
      <c r="N16" s="232"/>
      <c r="O16" s="61"/>
      <c r="P16" s="212" t="s">
        <v>15</v>
      </c>
      <c r="Q16" s="232" t="s">
        <v>16</v>
      </c>
      <c r="R16" s="8"/>
      <c r="S16" s="228" t="s">
        <v>54</v>
      </c>
      <c r="T16" s="212" t="s">
        <v>34</v>
      </c>
      <c r="U16" s="212" t="s">
        <v>12</v>
      </c>
      <c r="V16" s="212" t="s">
        <v>109</v>
      </c>
      <c r="W16" s="229" t="s">
        <v>35</v>
      </c>
      <c r="X16" s="230"/>
      <c r="Y16" s="230"/>
      <c r="Z16" s="231"/>
      <c r="AA16" s="83"/>
      <c r="AB16" s="212" t="s">
        <v>15</v>
      </c>
      <c r="AC16" s="232" t="s">
        <v>16</v>
      </c>
      <c r="AD16" s="9"/>
      <c r="AE16" s="54"/>
      <c r="AF16" s="55"/>
      <c r="AG16" s="55"/>
      <c r="AH16" s="55"/>
      <c r="AI16" s="55"/>
      <c r="AJ16" s="55"/>
      <c r="AK16" s="55"/>
      <c r="AL16" s="55"/>
      <c r="AM16" s="55"/>
    </row>
    <row r="17" spans="1:39" ht="45" x14ac:dyDescent="0.25">
      <c r="A17" s="55"/>
      <c r="B17" s="7"/>
      <c r="C17" s="228"/>
      <c r="D17" s="211"/>
      <c r="E17" s="211"/>
      <c r="F17" s="211"/>
      <c r="G17" s="211"/>
      <c r="H17" s="61" t="s">
        <v>36</v>
      </c>
      <c r="I17" s="61" t="s">
        <v>37</v>
      </c>
      <c r="J17" s="61" t="s">
        <v>38</v>
      </c>
      <c r="K17" s="61" t="s">
        <v>7</v>
      </c>
      <c r="L17" s="61" t="s">
        <v>36</v>
      </c>
      <c r="M17" s="61" t="s">
        <v>37</v>
      </c>
      <c r="N17" s="61" t="s">
        <v>38</v>
      </c>
      <c r="O17" s="61" t="s">
        <v>7</v>
      </c>
      <c r="P17" s="211"/>
      <c r="Q17" s="232"/>
      <c r="R17" s="8"/>
      <c r="S17" s="228"/>
      <c r="T17" s="211"/>
      <c r="U17" s="211"/>
      <c r="V17" s="211"/>
      <c r="W17" s="60" t="s">
        <v>19</v>
      </c>
      <c r="X17" s="60" t="s">
        <v>20</v>
      </c>
      <c r="Y17" s="60" t="s">
        <v>21</v>
      </c>
      <c r="Z17" s="60" t="str">
        <f>"Years 4-"&amp;ContractTenor&amp;" (Average)"</f>
        <v>Years 4- (Average)</v>
      </c>
      <c r="AA17" s="60" t="str">
        <f>"Years 4-"&amp;ContractTenor&amp;" (Total)"</f>
        <v>Years 4- (Total)</v>
      </c>
      <c r="AB17" s="211"/>
      <c r="AC17" s="232"/>
      <c r="AD17" s="9"/>
      <c r="AE17" s="54"/>
      <c r="AF17" s="55"/>
      <c r="AG17" s="55"/>
      <c r="AH17" s="55"/>
      <c r="AI17" s="55"/>
      <c r="AJ17" s="55"/>
      <c r="AK17" s="55"/>
      <c r="AL17" s="55"/>
      <c r="AM17" s="55"/>
    </row>
    <row r="18" spans="1:39" x14ac:dyDescent="0.25">
      <c r="A18" s="55"/>
      <c r="B18" s="43">
        <f>IF(G18="Weekly",COUNTA(K18),COUNTA(H18:J18))+IF(G18="Weekly",COUNTA(O18),COUNTA(L18:N18))</f>
        <v>0</v>
      </c>
      <c r="C18" s="76"/>
      <c r="D18" s="22" t="s">
        <v>39</v>
      </c>
      <c r="E18" s="46">
        <v>0.75</v>
      </c>
      <c r="F18" s="46">
        <v>0.4</v>
      </c>
      <c r="G18" s="23" t="s">
        <v>40</v>
      </c>
      <c r="H18" s="23">
        <v>10</v>
      </c>
      <c r="I18" s="23">
        <v>20</v>
      </c>
      <c r="J18" s="24">
        <v>1650</v>
      </c>
      <c r="K18" s="24"/>
      <c r="L18" s="23">
        <v>10</v>
      </c>
      <c r="M18" s="23">
        <v>20</v>
      </c>
      <c r="N18" s="24">
        <v>1650</v>
      </c>
      <c r="O18" s="24"/>
      <c r="P18" s="24">
        <f>H18*I18*J18+K18</f>
        <v>330000</v>
      </c>
      <c r="Q18" s="24">
        <f>P18+L18*M18*N18+O18</f>
        <v>660000</v>
      </c>
      <c r="R18" s="8"/>
      <c r="S18" s="86" t="s">
        <v>41</v>
      </c>
      <c r="T18" s="87"/>
      <c r="U18" s="87"/>
      <c r="V18" s="87"/>
      <c r="W18" s="87"/>
      <c r="X18" s="87"/>
      <c r="Y18" s="87"/>
      <c r="Z18" s="87"/>
      <c r="AA18" s="87"/>
      <c r="AB18" s="87"/>
      <c r="AC18" s="88"/>
      <c r="AD18" s="9"/>
      <c r="AE18" s="54"/>
      <c r="AF18" s="55"/>
      <c r="AG18" s="55"/>
      <c r="AH18" s="55"/>
      <c r="AI18" s="55"/>
      <c r="AJ18" s="55"/>
      <c r="AK18" s="55"/>
      <c r="AL18" s="55"/>
      <c r="AM18" s="55"/>
    </row>
    <row r="19" spans="1:39" x14ac:dyDescent="0.25">
      <c r="A19" s="55"/>
      <c r="B19" s="43">
        <f t="shared" ref="B19:B62" si="0">IF(G19="Weekly",COUNTA(K19),COUNTA(H19:J19))+IF(G19="Weekly",COUNTA(O19),COUNTA(L19:N19))</f>
        <v>0</v>
      </c>
      <c r="C19" s="77"/>
      <c r="D19" s="27" t="s">
        <v>42</v>
      </c>
      <c r="E19" s="46">
        <v>0</v>
      </c>
      <c r="F19" s="46">
        <v>0.25</v>
      </c>
      <c r="G19" s="13" t="s">
        <v>43</v>
      </c>
      <c r="H19" s="13"/>
      <c r="I19" s="28"/>
      <c r="J19" s="28"/>
      <c r="K19" s="28">
        <v>450000</v>
      </c>
      <c r="L19" s="13"/>
      <c r="M19" s="28"/>
      <c r="N19" s="28"/>
      <c r="O19" s="28">
        <v>1000000</v>
      </c>
      <c r="P19" s="24">
        <f>H19*I19*J19+K19</f>
        <v>450000</v>
      </c>
      <c r="Q19" s="24">
        <f t="shared" ref="Q19:Q62" si="1">P19+L19*M19*N19+O19</f>
        <v>1450000</v>
      </c>
      <c r="R19" s="8"/>
      <c r="S19" s="77"/>
      <c r="T19" s="27" t="s">
        <v>44</v>
      </c>
      <c r="U19" s="48">
        <v>0.75</v>
      </c>
      <c r="V19" s="48">
        <v>0</v>
      </c>
      <c r="W19" s="28">
        <v>70000</v>
      </c>
      <c r="X19" s="28"/>
      <c r="Y19" s="28"/>
      <c r="Z19" s="28">
        <v>10000</v>
      </c>
      <c r="AA19" s="28">
        <v>10000</v>
      </c>
      <c r="AB19" s="24">
        <f>SUM(W19:Y19)</f>
        <v>70000</v>
      </c>
      <c r="AC19" s="24">
        <f t="shared" ref="AC19:AC29" si="2">AB19+Z19*(ContractTenor-3)</f>
        <v>40000</v>
      </c>
      <c r="AD19" s="9"/>
      <c r="AE19" s="54"/>
      <c r="AF19" s="55"/>
      <c r="AG19" s="55"/>
      <c r="AH19" s="55"/>
      <c r="AI19" s="55"/>
      <c r="AJ19" s="55"/>
      <c r="AK19" s="55"/>
      <c r="AL19" s="55"/>
      <c r="AM19" s="55"/>
    </row>
    <row r="20" spans="1:39" x14ac:dyDescent="0.25">
      <c r="A20" s="55"/>
      <c r="B20" s="43">
        <f t="shared" si="0"/>
        <v>0</v>
      </c>
      <c r="C20" s="77" t="s">
        <v>199</v>
      </c>
      <c r="D20" s="44"/>
      <c r="E20" s="47"/>
      <c r="F20" s="47"/>
      <c r="G20" s="64"/>
      <c r="H20" s="64"/>
      <c r="I20" s="50"/>
      <c r="J20" s="25"/>
      <c r="K20" s="25"/>
      <c r="L20" s="64"/>
      <c r="M20" s="25"/>
      <c r="N20" s="25"/>
      <c r="O20" s="25"/>
      <c r="P20" s="31">
        <f t="shared" ref="P20:P62" si="3">H20*I20*J20+K20</f>
        <v>0</v>
      </c>
      <c r="Q20" s="31">
        <f t="shared" si="1"/>
        <v>0</v>
      </c>
      <c r="R20" s="8"/>
      <c r="S20" s="77" t="s">
        <v>264</v>
      </c>
      <c r="T20" s="44"/>
      <c r="U20" s="47"/>
      <c r="V20" s="47"/>
      <c r="W20" s="25"/>
      <c r="X20" s="25"/>
      <c r="Y20" s="25"/>
      <c r="Z20" s="25"/>
      <c r="AA20" s="25"/>
      <c r="AB20" s="26">
        <f>SUM(W20:Y20)</f>
        <v>0</v>
      </c>
      <c r="AC20" s="31">
        <f t="shared" si="2"/>
        <v>0</v>
      </c>
      <c r="AD20" s="9"/>
      <c r="AE20" s="54"/>
      <c r="AF20" s="55"/>
      <c r="AG20" s="55"/>
      <c r="AH20" s="55"/>
      <c r="AI20" s="55"/>
      <c r="AJ20" s="55"/>
      <c r="AK20" s="55"/>
      <c r="AL20" s="55"/>
      <c r="AM20" s="55"/>
    </row>
    <row r="21" spans="1:39" x14ac:dyDescent="0.25">
      <c r="A21" s="55"/>
      <c r="B21" s="43">
        <f t="shared" si="0"/>
        <v>0</v>
      </c>
      <c r="C21" s="77" t="s">
        <v>200</v>
      </c>
      <c r="D21" s="44"/>
      <c r="E21" s="47"/>
      <c r="F21" s="47"/>
      <c r="G21" s="64"/>
      <c r="H21" s="64"/>
      <c r="I21" s="50"/>
      <c r="J21" s="25"/>
      <c r="K21" s="25"/>
      <c r="L21" s="64"/>
      <c r="M21" s="25"/>
      <c r="N21" s="25"/>
      <c r="O21" s="25"/>
      <c r="P21" s="31">
        <f t="shared" si="3"/>
        <v>0</v>
      </c>
      <c r="Q21" s="31">
        <f t="shared" si="1"/>
        <v>0</v>
      </c>
      <c r="R21" s="8"/>
      <c r="S21" s="77" t="s">
        <v>265</v>
      </c>
      <c r="T21" s="44"/>
      <c r="U21" s="47"/>
      <c r="V21" s="47"/>
      <c r="W21" s="25"/>
      <c r="X21" s="25"/>
      <c r="Y21" s="25"/>
      <c r="Z21" s="25"/>
      <c r="AA21" s="25"/>
      <c r="AB21" s="26">
        <f t="shared" ref="AB21:AB62" si="4">SUM(W21:Y21)</f>
        <v>0</v>
      </c>
      <c r="AC21" s="31">
        <f t="shared" si="2"/>
        <v>0</v>
      </c>
      <c r="AD21" s="9"/>
      <c r="AE21" s="54"/>
      <c r="AF21" s="55"/>
      <c r="AG21" s="55"/>
      <c r="AH21" s="55"/>
      <c r="AI21" s="55"/>
      <c r="AJ21" s="55"/>
      <c r="AK21" s="55"/>
      <c r="AL21" s="55"/>
      <c r="AM21" s="55"/>
    </row>
    <row r="22" spans="1:39" x14ac:dyDescent="0.25">
      <c r="A22" s="55"/>
      <c r="B22" s="43">
        <f t="shared" si="0"/>
        <v>0</v>
      </c>
      <c r="C22" s="77" t="s">
        <v>201</v>
      </c>
      <c r="D22" s="44"/>
      <c r="E22" s="47"/>
      <c r="F22" s="47"/>
      <c r="G22" s="64"/>
      <c r="H22" s="64"/>
      <c r="I22" s="50"/>
      <c r="J22" s="25"/>
      <c r="K22" s="25"/>
      <c r="L22" s="64"/>
      <c r="M22" s="25"/>
      <c r="N22" s="25"/>
      <c r="O22" s="25"/>
      <c r="P22" s="31">
        <f t="shared" si="3"/>
        <v>0</v>
      </c>
      <c r="Q22" s="31">
        <f t="shared" si="1"/>
        <v>0</v>
      </c>
      <c r="R22" s="8"/>
      <c r="S22" s="77" t="s">
        <v>266</v>
      </c>
      <c r="T22" s="44"/>
      <c r="U22" s="47"/>
      <c r="V22" s="47"/>
      <c r="W22" s="25"/>
      <c r="X22" s="25"/>
      <c r="Y22" s="25"/>
      <c r="Z22" s="25"/>
      <c r="AA22" s="25"/>
      <c r="AB22" s="26">
        <f t="shared" si="4"/>
        <v>0</v>
      </c>
      <c r="AC22" s="31">
        <f t="shared" si="2"/>
        <v>0</v>
      </c>
      <c r="AD22" s="9"/>
      <c r="AE22" s="54"/>
      <c r="AF22" s="55"/>
      <c r="AG22" s="55"/>
      <c r="AH22" s="55"/>
      <c r="AI22" s="55"/>
      <c r="AJ22" s="55"/>
      <c r="AK22" s="55"/>
      <c r="AL22" s="55"/>
      <c r="AM22" s="55"/>
    </row>
    <row r="23" spans="1:39" x14ac:dyDescent="0.25">
      <c r="A23" s="55"/>
      <c r="B23" s="43">
        <f t="shared" si="0"/>
        <v>0</v>
      </c>
      <c r="C23" s="77" t="s">
        <v>202</v>
      </c>
      <c r="D23" s="44"/>
      <c r="E23" s="47"/>
      <c r="F23" s="47"/>
      <c r="G23" s="64"/>
      <c r="H23" s="64"/>
      <c r="I23" s="50"/>
      <c r="J23" s="25"/>
      <c r="K23" s="25"/>
      <c r="L23" s="64"/>
      <c r="M23" s="25"/>
      <c r="N23" s="25"/>
      <c r="O23" s="25"/>
      <c r="P23" s="31">
        <f t="shared" si="3"/>
        <v>0</v>
      </c>
      <c r="Q23" s="31">
        <f t="shared" si="1"/>
        <v>0</v>
      </c>
      <c r="R23" s="8"/>
      <c r="S23" s="77" t="s">
        <v>267</v>
      </c>
      <c r="T23" s="44"/>
      <c r="U23" s="47"/>
      <c r="V23" s="47"/>
      <c r="W23" s="25"/>
      <c r="X23" s="25"/>
      <c r="Y23" s="25"/>
      <c r="Z23" s="25"/>
      <c r="AA23" s="25"/>
      <c r="AB23" s="26">
        <f t="shared" si="4"/>
        <v>0</v>
      </c>
      <c r="AC23" s="31">
        <f t="shared" si="2"/>
        <v>0</v>
      </c>
      <c r="AD23" s="9"/>
      <c r="AE23" s="54"/>
      <c r="AF23" s="55"/>
      <c r="AG23" s="55"/>
      <c r="AH23" s="55"/>
      <c r="AI23" s="55"/>
      <c r="AJ23" s="55"/>
      <c r="AK23" s="55"/>
      <c r="AL23" s="55"/>
      <c r="AM23" s="55"/>
    </row>
    <row r="24" spans="1:39" x14ac:dyDescent="0.25">
      <c r="A24" s="55"/>
      <c r="B24" s="43">
        <f t="shared" si="0"/>
        <v>0</v>
      </c>
      <c r="C24" s="77" t="s">
        <v>203</v>
      </c>
      <c r="D24" s="44"/>
      <c r="E24" s="47"/>
      <c r="F24" s="47"/>
      <c r="G24" s="64"/>
      <c r="H24" s="64"/>
      <c r="I24" s="50"/>
      <c r="J24" s="25"/>
      <c r="K24" s="25"/>
      <c r="L24" s="64"/>
      <c r="M24" s="25"/>
      <c r="N24" s="25"/>
      <c r="O24" s="25"/>
      <c r="P24" s="31">
        <f t="shared" si="3"/>
        <v>0</v>
      </c>
      <c r="Q24" s="31">
        <f t="shared" si="1"/>
        <v>0</v>
      </c>
      <c r="R24" s="8"/>
      <c r="S24" s="77" t="s">
        <v>268</v>
      </c>
      <c r="T24" s="44"/>
      <c r="U24" s="47"/>
      <c r="V24" s="47"/>
      <c r="W24" s="25"/>
      <c r="X24" s="25"/>
      <c r="Y24" s="25"/>
      <c r="Z24" s="25"/>
      <c r="AA24" s="25"/>
      <c r="AB24" s="26">
        <f t="shared" si="4"/>
        <v>0</v>
      </c>
      <c r="AC24" s="31">
        <f t="shared" si="2"/>
        <v>0</v>
      </c>
      <c r="AD24" s="9"/>
      <c r="AE24" s="54"/>
      <c r="AF24" s="55"/>
      <c r="AG24" s="55"/>
      <c r="AH24" s="55"/>
      <c r="AI24" s="55"/>
      <c r="AJ24" s="55"/>
      <c r="AK24" s="55"/>
      <c r="AL24" s="55"/>
      <c r="AM24" s="55"/>
    </row>
    <row r="25" spans="1:39" x14ac:dyDescent="0.25">
      <c r="A25" s="55"/>
      <c r="B25" s="43">
        <f t="shared" si="0"/>
        <v>0</v>
      </c>
      <c r="C25" s="77" t="s">
        <v>204</v>
      </c>
      <c r="D25" s="44"/>
      <c r="E25" s="47"/>
      <c r="F25" s="47"/>
      <c r="G25" s="64"/>
      <c r="H25" s="64"/>
      <c r="I25" s="50"/>
      <c r="J25" s="25"/>
      <c r="K25" s="25"/>
      <c r="L25" s="64"/>
      <c r="M25" s="25"/>
      <c r="N25" s="25"/>
      <c r="O25" s="25"/>
      <c r="P25" s="31">
        <f t="shared" si="3"/>
        <v>0</v>
      </c>
      <c r="Q25" s="31">
        <f t="shared" si="1"/>
        <v>0</v>
      </c>
      <c r="R25" s="8"/>
      <c r="S25" s="77" t="s">
        <v>269</v>
      </c>
      <c r="T25" s="44"/>
      <c r="U25" s="47"/>
      <c r="V25" s="47"/>
      <c r="W25" s="25"/>
      <c r="X25" s="25"/>
      <c r="Y25" s="25"/>
      <c r="Z25" s="25"/>
      <c r="AA25" s="25"/>
      <c r="AB25" s="26">
        <f t="shared" si="4"/>
        <v>0</v>
      </c>
      <c r="AC25" s="31">
        <f t="shared" si="2"/>
        <v>0</v>
      </c>
      <c r="AD25" s="9"/>
      <c r="AE25" s="54"/>
      <c r="AF25" s="55"/>
      <c r="AG25" s="55"/>
      <c r="AH25" s="55"/>
      <c r="AI25" s="55"/>
      <c r="AJ25" s="55"/>
      <c r="AK25" s="55"/>
      <c r="AL25" s="55"/>
      <c r="AM25" s="55"/>
    </row>
    <row r="26" spans="1:39" x14ac:dyDescent="0.25">
      <c r="A26" s="55"/>
      <c r="B26" s="43">
        <f t="shared" si="0"/>
        <v>0</v>
      </c>
      <c r="C26" s="77" t="s">
        <v>205</v>
      </c>
      <c r="D26" s="44"/>
      <c r="E26" s="47"/>
      <c r="F26" s="47"/>
      <c r="G26" s="64"/>
      <c r="H26" s="64"/>
      <c r="I26" s="50"/>
      <c r="J26" s="25"/>
      <c r="K26" s="25"/>
      <c r="L26" s="64"/>
      <c r="M26" s="25"/>
      <c r="N26" s="25"/>
      <c r="O26" s="25"/>
      <c r="P26" s="31">
        <f t="shared" si="3"/>
        <v>0</v>
      </c>
      <c r="Q26" s="31">
        <f t="shared" si="1"/>
        <v>0</v>
      </c>
      <c r="R26" s="8"/>
      <c r="S26" s="77" t="s">
        <v>270</v>
      </c>
      <c r="T26" s="44"/>
      <c r="U26" s="47"/>
      <c r="V26" s="47"/>
      <c r="W26" s="25"/>
      <c r="X26" s="25"/>
      <c r="Y26" s="25"/>
      <c r="Z26" s="25"/>
      <c r="AA26" s="25"/>
      <c r="AB26" s="26">
        <f t="shared" si="4"/>
        <v>0</v>
      </c>
      <c r="AC26" s="31">
        <f t="shared" si="2"/>
        <v>0</v>
      </c>
      <c r="AD26" s="9"/>
      <c r="AE26" s="54"/>
      <c r="AF26" s="55"/>
      <c r="AG26" s="55"/>
      <c r="AH26" s="55"/>
      <c r="AI26" s="55"/>
      <c r="AJ26" s="55"/>
      <c r="AK26" s="55"/>
      <c r="AL26" s="55"/>
      <c r="AM26" s="55"/>
    </row>
    <row r="27" spans="1:39" x14ac:dyDescent="0.25">
      <c r="A27" s="55"/>
      <c r="B27" s="43">
        <f t="shared" si="0"/>
        <v>0</v>
      </c>
      <c r="C27" s="77" t="s">
        <v>206</v>
      </c>
      <c r="D27" s="44"/>
      <c r="E27" s="47"/>
      <c r="F27" s="47"/>
      <c r="G27" s="64"/>
      <c r="H27" s="64"/>
      <c r="I27" s="50"/>
      <c r="J27" s="25"/>
      <c r="K27" s="25"/>
      <c r="L27" s="64"/>
      <c r="M27" s="25"/>
      <c r="N27" s="25"/>
      <c r="O27" s="25"/>
      <c r="P27" s="31">
        <f t="shared" si="3"/>
        <v>0</v>
      </c>
      <c r="Q27" s="31">
        <f t="shared" si="1"/>
        <v>0</v>
      </c>
      <c r="R27" s="8"/>
      <c r="S27" s="77" t="s">
        <v>271</v>
      </c>
      <c r="T27" s="44"/>
      <c r="U27" s="47"/>
      <c r="V27" s="47"/>
      <c r="W27" s="25"/>
      <c r="X27" s="25"/>
      <c r="Y27" s="25"/>
      <c r="Z27" s="25"/>
      <c r="AA27" s="25"/>
      <c r="AB27" s="26">
        <f t="shared" si="4"/>
        <v>0</v>
      </c>
      <c r="AC27" s="31">
        <f t="shared" si="2"/>
        <v>0</v>
      </c>
      <c r="AD27" s="9"/>
      <c r="AE27" s="54"/>
      <c r="AF27" s="55"/>
      <c r="AG27" s="55"/>
      <c r="AH27" s="55"/>
      <c r="AI27" s="55"/>
      <c r="AJ27" s="55"/>
      <c r="AK27" s="55"/>
      <c r="AL27" s="55"/>
      <c r="AM27" s="55"/>
    </row>
    <row r="28" spans="1:39" x14ac:dyDescent="0.25">
      <c r="A28" s="55"/>
      <c r="B28" s="43">
        <f t="shared" si="0"/>
        <v>0</v>
      </c>
      <c r="C28" s="77" t="s">
        <v>207</v>
      </c>
      <c r="D28" s="44"/>
      <c r="E28" s="47"/>
      <c r="F28" s="47"/>
      <c r="G28" s="64"/>
      <c r="H28" s="64"/>
      <c r="I28" s="50"/>
      <c r="J28" s="25"/>
      <c r="K28" s="25"/>
      <c r="L28" s="64"/>
      <c r="M28" s="25"/>
      <c r="N28" s="25"/>
      <c r="O28" s="25"/>
      <c r="P28" s="31">
        <f t="shared" si="3"/>
        <v>0</v>
      </c>
      <c r="Q28" s="31">
        <f t="shared" si="1"/>
        <v>0</v>
      </c>
      <c r="R28" s="8"/>
      <c r="S28" s="77" t="s">
        <v>272</v>
      </c>
      <c r="T28" s="44"/>
      <c r="U28" s="47"/>
      <c r="V28" s="47"/>
      <c r="W28" s="25"/>
      <c r="X28" s="25"/>
      <c r="Y28" s="25"/>
      <c r="Z28" s="25"/>
      <c r="AA28" s="25"/>
      <c r="AB28" s="26">
        <f t="shared" si="4"/>
        <v>0</v>
      </c>
      <c r="AC28" s="31">
        <f t="shared" si="2"/>
        <v>0</v>
      </c>
      <c r="AD28" s="9"/>
      <c r="AE28" s="54"/>
      <c r="AF28" s="55"/>
      <c r="AG28" s="55"/>
      <c r="AH28" s="55"/>
      <c r="AI28" s="55"/>
      <c r="AJ28" s="55"/>
      <c r="AK28" s="55"/>
      <c r="AL28" s="55"/>
      <c r="AM28" s="55"/>
    </row>
    <row r="29" spans="1:39" x14ac:dyDescent="0.25">
      <c r="A29" s="55"/>
      <c r="B29" s="43">
        <f t="shared" si="0"/>
        <v>0</v>
      </c>
      <c r="C29" s="77" t="s">
        <v>208</v>
      </c>
      <c r="D29" s="44"/>
      <c r="E29" s="47"/>
      <c r="F29" s="47"/>
      <c r="G29" s="64"/>
      <c r="H29" s="64"/>
      <c r="I29" s="50"/>
      <c r="J29" s="25"/>
      <c r="K29" s="25"/>
      <c r="L29" s="64"/>
      <c r="M29" s="25"/>
      <c r="N29" s="25"/>
      <c r="O29" s="25"/>
      <c r="P29" s="31">
        <f t="shared" si="3"/>
        <v>0</v>
      </c>
      <c r="Q29" s="31">
        <f t="shared" si="1"/>
        <v>0</v>
      </c>
      <c r="R29" s="8"/>
      <c r="S29" s="77" t="s">
        <v>273</v>
      </c>
      <c r="T29" s="44"/>
      <c r="U29" s="47"/>
      <c r="V29" s="47"/>
      <c r="W29" s="25"/>
      <c r="X29" s="25"/>
      <c r="Y29" s="25"/>
      <c r="Z29" s="25"/>
      <c r="AA29" s="25"/>
      <c r="AB29" s="26">
        <f t="shared" si="4"/>
        <v>0</v>
      </c>
      <c r="AC29" s="31">
        <f t="shared" si="2"/>
        <v>0</v>
      </c>
      <c r="AD29" s="9"/>
      <c r="AE29" s="54"/>
      <c r="AF29" s="55"/>
      <c r="AG29" s="55"/>
      <c r="AH29" s="55"/>
      <c r="AI29" s="55"/>
      <c r="AJ29" s="55"/>
      <c r="AK29" s="55"/>
      <c r="AL29" s="55"/>
      <c r="AM29" s="55"/>
    </row>
    <row r="30" spans="1:39" x14ac:dyDescent="0.25">
      <c r="A30" s="55"/>
      <c r="B30" s="43">
        <f t="shared" si="0"/>
        <v>0</v>
      </c>
      <c r="C30" s="77" t="s">
        <v>209</v>
      </c>
      <c r="D30" s="44"/>
      <c r="E30" s="47"/>
      <c r="F30" s="47"/>
      <c r="G30" s="64"/>
      <c r="H30" s="64"/>
      <c r="I30" s="50"/>
      <c r="J30" s="25"/>
      <c r="K30" s="25"/>
      <c r="L30" s="64"/>
      <c r="M30" s="25"/>
      <c r="N30" s="25"/>
      <c r="O30" s="25"/>
      <c r="P30" s="31">
        <f t="shared" si="3"/>
        <v>0</v>
      </c>
      <c r="Q30" s="31">
        <f t="shared" si="1"/>
        <v>0</v>
      </c>
      <c r="R30" s="8"/>
      <c r="S30" s="77" t="s">
        <v>274</v>
      </c>
      <c r="T30" s="44"/>
      <c r="U30" s="47"/>
      <c r="V30" s="47"/>
      <c r="W30" s="25"/>
      <c r="X30" s="25"/>
      <c r="Y30" s="25"/>
      <c r="Z30" s="25"/>
      <c r="AA30" s="25"/>
      <c r="AB30" s="26">
        <f t="shared" ref="AB30" si="5">SUM(W30:Y30)</f>
        <v>0</v>
      </c>
      <c r="AC30" s="31">
        <f t="shared" ref="AC30" si="6">AB30+Z30*(ContractTenor-3)</f>
        <v>0</v>
      </c>
      <c r="AD30" s="9"/>
      <c r="AE30" s="54"/>
      <c r="AF30" s="55"/>
      <c r="AG30" s="55"/>
      <c r="AH30" s="55"/>
      <c r="AI30" s="55"/>
      <c r="AJ30" s="55"/>
      <c r="AK30" s="55"/>
      <c r="AL30" s="55"/>
      <c r="AM30" s="55"/>
    </row>
    <row r="31" spans="1:39" x14ac:dyDescent="0.25">
      <c r="A31" s="55"/>
      <c r="B31" s="43">
        <f t="shared" si="0"/>
        <v>0</v>
      </c>
      <c r="C31" s="77" t="s">
        <v>210</v>
      </c>
      <c r="D31" s="44"/>
      <c r="E31" s="47"/>
      <c r="F31" s="47"/>
      <c r="G31" s="64"/>
      <c r="H31" s="64"/>
      <c r="I31" s="50"/>
      <c r="J31" s="25"/>
      <c r="K31" s="25"/>
      <c r="L31" s="64"/>
      <c r="M31" s="25"/>
      <c r="N31" s="25"/>
      <c r="O31" s="25"/>
      <c r="P31" s="31">
        <f t="shared" si="3"/>
        <v>0</v>
      </c>
      <c r="Q31" s="31">
        <f t="shared" si="1"/>
        <v>0</v>
      </c>
      <c r="R31" s="8"/>
      <c r="S31" s="77" t="s">
        <v>275</v>
      </c>
      <c r="T31" s="44"/>
      <c r="U31" s="47"/>
      <c r="V31" s="47"/>
      <c r="W31" s="25"/>
      <c r="X31" s="36"/>
      <c r="Y31" s="36"/>
      <c r="Z31" s="36"/>
      <c r="AA31" s="36"/>
      <c r="AB31" s="37">
        <f t="shared" si="4"/>
        <v>0</v>
      </c>
      <c r="AC31" s="31">
        <f t="shared" ref="AC31:AC40" si="7">AB31+Z31*(ContractTenor-3)</f>
        <v>0</v>
      </c>
      <c r="AD31" s="9"/>
      <c r="AE31" s="54"/>
      <c r="AF31" s="55"/>
      <c r="AG31" s="55"/>
      <c r="AH31" s="55"/>
      <c r="AI31" s="55"/>
      <c r="AJ31" s="55"/>
      <c r="AK31" s="55"/>
      <c r="AL31" s="55"/>
      <c r="AM31" s="55"/>
    </row>
    <row r="32" spans="1:39" x14ac:dyDescent="0.25">
      <c r="A32" s="55"/>
      <c r="B32" s="43">
        <f t="shared" si="0"/>
        <v>0</v>
      </c>
      <c r="C32" s="77" t="s">
        <v>211</v>
      </c>
      <c r="D32" s="44"/>
      <c r="E32" s="47"/>
      <c r="F32" s="47"/>
      <c r="G32" s="64"/>
      <c r="H32" s="64"/>
      <c r="I32" s="50"/>
      <c r="J32" s="25"/>
      <c r="K32" s="25"/>
      <c r="L32" s="64"/>
      <c r="M32" s="25"/>
      <c r="N32" s="25"/>
      <c r="O32" s="25"/>
      <c r="P32" s="31">
        <f t="shared" si="3"/>
        <v>0</v>
      </c>
      <c r="Q32" s="31">
        <f t="shared" si="1"/>
        <v>0</v>
      </c>
      <c r="R32" s="8"/>
      <c r="S32" s="77" t="s">
        <v>276</v>
      </c>
      <c r="T32" s="44"/>
      <c r="U32" s="47"/>
      <c r="V32" s="47"/>
      <c r="W32" s="25"/>
      <c r="X32" s="25"/>
      <c r="Y32" s="25"/>
      <c r="Z32" s="25"/>
      <c r="AA32" s="25"/>
      <c r="AB32" s="26">
        <f t="shared" si="4"/>
        <v>0</v>
      </c>
      <c r="AC32" s="31">
        <f t="shared" si="7"/>
        <v>0</v>
      </c>
      <c r="AD32" s="9"/>
      <c r="AE32" s="54"/>
      <c r="AF32" s="55"/>
      <c r="AG32" s="55"/>
      <c r="AH32" s="55"/>
      <c r="AI32" s="55"/>
      <c r="AJ32" s="55"/>
      <c r="AK32" s="55"/>
      <c r="AL32" s="55"/>
      <c r="AM32" s="55"/>
    </row>
    <row r="33" spans="1:39" x14ac:dyDescent="0.25">
      <c r="A33" s="55"/>
      <c r="B33" s="43">
        <f t="shared" si="0"/>
        <v>0</v>
      </c>
      <c r="C33" s="77" t="s">
        <v>212</v>
      </c>
      <c r="D33" s="44"/>
      <c r="E33" s="47"/>
      <c r="F33" s="47"/>
      <c r="G33" s="64"/>
      <c r="H33" s="64"/>
      <c r="I33" s="50"/>
      <c r="J33" s="25"/>
      <c r="K33" s="25"/>
      <c r="L33" s="64"/>
      <c r="M33" s="25"/>
      <c r="N33" s="25"/>
      <c r="O33" s="25"/>
      <c r="P33" s="31">
        <f t="shared" si="3"/>
        <v>0</v>
      </c>
      <c r="Q33" s="31">
        <f t="shared" si="1"/>
        <v>0</v>
      </c>
      <c r="R33" s="8"/>
      <c r="S33" s="77" t="s">
        <v>277</v>
      </c>
      <c r="T33" s="44"/>
      <c r="U33" s="47"/>
      <c r="V33" s="47"/>
      <c r="W33" s="25"/>
      <c r="X33" s="25"/>
      <c r="Y33" s="25"/>
      <c r="Z33" s="25"/>
      <c r="AA33" s="25"/>
      <c r="AB33" s="26">
        <f t="shared" si="4"/>
        <v>0</v>
      </c>
      <c r="AC33" s="31">
        <f t="shared" si="7"/>
        <v>0</v>
      </c>
      <c r="AD33" s="9"/>
      <c r="AE33" s="54"/>
      <c r="AF33" s="55"/>
      <c r="AG33" s="55"/>
      <c r="AH33" s="55"/>
      <c r="AI33" s="55"/>
      <c r="AJ33" s="55"/>
      <c r="AK33" s="55"/>
      <c r="AL33" s="55"/>
      <c r="AM33" s="55"/>
    </row>
    <row r="34" spans="1:39" x14ac:dyDescent="0.25">
      <c r="A34" s="55"/>
      <c r="B34" s="43">
        <f t="shared" si="0"/>
        <v>0</v>
      </c>
      <c r="C34" s="77" t="s">
        <v>213</v>
      </c>
      <c r="D34" s="44"/>
      <c r="E34" s="47"/>
      <c r="F34" s="47"/>
      <c r="G34" s="64"/>
      <c r="H34" s="64"/>
      <c r="I34" s="50"/>
      <c r="J34" s="25"/>
      <c r="K34" s="25"/>
      <c r="L34" s="64"/>
      <c r="M34" s="25"/>
      <c r="N34" s="25"/>
      <c r="O34" s="25"/>
      <c r="P34" s="31">
        <f t="shared" si="3"/>
        <v>0</v>
      </c>
      <c r="Q34" s="31">
        <f t="shared" si="1"/>
        <v>0</v>
      </c>
      <c r="R34" s="8"/>
      <c r="S34" s="77" t="s">
        <v>278</v>
      </c>
      <c r="T34" s="44"/>
      <c r="U34" s="47"/>
      <c r="V34" s="47"/>
      <c r="W34" s="25"/>
      <c r="X34" s="25"/>
      <c r="Y34" s="25"/>
      <c r="Z34" s="25"/>
      <c r="AA34" s="25"/>
      <c r="AB34" s="26">
        <f t="shared" si="4"/>
        <v>0</v>
      </c>
      <c r="AC34" s="31">
        <f t="shared" si="7"/>
        <v>0</v>
      </c>
      <c r="AD34" s="9"/>
      <c r="AE34" s="54"/>
      <c r="AF34" s="55"/>
      <c r="AG34" s="55"/>
      <c r="AH34" s="55"/>
      <c r="AI34" s="55"/>
      <c r="AJ34" s="55"/>
      <c r="AK34" s="55"/>
      <c r="AL34" s="55"/>
      <c r="AM34" s="55"/>
    </row>
    <row r="35" spans="1:39" x14ac:dyDescent="0.25">
      <c r="A35" s="55"/>
      <c r="B35" s="43">
        <f t="shared" si="0"/>
        <v>0</v>
      </c>
      <c r="C35" s="77" t="s">
        <v>214</v>
      </c>
      <c r="D35" s="44"/>
      <c r="E35" s="47"/>
      <c r="F35" s="47"/>
      <c r="G35" s="64"/>
      <c r="H35" s="64"/>
      <c r="I35" s="50"/>
      <c r="J35" s="25"/>
      <c r="K35" s="25"/>
      <c r="L35" s="64"/>
      <c r="M35" s="25"/>
      <c r="N35" s="25"/>
      <c r="O35" s="25"/>
      <c r="P35" s="31">
        <f t="shared" si="3"/>
        <v>0</v>
      </c>
      <c r="Q35" s="31">
        <f t="shared" si="1"/>
        <v>0</v>
      </c>
      <c r="R35" s="8"/>
      <c r="S35" s="77" t="s">
        <v>279</v>
      </c>
      <c r="T35" s="44"/>
      <c r="U35" s="47"/>
      <c r="V35" s="47"/>
      <c r="W35" s="25"/>
      <c r="X35" s="25"/>
      <c r="Y35" s="25"/>
      <c r="Z35" s="25"/>
      <c r="AA35" s="25"/>
      <c r="AB35" s="26">
        <f t="shared" si="4"/>
        <v>0</v>
      </c>
      <c r="AC35" s="31">
        <f t="shared" si="7"/>
        <v>0</v>
      </c>
      <c r="AD35" s="9"/>
      <c r="AE35" s="54"/>
      <c r="AF35" s="55"/>
      <c r="AG35" s="55"/>
      <c r="AH35" s="55"/>
      <c r="AI35" s="55"/>
      <c r="AJ35" s="55"/>
      <c r="AK35" s="55"/>
      <c r="AL35" s="55"/>
      <c r="AM35" s="55"/>
    </row>
    <row r="36" spans="1:39" x14ac:dyDescent="0.25">
      <c r="A36" s="55"/>
      <c r="B36" s="43">
        <f t="shared" si="0"/>
        <v>0</v>
      </c>
      <c r="C36" s="77" t="s">
        <v>215</v>
      </c>
      <c r="D36" s="44"/>
      <c r="E36" s="47"/>
      <c r="F36" s="47"/>
      <c r="G36" s="64"/>
      <c r="H36" s="64"/>
      <c r="I36" s="50"/>
      <c r="J36" s="25"/>
      <c r="K36" s="25"/>
      <c r="L36" s="64"/>
      <c r="M36" s="25"/>
      <c r="N36" s="25"/>
      <c r="O36" s="25"/>
      <c r="P36" s="31">
        <f t="shared" si="3"/>
        <v>0</v>
      </c>
      <c r="Q36" s="31">
        <f t="shared" si="1"/>
        <v>0</v>
      </c>
      <c r="R36" s="8"/>
      <c r="S36" s="77" t="s">
        <v>280</v>
      </c>
      <c r="T36" s="44"/>
      <c r="U36" s="47"/>
      <c r="V36" s="47"/>
      <c r="W36" s="25"/>
      <c r="X36" s="25"/>
      <c r="Y36" s="25"/>
      <c r="Z36" s="25"/>
      <c r="AA36" s="25"/>
      <c r="AB36" s="26">
        <f t="shared" si="4"/>
        <v>0</v>
      </c>
      <c r="AC36" s="31">
        <f t="shared" si="7"/>
        <v>0</v>
      </c>
      <c r="AD36" s="9"/>
      <c r="AE36" s="54"/>
      <c r="AF36" s="55"/>
      <c r="AG36" s="55"/>
      <c r="AH36" s="55"/>
      <c r="AI36" s="55"/>
      <c r="AJ36" s="55"/>
      <c r="AK36" s="55"/>
      <c r="AL36" s="55"/>
      <c r="AM36" s="55"/>
    </row>
    <row r="37" spans="1:39" x14ac:dyDescent="0.25">
      <c r="A37" s="55"/>
      <c r="B37" s="43">
        <f t="shared" si="0"/>
        <v>0</v>
      </c>
      <c r="C37" s="77" t="s">
        <v>216</v>
      </c>
      <c r="D37" s="44"/>
      <c r="E37" s="47"/>
      <c r="F37" s="47"/>
      <c r="G37" s="64"/>
      <c r="H37" s="64"/>
      <c r="I37" s="50"/>
      <c r="J37" s="25"/>
      <c r="K37" s="25"/>
      <c r="L37" s="64"/>
      <c r="M37" s="25"/>
      <c r="N37" s="25"/>
      <c r="O37" s="25"/>
      <c r="P37" s="31">
        <f t="shared" si="3"/>
        <v>0</v>
      </c>
      <c r="Q37" s="31">
        <f t="shared" si="1"/>
        <v>0</v>
      </c>
      <c r="R37" s="8"/>
      <c r="S37" s="77" t="s">
        <v>281</v>
      </c>
      <c r="T37" s="44"/>
      <c r="U37" s="47"/>
      <c r="V37" s="47"/>
      <c r="W37" s="25"/>
      <c r="X37" s="25"/>
      <c r="Y37" s="25"/>
      <c r="Z37" s="25"/>
      <c r="AA37" s="25"/>
      <c r="AB37" s="26">
        <f t="shared" si="4"/>
        <v>0</v>
      </c>
      <c r="AC37" s="31">
        <f t="shared" si="7"/>
        <v>0</v>
      </c>
      <c r="AD37" s="9"/>
      <c r="AE37" s="54"/>
      <c r="AF37" s="55"/>
      <c r="AG37" s="55"/>
      <c r="AH37" s="55"/>
      <c r="AI37" s="55"/>
      <c r="AJ37" s="55"/>
      <c r="AK37" s="55"/>
      <c r="AL37" s="55"/>
      <c r="AM37" s="55"/>
    </row>
    <row r="38" spans="1:39" x14ac:dyDescent="0.25">
      <c r="A38" s="55"/>
      <c r="B38" s="43">
        <f t="shared" si="0"/>
        <v>0</v>
      </c>
      <c r="C38" s="77" t="s">
        <v>217</v>
      </c>
      <c r="D38" s="44"/>
      <c r="E38" s="47"/>
      <c r="F38" s="47"/>
      <c r="G38" s="64"/>
      <c r="H38" s="64"/>
      <c r="I38" s="50"/>
      <c r="J38" s="25"/>
      <c r="K38" s="25"/>
      <c r="L38" s="64"/>
      <c r="M38" s="25"/>
      <c r="N38" s="25"/>
      <c r="O38" s="25"/>
      <c r="P38" s="31">
        <f t="shared" si="3"/>
        <v>0</v>
      </c>
      <c r="Q38" s="31">
        <f t="shared" si="1"/>
        <v>0</v>
      </c>
      <c r="R38" s="8"/>
      <c r="S38" s="77" t="s">
        <v>282</v>
      </c>
      <c r="T38" s="44"/>
      <c r="U38" s="47"/>
      <c r="V38" s="47"/>
      <c r="W38" s="25"/>
      <c r="X38" s="25"/>
      <c r="Y38" s="25"/>
      <c r="Z38" s="25"/>
      <c r="AA38" s="25"/>
      <c r="AB38" s="26">
        <f t="shared" si="4"/>
        <v>0</v>
      </c>
      <c r="AC38" s="31">
        <f t="shared" si="7"/>
        <v>0</v>
      </c>
      <c r="AD38" s="9"/>
      <c r="AE38" s="54"/>
      <c r="AF38" s="55"/>
      <c r="AG38" s="55"/>
      <c r="AH38" s="55"/>
      <c r="AI38" s="55"/>
      <c r="AJ38" s="55"/>
      <c r="AK38" s="55"/>
      <c r="AL38" s="55"/>
      <c r="AM38" s="55"/>
    </row>
    <row r="39" spans="1:39" x14ac:dyDescent="0.25">
      <c r="A39" s="55"/>
      <c r="B39" s="43">
        <f t="shared" si="0"/>
        <v>0</v>
      </c>
      <c r="C39" s="77" t="s">
        <v>218</v>
      </c>
      <c r="D39" s="44"/>
      <c r="E39" s="47"/>
      <c r="F39" s="47"/>
      <c r="G39" s="64"/>
      <c r="H39" s="64"/>
      <c r="I39" s="50"/>
      <c r="J39" s="25"/>
      <c r="K39" s="25"/>
      <c r="L39" s="64"/>
      <c r="M39" s="25"/>
      <c r="N39" s="25"/>
      <c r="O39" s="25"/>
      <c r="P39" s="31">
        <f t="shared" si="3"/>
        <v>0</v>
      </c>
      <c r="Q39" s="31">
        <f t="shared" si="1"/>
        <v>0</v>
      </c>
      <c r="R39" s="8"/>
      <c r="S39" s="77" t="s">
        <v>283</v>
      </c>
      <c r="T39" s="44"/>
      <c r="U39" s="47"/>
      <c r="V39" s="47"/>
      <c r="W39" s="25"/>
      <c r="X39" s="25"/>
      <c r="Y39" s="25"/>
      <c r="Z39" s="25"/>
      <c r="AA39" s="25"/>
      <c r="AB39" s="26">
        <f t="shared" si="4"/>
        <v>0</v>
      </c>
      <c r="AC39" s="31">
        <f t="shared" si="7"/>
        <v>0</v>
      </c>
      <c r="AD39" s="9"/>
      <c r="AE39" s="54"/>
      <c r="AF39" s="55"/>
      <c r="AG39" s="55"/>
      <c r="AH39" s="55"/>
      <c r="AI39" s="55"/>
      <c r="AJ39" s="55"/>
      <c r="AK39" s="55"/>
      <c r="AL39" s="55"/>
      <c r="AM39" s="55"/>
    </row>
    <row r="40" spans="1:39" x14ac:dyDescent="0.25">
      <c r="A40" s="55"/>
      <c r="B40" s="43">
        <f t="shared" si="0"/>
        <v>0</v>
      </c>
      <c r="C40" s="77" t="s">
        <v>219</v>
      </c>
      <c r="D40" s="44"/>
      <c r="E40" s="47"/>
      <c r="F40" s="47"/>
      <c r="G40" s="64"/>
      <c r="H40" s="64"/>
      <c r="I40" s="50"/>
      <c r="J40" s="25"/>
      <c r="K40" s="25"/>
      <c r="L40" s="64"/>
      <c r="M40" s="25"/>
      <c r="N40" s="25"/>
      <c r="O40" s="25"/>
      <c r="P40" s="31">
        <f t="shared" si="3"/>
        <v>0</v>
      </c>
      <c r="Q40" s="31">
        <f t="shared" si="1"/>
        <v>0</v>
      </c>
      <c r="R40" s="8"/>
      <c r="S40" s="77" t="s">
        <v>284</v>
      </c>
      <c r="T40" s="45"/>
      <c r="U40" s="49"/>
      <c r="V40" s="49"/>
      <c r="W40" s="38"/>
      <c r="X40" s="38"/>
      <c r="Y40" s="38"/>
      <c r="Z40" s="38"/>
      <c r="AA40" s="38"/>
      <c r="AB40" s="39">
        <f t="shared" si="4"/>
        <v>0</v>
      </c>
      <c r="AC40" s="31">
        <f t="shared" si="7"/>
        <v>0</v>
      </c>
      <c r="AD40" s="9"/>
      <c r="AE40" s="54"/>
      <c r="AF40" s="55"/>
      <c r="AG40" s="55"/>
      <c r="AH40" s="55"/>
      <c r="AI40" s="55"/>
      <c r="AJ40" s="55"/>
      <c r="AK40" s="55"/>
      <c r="AL40" s="55"/>
      <c r="AM40" s="55"/>
    </row>
    <row r="41" spans="1:39" x14ac:dyDescent="0.25">
      <c r="A41" s="55"/>
      <c r="B41" s="43">
        <f t="shared" si="0"/>
        <v>0</v>
      </c>
      <c r="C41" s="77" t="s">
        <v>220</v>
      </c>
      <c r="D41" s="44"/>
      <c r="E41" s="47"/>
      <c r="F41" s="47"/>
      <c r="G41" s="64"/>
      <c r="H41" s="64"/>
      <c r="I41" s="50"/>
      <c r="J41" s="25"/>
      <c r="K41" s="25"/>
      <c r="L41" s="64"/>
      <c r="M41" s="25"/>
      <c r="N41" s="25"/>
      <c r="O41" s="25"/>
      <c r="P41" s="31">
        <f t="shared" si="3"/>
        <v>0</v>
      </c>
      <c r="Q41" s="31">
        <f t="shared" si="1"/>
        <v>0</v>
      </c>
      <c r="R41" s="8"/>
      <c r="S41" s="86" t="s">
        <v>114</v>
      </c>
      <c r="T41" s="87"/>
      <c r="U41" s="87"/>
      <c r="V41" s="87"/>
      <c r="W41" s="87"/>
      <c r="X41" s="87"/>
      <c r="Y41" s="87"/>
      <c r="Z41" s="87"/>
      <c r="AA41" s="87"/>
      <c r="AB41" s="87"/>
      <c r="AC41" s="88"/>
      <c r="AD41" s="9"/>
      <c r="AE41" s="54"/>
      <c r="AF41" s="55"/>
      <c r="AG41" s="55"/>
      <c r="AH41" s="55"/>
      <c r="AI41" s="55"/>
      <c r="AJ41" s="55"/>
      <c r="AK41" s="55"/>
      <c r="AL41" s="55"/>
      <c r="AM41" s="55"/>
    </row>
    <row r="42" spans="1:39" x14ac:dyDescent="0.25">
      <c r="A42" s="55"/>
      <c r="B42" s="43">
        <f t="shared" si="0"/>
        <v>0</v>
      </c>
      <c r="C42" s="77" t="s">
        <v>221</v>
      </c>
      <c r="D42" s="44"/>
      <c r="E42" s="47"/>
      <c r="F42" s="47"/>
      <c r="G42" s="64"/>
      <c r="H42" s="64"/>
      <c r="I42" s="50"/>
      <c r="J42" s="25"/>
      <c r="K42" s="25"/>
      <c r="L42" s="64"/>
      <c r="M42" s="25"/>
      <c r="N42" s="25"/>
      <c r="O42" s="25"/>
      <c r="P42" s="31">
        <f t="shared" si="3"/>
        <v>0</v>
      </c>
      <c r="Q42" s="31">
        <f t="shared" si="1"/>
        <v>0</v>
      </c>
      <c r="R42" s="8"/>
      <c r="S42" s="77" t="s">
        <v>285</v>
      </c>
      <c r="T42" s="44"/>
      <c r="U42" s="47"/>
      <c r="V42" s="47"/>
      <c r="W42" s="25"/>
      <c r="X42" s="25"/>
      <c r="Y42" s="25"/>
      <c r="Z42" s="25"/>
      <c r="AA42" s="25"/>
      <c r="AB42" s="37">
        <f t="shared" si="4"/>
        <v>0</v>
      </c>
      <c r="AC42" s="31">
        <f t="shared" ref="AC42:AC51" si="8">AB42+Z42*(ContractTenor-3)</f>
        <v>0</v>
      </c>
      <c r="AD42" s="9"/>
      <c r="AE42" s="54"/>
      <c r="AF42" s="55"/>
      <c r="AG42" s="55"/>
      <c r="AH42" s="55"/>
      <c r="AI42" s="55"/>
      <c r="AJ42" s="55"/>
      <c r="AK42" s="55"/>
      <c r="AL42" s="55"/>
      <c r="AM42" s="55"/>
    </row>
    <row r="43" spans="1:39" x14ac:dyDescent="0.25">
      <c r="A43" s="55"/>
      <c r="B43" s="43">
        <f t="shared" si="0"/>
        <v>0</v>
      </c>
      <c r="C43" s="77" t="s">
        <v>222</v>
      </c>
      <c r="D43" s="44"/>
      <c r="E43" s="47"/>
      <c r="F43" s="47"/>
      <c r="G43" s="64"/>
      <c r="H43" s="64"/>
      <c r="I43" s="50"/>
      <c r="J43" s="25"/>
      <c r="K43" s="25"/>
      <c r="L43" s="64"/>
      <c r="M43" s="25"/>
      <c r="N43" s="25"/>
      <c r="O43" s="25"/>
      <c r="P43" s="31">
        <f t="shared" si="3"/>
        <v>0</v>
      </c>
      <c r="Q43" s="31">
        <f t="shared" si="1"/>
        <v>0</v>
      </c>
      <c r="R43" s="8"/>
      <c r="S43" s="77" t="s">
        <v>286</v>
      </c>
      <c r="T43" s="44"/>
      <c r="U43" s="47"/>
      <c r="V43" s="47"/>
      <c r="W43" s="25"/>
      <c r="X43" s="25"/>
      <c r="Y43" s="25"/>
      <c r="Z43" s="25"/>
      <c r="AA43" s="25"/>
      <c r="AB43" s="26">
        <f t="shared" si="4"/>
        <v>0</v>
      </c>
      <c r="AC43" s="31">
        <f t="shared" si="8"/>
        <v>0</v>
      </c>
      <c r="AD43" s="9"/>
      <c r="AE43" s="54"/>
      <c r="AF43" s="55"/>
      <c r="AG43" s="55"/>
      <c r="AH43" s="55"/>
      <c r="AI43" s="55"/>
      <c r="AJ43" s="55"/>
      <c r="AK43" s="55"/>
      <c r="AL43" s="55"/>
      <c r="AM43" s="55"/>
    </row>
    <row r="44" spans="1:39" x14ac:dyDescent="0.25">
      <c r="A44" s="55"/>
      <c r="B44" s="43">
        <f t="shared" si="0"/>
        <v>0</v>
      </c>
      <c r="C44" s="77" t="s">
        <v>223</v>
      </c>
      <c r="D44" s="44"/>
      <c r="E44" s="47"/>
      <c r="F44" s="47"/>
      <c r="G44" s="64"/>
      <c r="H44" s="64"/>
      <c r="I44" s="50"/>
      <c r="J44" s="25"/>
      <c r="K44" s="25"/>
      <c r="L44" s="64"/>
      <c r="M44" s="25"/>
      <c r="N44" s="25"/>
      <c r="O44" s="25"/>
      <c r="P44" s="31">
        <f t="shared" si="3"/>
        <v>0</v>
      </c>
      <c r="Q44" s="31">
        <f t="shared" si="1"/>
        <v>0</v>
      </c>
      <c r="R44" s="8"/>
      <c r="S44" s="77" t="s">
        <v>287</v>
      </c>
      <c r="T44" s="44"/>
      <c r="U44" s="47"/>
      <c r="V44" s="47"/>
      <c r="W44" s="25"/>
      <c r="X44" s="25"/>
      <c r="Y44" s="25"/>
      <c r="Z44" s="25"/>
      <c r="AA44" s="25"/>
      <c r="AB44" s="26">
        <f t="shared" si="4"/>
        <v>0</v>
      </c>
      <c r="AC44" s="31">
        <f t="shared" si="8"/>
        <v>0</v>
      </c>
      <c r="AD44" s="9"/>
      <c r="AE44" s="54"/>
      <c r="AF44" s="55"/>
      <c r="AG44" s="55"/>
      <c r="AH44" s="55"/>
      <c r="AI44" s="55"/>
      <c r="AJ44" s="55"/>
      <c r="AK44" s="55"/>
      <c r="AL44" s="55"/>
      <c r="AM44" s="55"/>
    </row>
    <row r="45" spans="1:39" x14ac:dyDescent="0.25">
      <c r="A45" s="55"/>
      <c r="B45" s="43">
        <f t="shared" si="0"/>
        <v>0</v>
      </c>
      <c r="C45" s="77" t="s">
        <v>224</v>
      </c>
      <c r="D45" s="44"/>
      <c r="E45" s="47"/>
      <c r="F45" s="47"/>
      <c r="G45" s="64"/>
      <c r="H45" s="64"/>
      <c r="I45" s="50"/>
      <c r="J45" s="25"/>
      <c r="K45" s="25"/>
      <c r="L45" s="64"/>
      <c r="M45" s="25"/>
      <c r="N45" s="25"/>
      <c r="O45" s="25"/>
      <c r="P45" s="31">
        <f t="shared" si="3"/>
        <v>0</v>
      </c>
      <c r="Q45" s="31">
        <f t="shared" si="1"/>
        <v>0</v>
      </c>
      <c r="R45" s="8"/>
      <c r="S45" s="77" t="s">
        <v>288</v>
      </c>
      <c r="T45" s="44"/>
      <c r="U45" s="47"/>
      <c r="V45" s="47"/>
      <c r="W45" s="25"/>
      <c r="X45" s="25"/>
      <c r="Y45" s="25"/>
      <c r="Z45" s="25"/>
      <c r="AA45" s="25"/>
      <c r="AB45" s="26">
        <f t="shared" si="4"/>
        <v>0</v>
      </c>
      <c r="AC45" s="31">
        <f t="shared" si="8"/>
        <v>0</v>
      </c>
      <c r="AD45" s="9"/>
      <c r="AE45" s="54"/>
      <c r="AF45" s="55"/>
      <c r="AG45" s="55"/>
      <c r="AH45" s="55"/>
      <c r="AI45" s="55"/>
      <c r="AJ45" s="55"/>
      <c r="AK45" s="55"/>
      <c r="AL45" s="55"/>
      <c r="AM45" s="55"/>
    </row>
    <row r="46" spans="1:39" x14ac:dyDescent="0.25">
      <c r="A46" s="55"/>
      <c r="B46" s="43">
        <f t="shared" si="0"/>
        <v>0</v>
      </c>
      <c r="C46" s="77" t="s">
        <v>225</v>
      </c>
      <c r="D46" s="44"/>
      <c r="E46" s="47"/>
      <c r="F46" s="47"/>
      <c r="G46" s="64"/>
      <c r="H46" s="64"/>
      <c r="I46" s="50"/>
      <c r="J46" s="25"/>
      <c r="K46" s="25"/>
      <c r="L46" s="64"/>
      <c r="M46" s="25"/>
      <c r="N46" s="25"/>
      <c r="O46" s="25"/>
      <c r="P46" s="31">
        <f t="shared" si="3"/>
        <v>0</v>
      </c>
      <c r="Q46" s="31">
        <f t="shared" si="1"/>
        <v>0</v>
      </c>
      <c r="R46" s="8"/>
      <c r="S46" s="77" t="s">
        <v>289</v>
      </c>
      <c r="T46" s="44"/>
      <c r="U46" s="47"/>
      <c r="V46" s="47"/>
      <c r="W46" s="25"/>
      <c r="X46" s="25"/>
      <c r="Y46" s="25"/>
      <c r="Z46" s="25"/>
      <c r="AA46" s="25"/>
      <c r="AB46" s="26">
        <f t="shared" si="4"/>
        <v>0</v>
      </c>
      <c r="AC46" s="31">
        <f t="shared" si="8"/>
        <v>0</v>
      </c>
      <c r="AD46" s="9"/>
      <c r="AE46" s="54"/>
      <c r="AF46" s="55"/>
      <c r="AG46" s="55"/>
      <c r="AH46" s="55"/>
      <c r="AI46" s="55"/>
      <c r="AJ46" s="55"/>
      <c r="AK46" s="55"/>
      <c r="AL46" s="55"/>
      <c r="AM46" s="55"/>
    </row>
    <row r="47" spans="1:39" x14ac:dyDescent="0.25">
      <c r="A47" s="55"/>
      <c r="B47" s="43">
        <f t="shared" si="0"/>
        <v>0</v>
      </c>
      <c r="C47" s="77" t="s">
        <v>226</v>
      </c>
      <c r="D47" s="44"/>
      <c r="E47" s="47"/>
      <c r="F47" s="47"/>
      <c r="G47" s="64"/>
      <c r="H47" s="64"/>
      <c r="I47" s="50"/>
      <c r="J47" s="25"/>
      <c r="K47" s="25"/>
      <c r="L47" s="64"/>
      <c r="M47" s="25"/>
      <c r="N47" s="25"/>
      <c r="O47" s="25"/>
      <c r="P47" s="31">
        <f t="shared" si="3"/>
        <v>0</v>
      </c>
      <c r="Q47" s="31">
        <f t="shared" si="1"/>
        <v>0</v>
      </c>
      <c r="R47" s="8"/>
      <c r="S47" s="77" t="s">
        <v>290</v>
      </c>
      <c r="T47" s="44"/>
      <c r="U47" s="47"/>
      <c r="V47" s="47"/>
      <c r="W47" s="25"/>
      <c r="X47" s="25"/>
      <c r="Y47" s="25"/>
      <c r="Z47" s="25"/>
      <c r="AA47" s="25"/>
      <c r="AB47" s="26">
        <f t="shared" si="4"/>
        <v>0</v>
      </c>
      <c r="AC47" s="31">
        <f t="shared" si="8"/>
        <v>0</v>
      </c>
      <c r="AD47" s="9"/>
      <c r="AE47" s="54"/>
      <c r="AF47" s="55"/>
      <c r="AG47" s="55"/>
      <c r="AH47" s="55"/>
      <c r="AI47" s="55"/>
      <c r="AJ47" s="55"/>
      <c r="AK47" s="55"/>
      <c r="AL47" s="55"/>
      <c r="AM47" s="55"/>
    </row>
    <row r="48" spans="1:39" x14ac:dyDescent="0.25">
      <c r="A48" s="55"/>
      <c r="B48" s="43">
        <f t="shared" si="0"/>
        <v>0</v>
      </c>
      <c r="C48" s="77" t="s">
        <v>227</v>
      </c>
      <c r="D48" s="44"/>
      <c r="E48" s="47"/>
      <c r="F48" s="47"/>
      <c r="G48" s="64"/>
      <c r="H48" s="64"/>
      <c r="I48" s="50"/>
      <c r="J48" s="25"/>
      <c r="K48" s="25"/>
      <c r="L48" s="64"/>
      <c r="M48" s="25"/>
      <c r="N48" s="25"/>
      <c r="O48" s="25"/>
      <c r="P48" s="31">
        <f t="shared" si="3"/>
        <v>0</v>
      </c>
      <c r="Q48" s="31">
        <f t="shared" si="1"/>
        <v>0</v>
      </c>
      <c r="R48" s="8"/>
      <c r="S48" s="77" t="s">
        <v>291</v>
      </c>
      <c r="T48" s="44"/>
      <c r="U48" s="47"/>
      <c r="V48" s="47"/>
      <c r="W48" s="25"/>
      <c r="X48" s="25"/>
      <c r="Y48" s="25"/>
      <c r="Z48" s="25"/>
      <c r="AA48" s="25"/>
      <c r="AB48" s="26">
        <f t="shared" si="4"/>
        <v>0</v>
      </c>
      <c r="AC48" s="31">
        <f t="shared" si="8"/>
        <v>0</v>
      </c>
      <c r="AD48" s="9"/>
      <c r="AE48" s="54"/>
      <c r="AF48" s="55"/>
      <c r="AG48" s="55"/>
      <c r="AH48" s="55"/>
      <c r="AI48" s="55"/>
      <c r="AJ48" s="55"/>
      <c r="AK48" s="55"/>
      <c r="AL48" s="55"/>
      <c r="AM48" s="55"/>
    </row>
    <row r="49" spans="1:39" x14ac:dyDescent="0.25">
      <c r="A49" s="55"/>
      <c r="B49" s="43">
        <f t="shared" si="0"/>
        <v>0</v>
      </c>
      <c r="C49" s="77" t="s">
        <v>228</v>
      </c>
      <c r="D49" s="44"/>
      <c r="E49" s="47"/>
      <c r="F49" s="47"/>
      <c r="G49" s="64"/>
      <c r="H49" s="64"/>
      <c r="I49" s="50"/>
      <c r="J49" s="25"/>
      <c r="K49" s="25"/>
      <c r="L49" s="64"/>
      <c r="M49" s="25"/>
      <c r="N49" s="25"/>
      <c r="O49" s="25"/>
      <c r="P49" s="31">
        <f t="shared" si="3"/>
        <v>0</v>
      </c>
      <c r="Q49" s="31">
        <f t="shared" si="1"/>
        <v>0</v>
      </c>
      <c r="R49" s="8"/>
      <c r="S49" s="77" t="s">
        <v>292</v>
      </c>
      <c r="T49" s="44"/>
      <c r="U49" s="47"/>
      <c r="V49" s="47"/>
      <c r="W49" s="25"/>
      <c r="X49" s="25"/>
      <c r="Y49" s="25"/>
      <c r="Z49" s="25"/>
      <c r="AA49" s="25"/>
      <c r="AB49" s="26">
        <f t="shared" si="4"/>
        <v>0</v>
      </c>
      <c r="AC49" s="31">
        <f t="shared" si="8"/>
        <v>0</v>
      </c>
      <c r="AD49" s="9"/>
      <c r="AE49" s="54"/>
      <c r="AF49" s="55"/>
      <c r="AG49" s="55"/>
      <c r="AH49" s="55"/>
      <c r="AI49" s="55"/>
      <c r="AJ49" s="55"/>
      <c r="AK49" s="55"/>
      <c r="AL49" s="55"/>
      <c r="AM49" s="55"/>
    </row>
    <row r="50" spans="1:39" x14ac:dyDescent="0.25">
      <c r="A50" s="55"/>
      <c r="B50" s="43">
        <f t="shared" si="0"/>
        <v>0</v>
      </c>
      <c r="C50" s="77" t="s">
        <v>229</v>
      </c>
      <c r="D50" s="44"/>
      <c r="E50" s="47"/>
      <c r="F50" s="47"/>
      <c r="G50" s="64"/>
      <c r="H50" s="64"/>
      <c r="I50" s="50"/>
      <c r="J50" s="25"/>
      <c r="K50" s="25"/>
      <c r="L50" s="64"/>
      <c r="M50" s="25"/>
      <c r="N50" s="25"/>
      <c r="O50" s="25"/>
      <c r="P50" s="31">
        <f t="shared" si="3"/>
        <v>0</v>
      </c>
      <c r="Q50" s="31">
        <f t="shared" si="1"/>
        <v>0</v>
      </c>
      <c r="R50" s="8"/>
      <c r="S50" s="77" t="s">
        <v>293</v>
      </c>
      <c r="T50" s="44"/>
      <c r="U50" s="47"/>
      <c r="V50" s="47"/>
      <c r="W50" s="25"/>
      <c r="X50" s="25"/>
      <c r="Y50" s="25"/>
      <c r="Z50" s="25"/>
      <c r="AA50" s="25"/>
      <c r="AB50" s="26">
        <f t="shared" si="4"/>
        <v>0</v>
      </c>
      <c r="AC50" s="31">
        <f t="shared" si="8"/>
        <v>0</v>
      </c>
      <c r="AD50" s="9"/>
      <c r="AE50" s="54"/>
      <c r="AF50" s="55"/>
      <c r="AG50" s="55"/>
      <c r="AH50" s="55"/>
      <c r="AI50" s="55"/>
      <c r="AJ50" s="55"/>
      <c r="AK50" s="55"/>
      <c r="AL50" s="55"/>
      <c r="AM50" s="55"/>
    </row>
    <row r="51" spans="1:39" x14ac:dyDescent="0.25">
      <c r="A51" s="55"/>
      <c r="B51" s="43">
        <f t="shared" si="0"/>
        <v>0</v>
      </c>
      <c r="C51" s="77" t="s">
        <v>230</v>
      </c>
      <c r="D51" s="44"/>
      <c r="E51" s="47"/>
      <c r="F51" s="47"/>
      <c r="G51" s="64"/>
      <c r="H51" s="64"/>
      <c r="I51" s="50"/>
      <c r="J51" s="25"/>
      <c r="K51" s="25"/>
      <c r="L51" s="64"/>
      <c r="M51" s="25"/>
      <c r="N51" s="25"/>
      <c r="O51" s="25"/>
      <c r="P51" s="31">
        <f t="shared" si="3"/>
        <v>0</v>
      </c>
      <c r="Q51" s="31">
        <f t="shared" si="1"/>
        <v>0</v>
      </c>
      <c r="R51" s="8"/>
      <c r="S51" s="77" t="s">
        <v>294</v>
      </c>
      <c r="T51" s="45"/>
      <c r="U51" s="49"/>
      <c r="V51" s="49"/>
      <c r="W51" s="38"/>
      <c r="X51" s="38"/>
      <c r="Y51" s="38"/>
      <c r="Z51" s="38"/>
      <c r="AA51" s="38"/>
      <c r="AB51" s="39">
        <f t="shared" si="4"/>
        <v>0</v>
      </c>
      <c r="AC51" s="31">
        <f t="shared" si="8"/>
        <v>0</v>
      </c>
      <c r="AD51" s="9"/>
      <c r="AE51" s="54"/>
      <c r="AF51" s="55"/>
      <c r="AG51" s="55"/>
      <c r="AH51" s="55"/>
      <c r="AI51" s="55"/>
      <c r="AJ51" s="55"/>
      <c r="AK51" s="55"/>
      <c r="AL51" s="55"/>
      <c r="AM51" s="55"/>
    </row>
    <row r="52" spans="1:39" x14ac:dyDescent="0.25">
      <c r="A52" s="55"/>
      <c r="B52" s="43">
        <f t="shared" si="0"/>
        <v>0</v>
      </c>
      <c r="C52" s="77" t="s">
        <v>231</v>
      </c>
      <c r="D52" s="44"/>
      <c r="E52" s="47"/>
      <c r="F52" s="47"/>
      <c r="G52" s="64"/>
      <c r="H52" s="64"/>
      <c r="I52" s="50"/>
      <c r="J52" s="25"/>
      <c r="K52" s="25"/>
      <c r="L52" s="64"/>
      <c r="M52" s="25"/>
      <c r="N52" s="25"/>
      <c r="O52" s="25"/>
      <c r="P52" s="31">
        <f t="shared" si="3"/>
        <v>0</v>
      </c>
      <c r="Q52" s="31">
        <f t="shared" si="1"/>
        <v>0</v>
      </c>
      <c r="R52" s="8"/>
      <c r="S52" s="77" t="s">
        <v>295</v>
      </c>
      <c r="T52" s="45"/>
      <c r="U52" s="49"/>
      <c r="V52" s="49"/>
      <c r="W52" s="38"/>
      <c r="X52" s="38"/>
      <c r="Y52" s="38"/>
      <c r="Z52" s="38"/>
      <c r="AA52" s="38"/>
      <c r="AB52" s="39">
        <f t="shared" ref="AB52:AB53" si="9">SUM(W52:Y52)</f>
        <v>0</v>
      </c>
      <c r="AC52" s="31">
        <f t="shared" ref="AC52:AC53" si="10">AB52+Z52*(ContractTenor-3)</f>
        <v>0</v>
      </c>
      <c r="AD52" s="9"/>
      <c r="AE52" s="54"/>
      <c r="AF52" s="55"/>
      <c r="AG52" s="55"/>
      <c r="AH52" s="55"/>
      <c r="AI52" s="55"/>
      <c r="AJ52" s="55"/>
      <c r="AK52" s="55"/>
      <c r="AL52" s="55"/>
      <c r="AM52" s="55"/>
    </row>
    <row r="53" spans="1:39" x14ac:dyDescent="0.25">
      <c r="A53" s="55"/>
      <c r="B53" s="43">
        <f t="shared" si="0"/>
        <v>0</v>
      </c>
      <c r="C53" s="77" t="s">
        <v>232</v>
      </c>
      <c r="D53" s="44"/>
      <c r="E53" s="47"/>
      <c r="F53" s="47"/>
      <c r="G53" s="64"/>
      <c r="H53" s="64"/>
      <c r="I53" s="50"/>
      <c r="J53" s="25"/>
      <c r="K53" s="25"/>
      <c r="L53" s="64"/>
      <c r="M53" s="25"/>
      <c r="N53" s="25"/>
      <c r="O53" s="25"/>
      <c r="P53" s="31">
        <f t="shared" si="3"/>
        <v>0</v>
      </c>
      <c r="Q53" s="31">
        <f t="shared" si="1"/>
        <v>0</v>
      </c>
      <c r="R53" s="8"/>
      <c r="S53" s="77" t="s">
        <v>296</v>
      </c>
      <c r="T53" s="44"/>
      <c r="U53" s="47"/>
      <c r="V53" s="47"/>
      <c r="W53" s="25"/>
      <c r="X53" s="38"/>
      <c r="Y53" s="38"/>
      <c r="Z53" s="38"/>
      <c r="AA53" s="38"/>
      <c r="AB53" s="39">
        <f t="shared" si="9"/>
        <v>0</v>
      </c>
      <c r="AC53" s="31">
        <f t="shared" si="10"/>
        <v>0</v>
      </c>
      <c r="AD53" s="9"/>
      <c r="AE53" s="54"/>
      <c r="AF53" s="55"/>
      <c r="AG53" s="55"/>
      <c r="AH53" s="55"/>
      <c r="AI53" s="55"/>
      <c r="AJ53" s="55"/>
      <c r="AK53" s="55"/>
      <c r="AL53" s="55"/>
      <c r="AM53" s="55"/>
    </row>
    <row r="54" spans="1:39" x14ac:dyDescent="0.25">
      <c r="A54" s="55"/>
      <c r="B54" s="43">
        <f t="shared" si="0"/>
        <v>0</v>
      </c>
      <c r="C54" s="77" t="s">
        <v>233</v>
      </c>
      <c r="D54" s="44"/>
      <c r="E54" s="47"/>
      <c r="F54" s="47"/>
      <c r="G54" s="64"/>
      <c r="H54" s="64"/>
      <c r="I54" s="50"/>
      <c r="J54" s="25"/>
      <c r="K54" s="25"/>
      <c r="L54" s="64"/>
      <c r="M54" s="25"/>
      <c r="N54" s="25"/>
      <c r="O54" s="25"/>
      <c r="P54" s="31">
        <f t="shared" si="3"/>
        <v>0</v>
      </c>
      <c r="Q54" s="31">
        <f t="shared" si="1"/>
        <v>0</v>
      </c>
      <c r="R54" s="8"/>
      <c r="S54" s="77" t="s">
        <v>297</v>
      </c>
      <c r="T54" s="44"/>
      <c r="U54" s="47"/>
      <c r="V54" s="47"/>
      <c r="W54" s="25"/>
      <c r="X54" s="25"/>
      <c r="Y54" s="25"/>
      <c r="Z54" s="25"/>
      <c r="AA54" s="25"/>
      <c r="AB54" s="26">
        <f t="shared" si="4"/>
        <v>0</v>
      </c>
      <c r="AC54" s="31">
        <f t="shared" ref="AC54:AC62" si="11">AB54+Z54*(ContractTenor-3)</f>
        <v>0</v>
      </c>
      <c r="AD54" s="9"/>
      <c r="AE54" s="54"/>
      <c r="AF54" s="55"/>
      <c r="AG54" s="55"/>
      <c r="AH54" s="55"/>
      <c r="AI54" s="55"/>
      <c r="AJ54" s="55"/>
      <c r="AK54" s="55"/>
      <c r="AL54" s="55"/>
      <c r="AM54" s="55"/>
    </row>
    <row r="55" spans="1:39" x14ac:dyDescent="0.25">
      <c r="A55" s="55"/>
      <c r="B55" s="43">
        <f t="shared" si="0"/>
        <v>0</v>
      </c>
      <c r="C55" s="77" t="s">
        <v>234</v>
      </c>
      <c r="D55" s="44"/>
      <c r="E55" s="47"/>
      <c r="F55" s="47"/>
      <c r="G55" s="64"/>
      <c r="H55" s="64"/>
      <c r="I55" s="50"/>
      <c r="J55" s="25"/>
      <c r="K55" s="25"/>
      <c r="L55" s="64"/>
      <c r="M55" s="25"/>
      <c r="N55" s="25"/>
      <c r="O55" s="25"/>
      <c r="P55" s="31">
        <f t="shared" si="3"/>
        <v>0</v>
      </c>
      <c r="Q55" s="31">
        <f t="shared" si="1"/>
        <v>0</v>
      </c>
      <c r="R55" s="8"/>
      <c r="S55" s="77" t="s">
        <v>298</v>
      </c>
      <c r="T55" s="44"/>
      <c r="U55" s="47"/>
      <c r="V55" s="47"/>
      <c r="W55" s="25"/>
      <c r="X55" s="25"/>
      <c r="Y55" s="25"/>
      <c r="Z55" s="25"/>
      <c r="AA55" s="25"/>
      <c r="AB55" s="26">
        <f t="shared" si="4"/>
        <v>0</v>
      </c>
      <c r="AC55" s="31">
        <f t="shared" si="11"/>
        <v>0</v>
      </c>
      <c r="AD55" s="9"/>
      <c r="AE55" s="54"/>
      <c r="AF55" s="55"/>
      <c r="AG55" s="55"/>
      <c r="AH55" s="55"/>
      <c r="AI55" s="55"/>
      <c r="AJ55" s="55"/>
      <c r="AK55" s="55"/>
      <c r="AL55" s="55"/>
      <c r="AM55" s="55"/>
    </row>
    <row r="56" spans="1:39" x14ac:dyDescent="0.25">
      <c r="A56" s="55"/>
      <c r="B56" s="43">
        <f t="shared" si="0"/>
        <v>0</v>
      </c>
      <c r="C56" s="77" t="s">
        <v>235</v>
      </c>
      <c r="D56" s="44"/>
      <c r="E56" s="47"/>
      <c r="F56" s="47"/>
      <c r="G56" s="64"/>
      <c r="H56" s="64"/>
      <c r="I56" s="50"/>
      <c r="J56" s="25"/>
      <c r="K56" s="25"/>
      <c r="L56" s="64"/>
      <c r="M56" s="25"/>
      <c r="N56" s="25"/>
      <c r="O56" s="25"/>
      <c r="P56" s="31">
        <f t="shared" si="3"/>
        <v>0</v>
      </c>
      <c r="Q56" s="31">
        <f t="shared" si="1"/>
        <v>0</v>
      </c>
      <c r="R56" s="8"/>
      <c r="S56" s="77" t="s">
        <v>299</v>
      </c>
      <c r="T56" s="44"/>
      <c r="U56" s="47"/>
      <c r="V56" s="47"/>
      <c r="W56" s="25"/>
      <c r="X56" s="25"/>
      <c r="Y56" s="25"/>
      <c r="Z56" s="25"/>
      <c r="AA56" s="25"/>
      <c r="AB56" s="26">
        <f t="shared" si="4"/>
        <v>0</v>
      </c>
      <c r="AC56" s="31">
        <f t="shared" si="11"/>
        <v>0</v>
      </c>
      <c r="AD56" s="9"/>
      <c r="AE56" s="54"/>
      <c r="AF56" s="55"/>
      <c r="AG56" s="55"/>
      <c r="AH56" s="55"/>
      <c r="AI56" s="55"/>
      <c r="AJ56" s="55"/>
      <c r="AK56" s="55"/>
      <c r="AL56" s="55"/>
      <c r="AM56" s="55"/>
    </row>
    <row r="57" spans="1:39" x14ac:dyDescent="0.25">
      <c r="A57" s="55"/>
      <c r="B57" s="43">
        <f t="shared" si="0"/>
        <v>0</v>
      </c>
      <c r="C57" s="77" t="s">
        <v>236</v>
      </c>
      <c r="D57" s="44"/>
      <c r="E57" s="47"/>
      <c r="F57" s="47"/>
      <c r="G57" s="64"/>
      <c r="H57" s="64"/>
      <c r="I57" s="50"/>
      <c r="J57" s="25"/>
      <c r="K57" s="25"/>
      <c r="L57" s="64"/>
      <c r="M57" s="25"/>
      <c r="N57" s="25"/>
      <c r="O57" s="25"/>
      <c r="P57" s="31">
        <f t="shared" si="3"/>
        <v>0</v>
      </c>
      <c r="Q57" s="31">
        <f t="shared" si="1"/>
        <v>0</v>
      </c>
      <c r="R57" s="8"/>
      <c r="S57" s="77" t="s">
        <v>300</v>
      </c>
      <c r="T57" s="44"/>
      <c r="U57" s="47"/>
      <c r="V57" s="47"/>
      <c r="W57" s="25"/>
      <c r="X57" s="25"/>
      <c r="Y57" s="25"/>
      <c r="Z57" s="25"/>
      <c r="AA57" s="25"/>
      <c r="AB57" s="26">
        <f t="shared" si="4"/>
        <v>0</v>
      </c>
      <c r="AC57" s="31">
        <f t="shared" si="11"/>
        <v>0</v>
      </c>
      <c r="AD57" s="9"/>
      <c r="AE57" s="54"/>
      <c r="AF57" s="55"/>
      <c r="AG57" s="55"/>
      <c r="AH57" s="55"/>
      <c r="AI57" s="55"/>
      <c r="AJ57" s="55"/>
      <c r="AK57" s="55"/>
      <c r="AL57" s="55"/>
      <c r="AM57" s="55"/>
    </row>
    <row r="58" spans="1:39" x14ac:dyDescent="0.25">
      <c r="A58" s="55"/>
      <c r="B58" s="43">
        <f t="shared" si="0"/>
        <v>0</v>
      </c>
      <c r="C58" s="77" t="s">
        <v>237</v>
      </c>
      <c r="D58" s="44"/>
      <c r="E58" s="47"/>
      <c r="F58" s="47"/>
      <c r="G58" s="64"/>
      <c r="H58" s="64"/>
      <c r="I58" s="50"/>
      <c r="J58" s="25"/>
      <c r="K58" s="25"/>
      <c r="L58" s="64"/>
      <c r="M58" s="25"/>
      <c r="N58" s="25"/>
      <c r="O58" s="25"/>
      <c r="P58" s="31">
        <f t="shared" si="3"/>
        <v>0</v>
      </c>
      <c r="Q58" s="31">
        <f t="shared" si="1"/>
        <v>0</v>
      </c>
      <c r="R58" s="8"/>
      <c r="S58" s="77" t="s">
        <v>301</v>
      </c>
      <c r="T58" s="44"/>
      <c r="U58" s="47"/>
      <c r="V58" s="47"/>
      <c r="W58" s="25"/>
      <c r="X58" s="25"/>
      <c r="Y58" s="25"/>
      <c r="Z58" s="25"/>
      <c r="AA58" s="25"/>
      <c r="AB58" s="26">
        <f t="shared" si="4"/>
        <v>0</v>
      </c>
      <c r="AC58" s="31">
        <f t="shared" si="11"/>
        <v>0</v>
      </c>
      <c r="AD58" s="9"/>
      <c r="AE58" s="54"/>
      <c r="AF58" s="55"/>
      <c r="AG58" s="55"/>
      <c r="AH58" s="55"/>
      <c r="AI58" s="55"/>
      <c r="AJ58" s="55"/>
      <c r="AK58" s="55"/>
      <c r="AL58" s="55"/>
      <c r="AM58" s="55"/>
    </row>
    <row r="59" spans="1:39" x14ac:dyDescent="0.25">
      <c r="A59" s="55"/>
      <c r="B59" s="43">
        <f t="shared" si="0"/>
        <v>0</v>
      </c>
      <c r="C59" s="77" t="s">
        <v>238</v>
      </c>
      <c r="D59" s="44"/>
      <c r="E59" s="47"/>
      <c r="F59" s="47"/>
      <c r="G59" s="64"/>
      <c r="H59" s="64"/>
      <c r="I59" s="50"/>
      <c r="J59" s="25"/>
      <c r="K59" s="25"/>
      <c r="L59" s="64"/>
      <c r="M59" s="25"/>
      <c r="N59" s="25"/>
      <c r="O59" s="25"/>
      <c r="P59" s="31">
        <f t="shared" si="3"/>
        <v>0</v>
      </c>
      <c r="Q59" s="31">
        <f t="shared" si="1"/>
        <v>0</v>
      </c>
      <c r="R59" s="8"/>
      <c r="S59" s="77" t="s">
        <v>302</v>
      </c>
      <c r="T59" s="44"/>
      <c r="U59" s="47"/>
      <c r="V59" s="47"/>
      <c r="W59" s="25"/>
      <c r="X59" s="25"/>
      <c r="Y59" s="25"/>
      <c r="Z59" s="25"/>
      <c r="AA59" s="25"/>
      <c r="AB59" s="26">
        <f t="shared" si="4"/>
        <v>0</v>
      </c>
      <c r="AC59" s="31">
        <f t="shared" si="11"/>
        <v>0</v>
      </c>
      <c r="AD59" s="9"/>
      <c r="AE59" s="54"/>
      <c r="AF59" s="55"/>
      <c r="AG59" s="55"/>
      <c r="AH59" s="55"/>
      <c r="AI59" s="55"/>
      <c r="AJ59" s="55"/>
      <c r="AK59" s="55"/>
      <c r="AL59" s="55"/>
      <c r="AM59" s="55"/>
    </row>
    <row r="60" spans="1:39" x14ac:dyDescent="0.25">
      <c r="A60" s="55"/>
      <c r="B60" s="43">
        <f t="shared" si="0"/>
        <v>0</v>
      </c>
      <c r="C60" s="77" t="s">
        <v>239</v>
      </c>
      <c r="D60" s="44"/>
      <c r="E60" s="47"/>
      <c r="F60" s="47"/>
      <c r="G60" s="64"/>
      <c r="H60" s="64"/>
      <c r="I60" s="50"/>
      <c r="J60" s="25"/>
      <c r="K60" s="25"/>
      <c r="L60" s="64"/>
      <c r="M60" s="25"/>
      <c r="N60" s="25"/>
      <c r="O60" s="25"/>
      <c r="P60" s="31">
        <f t="shared" si="3"/>
        <v>0</v>
      </c>
      <c r="Q60" s="31">
        <f t="shared" si="1"/>
        <v>0</v>
      </c>
      <c r="R60" s="8"/>
      <c r="S60" s="77" t="s">
        <v>303</v>
      </c>
      <c r="T60" s="44"/>
      <c r="U60" s="47"/>
      <c r="V60" s="47"/>
      <c r="W60" s="25"/>
      <c r="X60" s="25"/>
      <c r="Y60" s="25"/>
      <c r="Z60" s="25"/>
      <c r="AA60" s="25"/>
      <c r="AB60" s="26">
        <f t="shared" si="4"/>
        <v>0</v>
      </c>
      <c r="AC60" s="31">
        <f t="shared" si="11"/>
        <v>0</v>
      </c>
      <c r="AD60" s="9"/>
      <c r="AE60" s="54"/>
      <c r="AF60" s="55"/>
      <c r="AG60" s="55"/>
      <c r="AH60" s="55"/>
      <c r="AI60" s="55"/>
      <c r="AJ60" s="55"/>
      <c r="AK60" s="55"/>
      <c r="AL60" s="55"/>
      <c r="AM60" s="55"/>
    </row>
    <row r="61" spans="1:39" x14ac:dyDescent="0.25">
      <c r="A61" s="55"/>
      <c r="B61" s="43">
        <f t="shared" si="0"/>
        <v>0</v>
      </c>
      <c r="C61" s="77" t="s">
        <v>240</v>
      </c>
      <c r="D61" s="44"/>
      <c r="E61" s="47"/>
      <c r="F61" s="47"/>
      <c r="G61" s="64"/>
      <c r="H61" s="64"/>
      <c r="I61" s="50"/>
      <c r="J61" s="25"/>
      <c r="K61" s="25"/>
      <c r="L61" s="64"/>
      <c r="M61" s="25"/>
      <c r="N61" s="25"/>
      <c r="O61" s="25"/>
      <c r="P61" s="31">
        <f t="shared" si="3"/>
        <v>0</v>
      </c>
      <c r="Q61" s="31">
        <f t="shared" si="1"/>
        <v>0</v>
      </c>
      <c r="R61" s="8"/>
      <c r="S61" s="77" t="s">
        <v>304</v>
      </c>
      <c r="T61" s="44"/>
      <c r="U61" s="47"/>
      <c r="V61" s="47"/>
      <c r="W61" s="25"/>
      <c r="X61" s="25"/>
      <c r="Y61" s="25"/>
      <c r="Z61" s="25"/>
      <c r="AA61" s="25"/>
      <c r="AB61" s="26">
        <f t="shared" si="4"/>
        <v>0</v>
      </c>
      <c r="AC61" s="31">
        <f t="shared" si="11"/>
        <v>0</v>
      </c>
      <c r="AD61" s="9"/>
      <c r="AE61" s="54"/>
      <c r="AF61" s="55"/>
      <c r="AG61" s="55"/>
      <c r="AH61" s="55"/>
      <c r="AI61" s="55"/>
      <c r="AJ61" s="55"/>
      <c r="AK61" s="55"/>
      <c r="AL61" s="55"/>
      <c r="AM61" s="55"/>
    </row>
    <row r="62" spans="1:39" x14ac:dyDescent="0.25">
      <c r="A62" s="55"/>
      <c r="B62" s="43">
        <f t="shared" si="0"/>
        <v>0</v>
      </c>
      <c r="C62" s="77" t="s">
        <v>241</v>
      </c>
      <c r="D62" s="44"/>
      <c r="E62" s="47"/>
      <c r="F62" s="47"/>
      <c r="G62" s="64"/>
      <c r="H62" s="64"/>
      <c r="I62" s="50"/>
      <c r="J62" s="25"/>
      <c r="K62" s="25"/>
      <c r="L62" s="64"/>
      <c r="M62" s="25"/>
      <c r="N62" s="25"/>
      <c r="O62" s="25"/>
      <c r="P62" s="31">
        <f t="shared" si="3"/>
        <v>0</v>
      </c>
      <c r="Q62" s="31">
        <f t="shared" si="1"/>
        <v>0</v>
      </c>
      <c r="R62" s="8"/>
      <c r="S62" s="77" t="s">
        <v>305</v>
      </c>
      <c r="T62" s="44"/>
      <c r="U62" s="47"/>
      <c r="V62" s="47"/>
      <c r="W62" s="25"/>
      <c r="X62" s="25"/>
      <c r="Y62" s="25"/>
      <c r="Z62" s="25"/>
      <c r="AA62" s="25"/>
      <c r="AB62" s="26">
        <f t="shared" si="4"/>
        <v>0</v>
      </c>
      <c r="AC62" s="31">
        <f t="shared" si="11"/>
        <v>0</v>
      </c>
      <c r="AD62" s="9"/>
      <c r="AE62" s="54"/>
      <c r="AF62" s="55"/>
      <c r="AG62" s="55"/>
      <c r="AH62" s="55"/>
      <c r="AI62" s="55"/>
      <c r="AJ62" s="55"/>
      <c r="AK62" s="55"/>
      <c r="AL62" s="55"/>
      <c r="AM62" s="55"/>
    </row>
    <row r="63" spans="1:39" x14ac:dyDescent="0.25">
      <c r="A63" s="55"/>
      <c r="B63" s="43"/>
      <c r="C63" s="77" t="s">
        <v>242</v>
      </c>
      <c r="D63" s="44"/>
      <c r="E63" s="47"/>
      <c r="F63" s="47"/>
      <c r="G63" s="64"/>
      <c r="H63" s="64"/>
      <c r="I63" s="50"/>
      <c r="J63" s="25"/>
      <c r="K63" s="25"/>
      <c r="L63" s="64"/>
      <c r="M63" s="25"/>
      <c r="N63" s="25"/>
      <c r="O63" s="25"/>
      <c r="P63" s="31">
        <f t="shared" ref="P63:P84" si="12">H63*I63*J63+K63</f>
        <v>0</v>
      </c>
      <c r="Q63" s="31">
        <f t="shared" ref="Q63:Q84" si="13">P63+L63*M63*N63+O63</f>
        <v>0</v>
      </c>
      <c r="R63" s="8"/>
      <c r="S63" s="77" t="s">
        <v>311</v>
      </c>
      <c r="T63" s="44"/>
      <c r="U63" s="47"/>
      <c r="V63" s="47"/>
      <c r="W63" s="25"/>
      <c r="X63" s="25"/>
      <c r="Y63" s="25"/>
      <c r="Z63" s="25"/>
      <c r="AA63" s="25"/>
      <c r="AB63" s="26">
        <f t="shared" ref="AB63" si="14">SUM(W63:Y63)</f>
        <v>0</v>
      </c>
      <c r="AC63" s="31">
        <f t="shared" ref="AC63" si="15">AB63+Z63*(ContractTenor-3)</f>
        <v>0</v>
      </c>
      <c r="AD63" s="9"/>
      <c r="AE63" s="54"/>
      <c r="AF63" s="55"/>
      <c r="AG63" s="55"/>
      <c r="AH63" s="55"/>
      <c r="AI63" s="55"/>
      <c r="AJ63" s="55"/>
      <c r="AK63" s="55"/>
      <c r="AL63" s="55"/>
      <c r="AM63" s="55"/>
    </row>
    <row r="64" spans="1:39" x14ac:dyDescent="0.25">
      <c r="A64" s="55"/>
      <c r="B64" s="43"/>
      <c r="C64" s="77" t="s">
        <v>243</v>
      </c>
      <c r="D64" s="44"/>
      <c r="E64" s="47"/>
      <c r="F64" s="47"/>
      <c r="G64" s="64"/>
      <c r="H64" s="64"/>
      <c r="I64" s="50"/>
      <c r="J64" s="25"/>
      <c r="K64" s="25"/>
      <c r="L64" s="64"/>
      <c r="M64" s="25"/>
      <c r="N64" s="25"/>
      <c r="O64" s="25"/>
      <c r="P64" s="31">
        <f t="shared" si="12"/>
        <v>0</v>
      </c>
      <c r="Q64" s="31">
        <f t="shared" si="13"/>
        <v>0</v>
      </c>
      <c r="R64" s="8"/>
      <c r="S64" s="77" t="s">
        <v>312</v>
      </c>
      <c r="T64" s="44"/>
      <c r="U64" s="47"/>
      <c r="V64" s="47"/>
      <c r="W64" s="25"/>
      <c r="X64" s="36"/>
      <c r="Y64" s="36"/>
      <c r="Z64" s="36"/>
      <c r="AA64" s="36"/>
      <c r="AB64" s="37">
        <f t="shared" ref="AB64:AB73" si="16">SUM(W64:Y64)</f>
        <v>0</v>
      </c>
      <c r="AC64" s="31">
        <f t="shared" ref="AC64:AC84" si="17">AB64+Z64*(ContractTenor-3)</f>
        <v>0</v>
      </c>
      <c r="AD64" s="9"/>
      <c r="AE64" s="54"/>
      <c r="AF64" s="55"/>
      <c r="AG64" s="55"/>
      <c r="AH64" s="55"/>
      <c r="AI64" s="55"/>
      <c r="AJ64" s="55"/>
      <c r="AK64" s="55"/>
      <c r="AL64" s="55"/>
      <c r="AM64" s="55"/>
    </row>
    <row r="65" spans="1:39" x14ac:dyDescent="0.25">
      <c r="A65" s="55"/>
      <c r="B65" s="43"/>
      <c r="C65" s="77" t="s">
        <v>244</v>
      </c>
      <c r="D65" s="44"/>
      <c r="E65" s="47"/>
      <c r="F65" s="47"/>
      <c r="G65" s="64"/>
      <c r="H65" s="64"/>
      <c r="I65" s="50"/>
      <c r="J65" s="25"/>
      <c r="K65" s="25"/>
      <c r="L65" s="64"/>
      <c r="M65" s="25"/>
      <c r="N65" s="25"/>
      <c r="O65" s="25"/>
      <c r="P65" s="31">
        <f t="shared" si="12"/>
        <v>0</v>
      </c>
      <c r="Q65" s="31">
        <f t="shared" si="13"/>
        <v>0</v>
      </c>
      <c r="R65" s="8"/>
      <c r="S65" s="77" t="s">
        <v>313</v>
      </c>
      <c r="T65" s="44"/>
      <c r="U65" s="47"/>
      <c r="V65" s="47"/>
      <c r="W65" s="25"/>
      <c r="X65" s="25"/>
      <c r="Y65" s="25"/>
      <c r="Z65" s="25"/>
      <c r="AA65" s="25"/>
      <c r="AB65" s="26">
        <f t="shared" si="16"/>
        <v>0</v>
      </c>
      <c r="AC65" s="31">
        <f t="shared" si="17"/>
        <v>0</v>
      </c>
      <c r="AD65" s="9"/>
      <c r="AE65" s="54"/>
      <c r="AF65" s="55"/>
      <c r="AG65" s="55"/>
      <c r="AH65" s="55"/>
      <c r="AI65" s="55"/>
      <c r="AJ65" s="55"/>
      <c r="AK65" s="55"/>
      <c r="AL65" s="55"/>
      <c r="AM65" s="55"/>
    </row>
    <row r="66" spans="1:39" x14ac:dyDescent="0.25">
      <c r="A66" s="55"/>
      <c r="B66" s="43"/>
      <c r="C66" s="77" t="s">
        <v>245</v>
      </c>
      <c r="D66" s="44"/>
      <c r="E66" s="47"/>
      <c r="F66" s="47"/>
      <c r="G66" s="64"/>
      <c r="H66" s="64"/>
      <c r="I66" s="50"/>
      <c r="J66" s="25"/>
      <c r="K66" s="25"/>
      <c r="L66" s="64"/>
      <c r="M66" s="25"/>
      <c r="N66" s="25"/>
      <c r="O66" s="25"/>
      <c r="P66" s="31">
        <f t="shared" si="12"/>
        <v>0</v>
      </c>
      <c r="Q66" s="31">
        <f t="shared" si="13"/>
        <v>0</v>
      </c>
      <c r="R66" s="8"/>
      <c r="S66" s="77" t="s">
        <v>314</v>
      </c>
      <c r="T66" s="44"/>
      <c r="U66" s="47"/>
      <c r="V66" s="47"/>
      <c r="W66" s="25"/>
      <c r="X66" s="25"/>
      <c r="Y66" s="25"/>
      <c r="Z66" s="25"/>
      <c r="AA66" s="25"/>
      <c r="AB66" s="26">
        <f t="shared" si="16"/>
        <v>0</v>
      </c>
      <c r="AC66" s="31">
        <f t="shared" si="17"/>
        <v>0</v>
      </c>
      <c r="AD66" s="9"/>
      <c r="AE66" s="54"/>
      <c r="AF66" s="55"/>
      <c r="AG66" s="55"/>
      <c r="AH66" s="55"/>
      <c r="AI66" s="55"/>
      <c r="AJ66" s="55"/>
      <c r="AK66" s="55"/>
      <c r="AL66" s="55"/>
      <c r="AM66" s="55"/>
    </row>
    <row r="67" spans="1:39" x14ac:dyDescent="0.25">
      <c r="A67" s="55"/>
      <c r="B67" s="43"/>
      <c r="C67" s="77" t="s">
        <v>246</v>
      </c>
      <c r="D67" s="44"/>
      <c r="E67" s="47"/>
      <c r="F67" s="47"/>
      <c r="G67" s="64"/>
      <c r="H67" s="64"/>
      <c r="I67" s="50"/>
      <c r="J67" s="25"/>
      <c r="K67" s="25"/>
      <c r="L67" s="64"/>
      <c r="M67" s="25"/>
      <c r="N67" s="25"/>
      <c r="O67" s="25"/>
      <c r="P67" s="31">
        <f t="shared" si="12"/>
        <v>0</v>
      </c>
      <c r="Q67" s="31">
        <f t="shared" si="13"/>
        <v>0</v>
      </c>
      <c r="R67" s="8"/>
      <c r="S67" s="77" t="s">
        <v>315</v>
      </c>
      <c r="T67" s="44"/>
      <c r="U67" s="47"/>
      <c r="V67" s="47"/>
      <c r="W67" s="25"/>
      <c r="X67" s="25"/>
      <c r="Y67" s="25"/>
      <c r="Z67" s="25"/>
      <c r="AA67" s="25"/>
      <c r="AB67" s="26">
        <f t="shared" si="16"/>
        <v>0</v>
      </c>
      <c r="AC67" s="31">
        <f t="shared" si="17"/>
        <v>0</v>
      </c>
      <c r="AD67" s="9"/>
      <c r="AE67" s="54"/>
      <c r="AF67" s="55"/>
      <c r="AG67" s="55"/>
      <c r="AH67" s="55"/>
      <c r="AI67" s="55"/>
      <c r="AJ67" s="55"/>
      <c r="AK67" s="55"/>
      <c r="AL67" s="55"/>
      <c r="AM67" s="55"/>
    </row>
    <row r="68" spans="1:39" x14ac:dyDescent="0.25">
      <c r="A68" s="55"/>
      <c r="B68" s="43"/>
      <c r="C68" s="77" t="s">
        <v>247</v>
      </c>
      <c r="D68" s="44"/>
      <c r="E68" s="47"/>
      <c r="F68" s="47"/>
      <c r="G68" s="64"/>
      <c r="H68" s="64"/>
      <c r="I68" s="50"/>
      <c r="J68" s="25"/>
      <c r="K68" s="25"/>
      <c r="L68" s="64"/>
      <c r="M68" s="25"/>
      <c r="N68" s="25"/>
      <c r="O68" s="25"/>
      <c r="P68" s="31">
        <f t="shared" si="12"/>
        <v>0</v>
      </c>
      <c r="Q68" s="31">
        <f t="shared" si="13"/>
        <v>0</v>
      </c>
      <c r="R68" s="8"/>
      <c r="S68" s="77" t="s">
        <v>316</v>
      </c>
      <c r="T68" s="44"/>
      <c r="U68" s="47"/>
      <c r="V68" s="47"/>
      <c r="W68" s="25"/>
      <c r="X68" s="25"/>
      <c r="Y68" s="25"/>
      <c r="Z68" s="25"/>
      <c r="AA68" s="25"/>
      <c r="AB68" s="26">
        <f t="shared" si="16"/>
        <v>0</v>
      </c>
      <c r="AC68" s="31">
        <f t="shared" si="17"/>
        <v>0</v>
      </c>
      <c r="AD68" s="9"/>
      <c r="AE68" s="54"/>
      <c r="AF68" s="55"/>
      <c r="AG68" s="55"/>
      <c r="AH68" s="55"/>
      <c r="AI68" s="55"/>
      <c r="AJ68" s="55"/>
      <c r="AK68" s="55"/>
      <c r="AL68" s="55"/>
      <c r="AM68" s="55"/>
    </row>
    <row r="69" spans="1:39" x14ac:dyDescent="0.25">
      <c r="A69" s="55"/>
      <c r="B69" s="43"/>
      <c r="C69" s="77" t="s">
        <v>248</v>
      </c>
      <c r="D69" s="44"/>
      <c r="E69" s="47"/>
      <c r="F69" s="47"/>
      <c r="G69" s="64"/>
      <c r="H69" s="64"/>
      <c r="I69" s="50"/>
      <c r="J69" s="25"/>
      <c r="K69" s="25"/>
      <c r="L69" s="64"/>
      <c r="M69" s="25"/>
      <c r="N69" s="25"/>
      <c r="O69" s="25"/>
      <c r="P69" s="31">
        <f t="shared" si="12"/>
        <v>0</v>
      </c>
      <c r="Q69" s="31">
        <f t="shared" si="13"/>
        <v>0</v>
      </c>
      <c r="R69" s="8"/>
      <c r="S69" s="77" t="s">
        <v>317</v>
      </c>
      <c r="T69" s="44"/>
      <c r="U69" s="47"/>
      <c r="V69" s="47"/>
      <c r="W69" s="25"/>
      <c r="X69" s="25"/>
      <c r="Y69" s="25"/>
      <c r="Z69" s="25"/>
      <c r="AA69" s="25"/>
      <c r="AB69" s="26">
        <f t="shared" si="16"/>
        <v>0</v>
      </c>
      <c r="AC69" s="31">
        <f t="shared" si="17"/>
        <v>0</v>
      </c>
      <c r="AD69" s="9"/>
      <c r="AE69" s="54"/>
      <c r="AF69" s="55"/>
      <c r="AG69" s="55"/>
      <c r="AH69" s="55"/>
      <c r="AI69" s="55"/>
      <c r="AJ69" s="55"/>
      <c r="AK69" s="55"/>
      <c r="AL69" s="55"/>
      <c r="AM69" s="55"/>
    </row>
    <row r="70" spans="1:39" x14ac:dyDescent="0.25">
      <c r="A70" s="55"/>
      <c r="B70" s="43"/>
      <c r="C70" s="77" t="s">
        <v>249</v>
      </c>
      <c r="D70" s="44"/>
      <c r="E70" s="47"/>
      <c r="F70" s="47"/>
      <c r="G70" s="64"/>
      <c r="H70" s="64"/>
      <c r="I70" s="50"/>
      <c r="J70" s="25"/>
      <c r="K70" s="25"/>
      <c r="L70" s="64"/>
      <c r="M70" s="25"/>
      <c r="N70" s="25"/>
      <c r="O70" s="25"/>
      <c r="P70" s="31">
        <f t="shared" si="12"/>
        <v>0</v>
      </c>
      <c r="Q70" s="31">
        <f t="shared" si="13"/>
        <v>0</v>
      </c>
      <c r="R70" s="8"/>
      <c r="S70" s="77" t="s">
        <v>318</v>
      </c>
      <c r="T70" s="44"/>
      <c r="U70" s="47"/>
      <c r="V70" s="47"/>
      <c r="W70" s="25"/>
      <c r="X70" s="25"/>
      <c r="Y70" s="25"/>
      <c r="Z70" s="25"/>
      <c r="AA70" s="25"/>
      <c r="AB70" s="26">
        <f t="shared" si="16"/>
        <v>0</v>
      </c>
      <c r="AC70" s="31">
        <f t="shared" si="17"/>
        <v>0</v>
      </c>
      <c r="AD70" s="9"/>
      <c r="AE70" s="54"/>
      <c r="AF70" s="55"/>
      <c r="AG70" s="55"/>
      <c r="AH70" s="55"/>
      <c r="AI70" s="55"/>
      <c r="AJ70" s="55"/>
      <c r="AK70" s="55"/>
      <c r="AL70" s="55"/>
      <c r="AM70" s="55"/>
    </row>
    <row r="71" spans="1:39" x14ac:dyDescent="0.25">
      <c r="A71" s="55"/>
      <c r="B71" s="43"/>
      <c r="C71" s="77" t="s">
        <v>250</v>
      </c>
      <c r="D71" s="44"/>
      <c r="E71" s="47"/>
      <c r="F71" s="47"/>
      <c r="G71" s="64"/>
      <c r="H71" s="64"/>
      <c r="I71" s="50"/>
      <c r="J71" s="25"/>
      <c r="K71" s="25"/>
      <c r="L71" s="64"/>
      <c r="M71" s="25"/>
      <c r="N71" s="25"/>
      <c r="O71" s="25"/>
      <c r="P71" s="31">
        <f t="shared" si="12"/>
        <v>0</v>
      </c>
      <c r="Q71" s="31">
        <f t="shared" si="13"/>
        <v>0</v>
      </c>
      <c r="R71" s="8"/>
      <c r="S71" s="77" t="s">
        <v>319</v>
      </c>
      <c r="T71" s="44"/>
      <c r="U71" s="47"/>
      <c r="V71" s="47"/>
      <c r="W71" s="25"/>
      <c r="X71" s="25"/>
      <c r="Y71" s="25"/>
      <c r="Z71" s="25"/>
      <c r="AA71" s="25"/>
      <c r="AB71" s="26">
        <f t="shared" si="16"/>
        <v>0</v>
      </c>
      <c r="AC71" s="31">
        <f t="shared" si="17"/>
        <v>0</v>
      </c>
      <c r="AD71" s="9"/>
      <c r="AE71" s="54"/>
      <c r="AF71" s="55"/>
      <c r="AG71" s="55"/>
      <c r="AH71" s="55"/>
      <c r="AI71" s="55"/>
      <c r="AJ71" s="55"/>
      <c r="AK71" s="55"/>
      <c r="AL71" s="55"/>
      <c r="AM71" s="55"/>
    </row>
    <row r="72" spans="1:39" x14ac:dyDescent="0.25">
      <c r="A72" s="55"/>
      <c r="B72" s="43"/>
      <c r="C72" s="77" t="s">
        <v>251</v>
      </c>
      <c r="D72" s="44"/>
      <c r="E72" s="47"/>
      <c r="F72" s="47"/>
      <c r="G72" s="64"/>
      <c r="H72" s="64"/>
      <c r="I72" s="50"/>
      <c r="J72" s="25"/>
      <c r="K72" s="25"/>
      <c r="L72" s="64"/>
      <c r="M72" s="25"/>
      <c r="N72" s="25"/>
      <c r="O72" s="25"/>
      <c r="P72" s="31">
        <f t="shared" si="12"/>
        <v>0</v>
      </c>
      <c r="Q72" s="31">
        <f t="shared" si="13"/>
        <v>0</v>
      </c>
      <c r="R72" s="8"/>
      <c r="S72" s="77" t="s">
        <v>320</v>
      </c>
      <c r="T72" s="44"/>
      <c r="U72" s="47"/>
      <c r="V72" s="47"/>
      <c r="W72" s="25"/>
      <c r="X72" s="25"/>
      <c r="Y72" s="25"/>
      <c r="Z72" s="25"/>
      <c r="AA72" s="25"/>
      <c r="AB72" s="26">
        <f t="shared" si="16"/>
        <v>0</v>
      </c>
      <c r="AC72" s="31">
        <f t="shared" si="17"/>
        <v>0</v>
      </c>
      <c r="AD72" s="9"/>
      <c r="AE72" s="54"/>
      <c r="AF72" s="55"/>
      <c r="AG72" s="55"/>
      <c r="AH72" s="55"/>
      <c r="AI72" s="55"/>
      <c r="AJ72" s="55"/>
      <c r="AK72" s="55"/>
      <c r="AL72" s="55"/>
      <c r="AM72" s="55"/>
    </row>
    <row r="73" spans="1:39" x14ac:dyDescent="0.25">
      <c r="A73" s="55"/>
      <c r="B73" s="43"/>
      <c r="C73" s="77" t="s">
        <v>252</v>
      </c>
      <c r="D73" s="44"/>
      <c r="E73" s="47"/>
      <c r="F73" s="47"/>
      <c r="G73" s="64"/>
      <c r="H73" s="64"/>
      <c r="I73" s="50"/>
      <c r="J73" s="25"/>
      <c r="K73" s="25"/>
      <c r="L73" s="64"/>
      <c r="M73" s="25"/>
      <c r="N73" s="25"/>
      <c r="O73" s="25"/>
      <c r="P73" s="31">
        <f t="shared" si="12"/>
        <v>0</v>
      </c>
      <c r="Q73" s="31">
        <f t="shared" si="13"/>
        <v>0</v>
      </c>
      <c r="R73" s="8"/>
      <c r="S73" s="77" t="s">
        <v>321</v>
      </c>
      <c r="T73" s="45"/>
      <c r="U73" s="49"/>
      <c r="V73" s="49"/>
      <c r="W73" s="38"/>
      <c r="X73" s="38"/>
      <c r="Y73" s="38"/>
      <c r="Z73" s="38"/>
      <c r="AA73" s="38"/>
      <c r="AB73" s="39">
        <f t="shared" si="16"/>
        <v>0</v>
      </c>
      <c r="AC73" s="31">
        <f t="shared" si="17"/>
        <v>0</v>
      </c>
      <c r="AD73" s="9"/>
      <c r="AE73" s="54"/>
      <c r="AF73" s="55"/>
      <c r="AG73" s="55"/>
      <c r="AH73" s="55"/>
      <c r="AI73" s="55"/>
      <c r="AJ73" s="55"/>
      <c r="AK73" s="55"/>
      <c r="AL73" s="55"/>
      <c r="AM73" s="55"/>
    </row>
    <row r="74" spans="1:39" x14ac:dyDescent="0.25">
      <c r="A74" s="55"/>
      <c r="B74" s="43"/>
      <c r="C74" s="77" t="s">
        <v>253</v>
      </c>
      <c r="D74" s="44"/>
      <c r="E74" s="47"/>
      <c r="F74" s="47"/>
      <c r="G74" s="64"/>
      <c r="H74" s="64"/>
      <c r="I74" s="50"/>
      <c r="J74" s="25"/>
      <c r="K74" s="25"/>
      <c r="L74" s="64"/>
      <c r="M74" s="25"/>
      <c r="N74" s="25"/>
      <c r="O74" s="25"/>
      <c r="P74" s="31">
        <f t="shared" si="12"/>
        <v>0</v>
      </c>
      <c r="Q74" s="31">
        <f t="shared" si="13"/>
        <v>0</v>
      </c>
      <c r="R74" s="8"/>
      <c r="S74" s="77" t="s">
        <v>322</v>
      </c>
      <c r="T74" s="45"/>
      <c r="U74" s="49"/>
      <c r="V74" s="49"/>
      <c r="W74" s="38"/>
      <c r="X74" s="38"/>
      <c r="Y74" s="38"/>
      <c r="Z74" s="38"/>
      <c r="AA74" s="38"/>
      <c r="AB74" s="39">
        <f t="shared" ref="AB74:AB75" si="18">SUM(W74:Y74)</f>
        <v>0</v>
      </c>
      <c r="AC74" s="31">
        <f t="shared" si="17"/>
        <v>0</v>
      </c>
      <c r="AD74" s="9"/>
      <c r="AE74" s="54"/>
      <c r="AF74" s="55"/>
      <c r="AG74" s="55"/>
      <c r="AH74" s="55"/>
      <c r="AI74" s="55"/>
      <c r="AJ74" s="55"/>
      <c r="AK74" s="55"/>
      <c r="AL74" s="55"/>
      <c r="AM74" s="55"/>
    </row>
    <row r="75" spans="1:39" x14ac:dyDescent="0.25">
      <c r="A75" s="55"/>
      <c r="B75" s="43"/>
      <c r="C75" s="77" t="s">
        <v>254</v>
      </c>
      <c r="D75" s="44"/>
      <c r="E75" s="47"/>
      <c r="F75" s="47"/>
      <c r="G75" s="64"/>
      <c r="H75" s="64"/>
      <c r="I75" s="50"/>
      <c r="J75" s="25"/>
      <c r="K75" s="25"/>
      <c r="L75" s="64"/>
      <c r="M75" s="25"/>
      <c r="N75" s="25"/>
      <c r="O75" s="25"/>
      <c r="P75" s="31">
        <f t="shared" si="12"/>
        <v>0</v>
      </c>
      <c r="Q75" s="31">
        <f t="shared" si="13"/>
        <v>0</v>
      </c>
      <c r="R75" s="8"/>
      <c r="S75" s="77" t="s">
        <v>323</v>
      </c>
      <c r="T75" s="44"/>
      <c r="U75" s="47"/>
      <c r="V75" s="47"/>
      <c r="W75" s="25"/>
      <c r="X75" s="38"/>
      <c r="Y75" s="38"/>
      <c r="Z75" s="38"/>
      <c r="AA75" s="38"/>
      <c r="AB75" s="39">
        <f t="shared" si="18"/>
        <v>0</v>
      </c>
      <c r="AC75" s="31">
        <f t="shared" si="17"/>
        <v>0</v>
      </c>
      <c r="AD75" s="9"/>
      <c r="AE75" s="54"/>
      <c r="AF75" s="55"/>
      <c r="AG75" s="55"/>
      <c r="AH75" s="55"/>
      <c r="AI75" s="55"/>
      <c r="AJ75" s="55"/>
      <c r="AK75" s="55"/>
      <c r="AL75" s="55"/>
      <c r="AM75" s="55"/>
    </row>
    <row r="76" spans="1:39" x14ac:dyDescent="0.25">
      <c r="A76" s="55"/>
      <c r="B76" s="43"/>
      <c r="C76" s="77" t="s">
        <v>255</v>
      </c>
      <c r="D76" s="44"/>
      <c r="E76" s="47"/>
      <c r="F76" s="47"/>
      <c r="G76" s="64"/>
      <c r="H76" s="64"/>
      <c r="I76" s="50"/>
      <c r="J76" s="25"/>
      <c r="K76" s="25"/>
      <c r="L76" s="64"/>
      <c r="M76" s="25"/>
      <c r="N76" s="25"/>
      <c r="O76" s="25"/>
      <c r="P76" s="31">
        <f t="shared" si="12"/>
        <v>0</v>
      </c>
      <c r="Q76" s="31">
        <f t="shared" si="13"/>
        <v>0</v>
      </c>
      <c r="R76" s="8"/>
      <c r="S76" s="77" t="s">
        <v>324</v>
      </c>
      <c r="T76" s="44"/>
      <c r="U76" s="47"/>
      <c r="V76" s="47"/>
      <c r="W76" s="25"/>
      <c r="X76" s="25"/>
      <c r="Y76" s="25"/>
      <c r="Z76" s="25"/>
      <c r="AA76" s="25"/>
      <c r="AB76" s="26">
        <f t="shared" ref="AB76:AB84" si="19">SUM(W76:Y76)</f>
        <v>0</v>
      </c>
      <c r="AC76" s="31">
        <f t="shared" si="17"/>
        <v>0</v>
      </c>
      <c r="AD76" s="9"/>
      <c r="AE76" s="54"/>
      <c r="AF76" s="55"/>
      <c r="AG76" s="55"/>
      <c r="AH76" s="55"/>
      <c r="AI76" s="55"/>
      <c r="AJ76" s="55"/>
      <c r="AK76" s="55"/>
      <c r="AL76" s="55"/>
      <c r="AM76" s="55"/>
    </row>
    <row r="77" spans="1:39" x14ac:dyDescent="0.25">
      <c r="A77" s="55"/>
      <c r="B77" s="43"/>
      <c r="C77" s="77" t="s">
        <v>256</v>
      </c>
      <c r="D77" s="44"/>
      <c r="E77" s="47"/>
      <c r="F77" s="47"/>
      <c r="G77" s="64"/>
      <c r="H77" s="64"/>
      <c r="I77" s="50"/>
      <c r="J77" s="25"/>
      <c r="K77" s="25"/>
      <c r="L77" s="64"/>
      <c r="M77" s="25"/>
      <c r="N77" s="25"/>
      <c r="O77" s="25"/>
      <c r="P77" s="31">
        <f t="shared" si="12"/>
        <v>0</v>
      </c>
      <c r="Q77" s="31">
        <f t="shared" si="13"/>
        <v>0</v>
      </c>
      <c r="R77" s="8"/>
      <c r="S77" s="77" t="s">
        <v>325</v>
      </c>
      <c r="T77" s="44"/>
      <c r="U77" s="47"/>
      <c r="V77" s="47"/>
      <c r="W77" s="25"/>
      <c r="X77" s="25"/>
      <c r="Y77" s="25"/>
      <c r="Z77" s="25"/>
      <c r="AA77" s="25"/>
      <c r="AB77" s="26">
        <f t="shared" si="19"/>
        <v>0</v>
      </c>
      <c r="AC77" s="31">
        <f t="shared" si="17"/>
        <v>0</v>
      </c>
      <c r="AD77" s="9"/>
      <c r="AE77" s="54"/>
      <c r="AF77" s="55"/>
      <c r="AG77" s="55"/>
      <c r="AH77" s="55"/>
      <c r="AI77" s="55"/>
      <c r="AJ77" s="55"/>
      <c r="AK77" s="55"/>
      <c r="AL77" s="55"/>
      <c r="AM77" s="55"/>
    </row>
    <row r="78" spans="1:39" x14ac:dyDescent="0.25">
      <c r="A78" s="55"/>
      <c r="B78" s="43"/>
      <c r="C78" s="77" t="s">
        <v>257</v>
      </c>
      <c r="D78" s="44"/>
      <c r="E78" s="47"/>
      <c r="F78" s="47"/>
      <c r="G78" s="64"/>
      <c r="H78" s="64"/>
      <c r="I78" s="50"/>
      <c r="J78" s="25"/>
      <c r="K78" s="25"/>
      <c r="L78" s="64"/>
      <c r="M78" s="25"/>
      <c r="N78" s="25"/>
      <c r="O78" s="25"/>
      <c r="P78" s="31">
        <f t="shared" si="12"/>
        <v>0</v>
      </c>
      <c r="Q78" s="31">
        <f t="shared" si="13"/>
        <v>0</v>
      </c>
      <c r="R78" s="8"/>
      <c r="S78" s="77" t="s">
        <v>326</v>
      </c>
      <c r="T78" s="44"/>
      <c r="U78" s="47"/>
      <c r="V78" s="47"/>
      <c r="W78" s="25"/>
      <c r="X78" s="25"/>
      <c r="Y78" s="25"/>
      <c r="Z78" s="25"/>
      <c r="AA78" s="25"/>
      <c r="AB78" s="26">
        <f t="shared" si="19"/>
        <v>0</v>
      </c>
      <c r="AC78" s="31">
        <f t="shared" si="17"/>
        <v>0</v>
      </c>
      <c r="AD78" s="9"/>
      <c r="AE78" s="54"/>
      <c r="AF78" s="55"/>
      <c r="AG78" s="55"/>
      <c r="AH78" s="55"/>
      <c r="AI78" s="55"/>
      <c r="AJ78" s="55"/>
      <c r="AK78" s="55"/>
      <c r="AL78" s="55"/>
      <c r="AM78" s="55"/>
    </row>
    <row r="79" spans="1:39" x14ac:dyDescent="0.25">
      <c r="A79" s="55"/>
      <c r="B79" s="43"/>
      <c r="C79" s="77" t="s">
        <v>258</v>
      </c>
      <c r="D79" s="44"/>
      <c r="E79" s="47"/>
      <c r="F79" s="47"/>
      <c r="G79" s="64"/>
      <c r="H79" s="64"/>
      <c r="I79" s="50"/>
      <c r="J79" s="25"/>
      <c r="K79" s="25"/>
      <c r="L79" s="64"/>
      <c r="M79" s="25"/>
      <c r="N79" s="25"/>
      <c r="O79" s="25"/>
      <c r="P79" s="31">
        <f t="shared" si="12"/>
        <v>0</v>
      </c>
      <c r="Q79" s="31">
        <f t="shared" si="13"/>
        <v>0</v>
      </c>
      <c r="R79" s="8"/>
      <c r="S79" s="77" t="s">
        <v>327</v>
      </c>
      <c r="T79" s="44"/>
      <c r="U79" s="47"/>
      <c r="V79" s="47"/>
      <c r="W79" s="25"/>
      <c r="X79" s="25"/>
      <c r="Y79" s="25"/>
      <c r="Z79" s="25"/>
      <c r="AA79" s="25"/>
      <c r="AB79" s="26">
        <f t="shared" si="19"/>
        <v>0</v>
      </c>
      <c r="AC79" s="31">
        <f t="shared" si="17"/>
        <v>0</v>
      </c>
      <c r="AD79" s="9"/>
      <c r="AE79" s="54"/>
      <c r="AF79" s="55"/>
      <c r="AG79" s="55"/>
      <c r="AH79" s="55"/>
      <c r="AI79" s="55"/>
      <c r="AJ79" s="55"/>
      <c r="AK79" s="55"/>
      <c r="AL79" s="55"/>
      <c r="AM79" s="55"/>
    </row>
    <row r="80" spans="1:39" x14ac:dyDescent="0.25">
      <c r="A80" s="55"/>
      <c r="B80" s="43"/>
      <c r="C80" s="77" t="s">
        <v>259</v>
      </c>
      <c r="D80" s="44"/>
      <c r="E80" s="47"/>
      <c r="F80" s="47"/>
      <c r="G80" s="64"/>
      <c r="H80" s="64"/>
      <c r="I80" s="50"/>
      <c r="J80" s="25"/>
      <c r="K80" s="25"/>
      <c r="L80" s="64"/>
      <c r="M80" s="25"/>
      <c r="N80" s="25"/>
      <c r="O80" s="25"/>
      <c r="P80" s="31">
        <f t="shared" si="12"/>
        <v>0</v>
      </c>
      <c r="Q80" s="31">
        <f t="shared" si="13"/>
        <v>0</v>
      </c>
      <c r="R80" s="8"/>
      <c r="S80" s="77" t="s">
        <v>328</v>
      </c>
      <c r="T80" s="44"/>
      <c r="U80" s="47"/>
      <c r="V80" s="47"/>
      <c r="W80" s="25"/>
      <c r="X80" s="25"/>
      <c r="Y80" s="25"/>
      <c r="Z80" s="25"/>
      <c r="AA80" s="25"/>
      <c r="AB80" s="26">
        <f t="shared" si="19"/>
        <v>0</v>
      </c>
      <c r="AC80" s="31">
        <f t="shared" si="17"/>
        <v>0</v>
      </c>
      <c r="AD80" s="9"/>
      <c r="AE80" s="54"/>
      <c r="AF80" s="55"/>
      <c r="AG80" s="55"/>
      <c r="AH80" s="55"/>
      <c r="AI80" s="55"/>
      <c r="AJ80" s="55"/>
      <c r="AK80" s="55"/>
      <c r="AL80" s="55"/>
      <c r="AM80" s="55"/>
    </row>
    <row r="81" spans="1:39" x14ac:dyDescent="0.25">
      <c r="A81" s="55"/>
      <c r="B81" s="43"/>
      <c r="C81" s="77" t="s">
        <v>260</v>
      </c>
      <c r="D81" s="44"/>
      <c r="E81" s="47"/>
      <c r="F81" s="47"/>
      <c r="G81" s="64"/>
      <c r="H81" s="64"/>
      <c r="I81" s="50"/>
      <c r="J81" s="25"/>
      <c r="K81" s="25"/>
      <c r="L81" s="64"/>
      <c r="M81" s="25"/>
      <c r="N81" s="25"/>
      <c r="O81" s="25"/>
      <c r="P81" s="31">
        <f t="shared" si="12"/>
        <v>0</v>
      </c>
      <c r="Q81" s="31">
        <f t="shared" si="13"/>
        <v>0</v>
      </c>
      <c r="R81" s="8"/>
      <c r="S81" s="77" t="s">
        <v>329</v>
      </c>
      <c r="T81" s="44"/>
      <c r="U81" s="47"/>
      <c r="V81" s="47"/>
      <c r="W81" s="25"/>
      <c r="X81" s="25"/>
      <c r="Y81" s="25"/>
      <c r="Z81" s="25"/>
      <c r="AA81" s="25"/>
      <c r="AB81" s="26">
        <f t="shared" si="19"/>
        <v>0</v>
      </c>
      <c r="AC81" s="31">
        <f t="shared" si="17"/>
        <v>0</v>
      </c>
      <c r="AD81" s="9"/>
      <c r="AE81" s="54"/>
      <c r="AF81" s="55"/>
      <c r="AG81" s="55"/>
      <c r="AH81" s="55"/>
      <c r="AI81" s="55"/>
      <c r="AJ81" s="55"/>
      <c r="AK81" s="55"/>
      <c r="AL81" s="55"/>
      <c r="AM81" s="55"/>
    </row>
    <row r="82" spans="1:39" x14ac:dyDescent="0.25">
      <c r="A82" s="55"/>
      <c r="B82" s="43"/>
      <c r="C82" s="77" t="s">
        <v>261</v>
      </c>
      <c r="D82" s="44"/>
      <c r="E82" s="47"/>
      <c r="F82" s="47"/>
      <c r="G82" s="64"/>
      <c r="H82" s="64"/>
      <c r="I82" s="50"/>
      <c r="J82" s="25"/>
      <c r="K82" s="25"/>
      <c r="L82" s="64"/>
      <c r="M82" s="25"/>
      <c r="N82" s="25"/>
      <c r="O82" s="25"/>
      <c r="P82" s="31">
        <f t="shared" si="12"/>
        <v>0</v>
      </c>
      <c r="Q82" s="31">
        <f t="shared" si="13"/>
        <v>0</v>
      </c>
      <c r="R82" s="8"/>
      <c r="S82" s="77" t="s">
        <v>330</v>
      </c>
      <c r="T82" s="44"/>
      <c r="U82" s="47"/>
      <c r="V82" s="47"/>
      <c r="W82" s="25"/>
      <c r="X82" s="25"/>
      <c r="Y82" s="25"/>
      <c r="Z82" s="25"/>
      <c r="AA82" s="25"/>
      <c r="AB82" s="26">
        <f t="shared" si="19"/>
        <v>0</v>
      </c>
      <c r="AC82" s="31">
        <f t="shared" si="17"/>
        <v>0</v>
      </c>
      <c r="AD82" s="9"/>
      <c r="AE82" s="54"/>
      <c r="AF82" s="55"/>
      <c r="AG82" s="55"/>
      <c r="AH82" s="55"/>
      <c r="AI82" s="55"/>
      <c r="AJ82" s="55"/>
      <c r="AK82" s="55"/>
      <c r="AL82" s="55"/>
      <c r="AM82" s="55"/>
    </row>
    <row r="83" spans="1:39" x14ac:dyDescent="0.25">
      <c r="A83" s="55"/>
      <c r="B83" s="43"/>
      <c r="C83" s="77" t="s">
        <v>262</v>
      </c>
      <c r="D83" s="44"/>
      <c r="E83" s="47"/>
      <c r="F83" s="47"/>
      <c r="G83" s="64"/>
      <c r="H83" s="64"/>
      <c r="I83" s="50"/>
      <c r="J83" s="25"/>
      <c r="K83" s="25"/>
      <c r="L83" s="64"/>
      <c r="M83" s="25"/>
      <c r="N83" s="25"/>
      <c r="O83" s="25"/>
      <c r="P83" s="31">
        <f t="shared" si="12"/>
        <v>0</v>
      </c>
      <c r="Q83" s="31">
        <f t="shared" si="13"/>
        <v>0</v>
      </c>
      <c r="R83" s="8"/>
      <c r="S83" s="77" t="s">
        <v>331</v>
      </c>
      <c r="T83" s="44"/>
      <c r="U83" s="47"/>
      <c r="V83" s="47"/>
      <c r="W83" s="25"/>
      <c r="X83" s="25"/>
      <c r="Y83" s="25"/>
      <c r="Z83" s="25"/>
      <c r="AA83" s="25"/>
      <c r="AB83" s="26">
        <f t="shared" si="19"/>
        <v>0</v>
      </c>
      <c r="AC83" s="31">
        <f t="shared" si="17"/>
        <v>0</v>
      </c>
      <c r="AD83" s="9"/>
      <c r="AE83" s="54"/>
      <c r="AF83" s="55"/>
      <c r="AG83" s="55"/>
      <c r="AH83" s="55"/>
      <c r="AI83" s="55"/>
      <c r="AJ83" s="55"/>
      <c r="AK83" s="55"/>
      <c r="AL83" s="55"/>
      <c r="AM83" s="55"/>
    </row>
    <row r="84" spans="1:39" x14ac:dyDescent="0.25">
      <c r="A84" s="55"/>
      <c r="B84" s="43"/>
      <c r="C84" s="77" t="s">
        <v>263</v>
      </c>
      <c r="D84" s="44"/>
      <c r="E84" s="47"/>
      <c r="F84" s="47"/>
      <c r="G84" s="64"/>
      <c r="H84" s="64"/>
      <c r="I84" s="50"/>
      <c r="J84" s="25"/>
      <c r="K84" s="25"/>
      <c r="L84" s="64"/>
      <c r="M84" s="25"/>
      <c r="N84" s="25"/>
      <c r="O84" s="25"/>
      <c r="P84" s="31">
        <f t="shared" si="12"/>
        <v>0</v>
      </c>
      <c r="Q84" s="31">
        <f t="shared" si="13"/>
        <v>0</v>
      </c>
      <c r="R84" s="8"/>
      <c r="S84" s="77" t="s">
        <v>332</v>
      </c>
      <c r="T84" s="44"/>
      <c r="U84" s="47"/>
      <c r="V84" s="47"/>
      <c r="W84" s="25"/>
      <c r="X84" s="25"/>
      <c r="Y84" s="25"/>
      <c r="Z84" s="25"/>
      <c r="AA84" s="25"/>
      <c r="AB84" s="26">
        <f t="shared" si="19"/>
        <v>0</v>
      </c>
      <c r="AC84" s="31">
        <f t="shared" si="17"/>
        <v>0</v>
      </c>
      <c r="AD84" s="9"/>
      <c r="AE84" s="54"/>
      <c r="AF84" s="55"/>
      <c r="AG84" s="55"/>
      <c r="AH84" s="55"/>
      <c r="AI84" s="55"/>
      <c r="AJ84" s="55"/>
      <c r="AK84" s="55"/>
      <c r="AL84" s="55"/>
      <c r="AM84" s="55"/>
    </row>
    <row r="85" spans="1:39" x14ac:dyDescent="0.25">
      <c r="A85" s="55"/>
      <c r="B85" s="10"/>
      <c r="C85" s="11"/>
      <c r="D85" s="21"/>
      <c r="E85" s="21"/>
      <c r="F85" s="21"/>
      <c r="G85" s="30"/>
      <c r="H85" s="21"/>
      <c r="I85" s="21"/>
      <c r="J85" s="21"/>
      <c r="K85" s="21"/>
      <c r="L85" s="21"/>
      <c r="M85" s="21"/>
      <c r="N85" s="21"/>
      <c r="O85" s="21"/>
      <c r="P85" s="21"/>
      <c r="Q85" s="21"/>
      <c r="R85" s="21"/>
      <c r="S85" s="21"/>
      <c r="T85" s="21"/>
      <c r="U85" s="21"/>
      <c r="V85" s="21"/>
      <c r="W85" s="21"/>
      <c r="X85" s="21"/>
      <c r="Y85" s="21"/>
      <c r="Z85" s="21"/>
      <c r="AA85" s="21"/>
      <c r="AB85" s="21"/>
      <c r="AC85" s="21"/>
      <c r="AD85" s="12"/>
      <c r="AE85" s="54"/>
      <c r="AF85" s="55"/>
      <c r="AG85" s="55"/>
      <c r="AH85" s="55"/>
      <c r="AI85" s="55"/>
      <c r="AJ85" s="55"/>
      <c r="AK85" s="55"/>
      <c r="AL85" s="55"/>
      <c r="AM85" s="55"/>
    </row>
    <row r="86" spans="1:39" x14ac:dyDescent="0.25">
      <c r="A86" s="55"/>
      <c r="B86" s="55"/>
      <c r="C86" s="55"/>
      <c r="D86" s="55"/>
      <c r="E86" s="55"/>
      <c r="F86" s="55"/>
      <c r="G86" s="20"/>
      <c r="H86" s="55"/>
      <c r="I86" s="55"/>
      <c r="J86" s="55"/>
      <c r="K86" s="55"/>
      <c r="L86" s="55"/>
      <c r="M86" s="55"/>
      <c r="N86" s="55"/>
      <c r="O86" s="55"/>
      <c r="P86" s="55"/>
      <c r="Q86" s="55"/>
      <c r="R86" s="55"/>
      <c r="S86" s="55"/>
      <c r="T86" s="55"/>
      <c r="U86" s="55"/>
      <c r="V86" s="55"/>
      <c r="W86" s="55"/>
      <c r="X86" s="55"/>
      <c r="Y86" s="55"/>
      <c r="Z86" s="55"/>
      <c r="AA86" s="55"/>
      <c r="AB86" s="55"/>
      <c r="AC86" s="55"/>
      <c r="AD86" s="55"/>
      <c r="AE86" s="55"/>
      <c r="AF86" s="55"/>
      <c r="AG86" s="55"/>
      <c r="AH86" s="55"/>
      <c r="AI86" s="55"/>
      <c r="AJ86" s="55"/>
      <c r="AK86" s="55"/>
      <c r="AL86" s="55"/>
      <c r="AM86" s="55"/>
    </row>
  </sheetData>
  <sheetProtection algorithmName="SHA-512" hashValue="Sf8+rqQMti/ViwgX7qojm3SknvPMr+Ct1VTpHwE/NkesO5RqsFky7AdxkhqyePreEEaZrpk3y6LKBhwPkIrMCg==" saltValue="HQc1Mno+A7dsGmErRX09YQ==" spinCount="100000" sheet="1" formatRows="0" selectLockedCells="1"/>
  <mergeCells count="35">
    <mergeCell ref="C16:C17"/>
    <mergeCell ref="S16:S17"/>
    <mergeCell ref="F16:F17"/>
    <mergeCell ref="V16:V17"/>
    <mergeCell ref="U16:U17"/>
    <mergeCell ref="L16:N16"/>
    <mergeCell ref="Q16:Q17"/>
    <mergeCell ref="D16:D17"/>
    <mergeCell ref="P16:P17"/>
    <mergeCell ref="T16:T17"/>
    <mergeCell ref="G16:G17"/>
    <mergeCell ref="H16:K16"/>
    <mergeCell ref="E16:E17"/>
    <mergeCell ref="AB7:AB8"/>
    <mergeCell ref="AB11:AB12"/>
    <mergeCell ref="AB16:AB17"/>
    <mergeCell ref="W16:Z16"/>
    <mergeCell ref="W9:Z10"/>
    <mergeCell ref="AB9:AB10"/>
    <mergeCell ref="AC16:AC17"/>
    <mergeCell ref="H13:O13"/>
    <mergeCell ref="D6:AB6"/>
    <mergeCell ref="A1:B1"/>
    <mergeCell ref="D2:H2"/>
    <mergeCell ref="D3:AB3"/>
    <mergeCell ref="D4:AB4"/>
    <mergeCell ref="D5:AB5"/>
    <mergeCell ref="E8:I8"/>
    <mergeCell ref="E9:I9"/>
    <mergeCell ref="M14:N14"/>
    <mergeCell ref="T15:AC15"/>
    <mergeCell ref="D15:Q15"/>
    <mergeCell ref="X14:Y14"/>
    <mergeCell ref="W7:Z8"/>
    <mergeCell ref="W11:Z12"/>
  </mergeCells>
  <phoneticPr fontId="9" type="noConversion"/>
  <conditionalFormatting sqref="L18:N84 H18:J84">
    <cfRule type="expression" dxfId="5" priority="8">
      <formula>$G18="Total"</formula>
    </cfRule>
  </conditionalFormatting>
  <conditionalFormatting sqref="K18:K84 O18:O84">
    <cfRule type="expression" dxfId="4" priority="2">
      <formula>AND($G18="weekly",K18&lt;&gt;"")</formula>
    </cfRule>
    <cfRule type="expression" dxfId="3" priority="4">
      <formula>$G18="Weekly"</formula>
    </cfRule>
  </conditionalFormatting>
  <conditionalFormatting sqref="H18:J84 L18:N84">
    <cfRule type="expression" dxfId="2" priority="1">
      <formula>AND($G18="Total",H18&lt;&gt;"")</formula>
    </cfRule>
  </conditionalFormatting>
  <dataValidations count="2">
    <dataValidation type="list" allowBlank="1" showInputMessage="1" showErrorMessage="1" sqref="G18:G84" xr:uid="{2D6028AD-D66C-458F-8012-A7FB8A697265}">
      <formula1>"Weekly,Total"</formula1>
    </dataValidation>
    <dataValidation type="decimal" allowBlank="1" showInputMessage="1" showErrorMessage="1" sqref="E18:F84 U19:V40 U42:V84" xr:uid="{D25ED004-6BD1-4B93-9494-9CC94A9CFB19}">
      <formula1>0</formula1>
      <formula2>1</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BF655-BE09-4AD5-8F4C-C79445D3C398}">
  <dimension ref="A1:Z59"/>
  <sheetViews>
    <sheetView zoomScaleNormal="100" workbookViewId="0">
      <selection activeCell="D15" sqref="D15"/>
    </sheetView>
  </sheetViews>
  <sheetFormatPr defaultRowHeight="15" x14ac:dyDescent="0.25"/>
  <cols>
    <col min="4" max="4" width="23.140625" bestFit="1" customWidth="1"/>
    <col min="5" max="5" width="14.140625" bestFit="1" customWidth="1"/>
    <col min="6" max="6" width="14.140625" customWidth="1"/>
    <col min="7" max="7" width="46.28515625" style="15" customWidth="1"/>
    <col min="8" max="8" width="28.85546875" style="15" customWidth="1"/>
    <col min="9" max="9" width="24.140625" customWidth="1"/>
    <col min="10" max="10" width="20.28515625" customWidth="1"/>
  </cols>
  <sheetData>
    <row r="1" spans="1:26" x14ac:dyDescent="0.25">
      <c r="A1" s="206"/>
      <c r="B1" s="206"/>
      <c r="C1" s="56"/>
      <c r="D1" s="56"/>
      <c r="E1" s="56"/>
      <c r="F1" s="56"/>
      <c r="G1" s="17"/>
      <c r="H1" s="17"/>
      <c r="I1" s="56"/>
      <c r="J1" s="56"/>
      <c r="K1" s="56"/>
      <c r="L1" s="56"/>
      <c r="M1" s="55"/>
      <c r="N1" s="55"/>
      <c r="O1" s="55"/>
      <c r="P1" s="55"/>
      <c r="Q1" s="55"/>
      <c r="R1" s="55"/>
      <c r="S1" s="55"/>
      <c r="T1" s="55"/>
      <c r="U1" s="1"/>
      <c r="V1" s="1"/>
      <c r="W1" s="1"/>
      <c r="X1" s="1"/>
      <c r="Y1" s="1"/>
      <c r="Z1" s="1"/>
    </row>
    <row r="2" spans="1:26" ht="15.75" x14ac:dyDescent="0.25">
      <c r="A2" s="55"/>
      <c r="B2" s="4"/>
      <c r="C2" s="5"/>
      <c r="D2" s="207"/>
      <c r="E2" s="207"/>
      <c r="F2" s="207"/>
      <c r="G2" s="207"/>
      <c r="H2" s="59"/>
      <c r="I2" s="5"/>
      <c r="J2" s="5"/>
      <c r="K2" s="6"/>
      <c r="L2" s="54"/>
      <c r="M2" s="55"/>
      <c r="N2" s="55"/>
      <c r="O2" s="55"/>
      <c r="P2" s="55"/>
      <c r="Q2" s="55"/>
      <c r="R2" s="55"/>
      <c r="S2" s="55"/>
      <c r="T2" s="55"/>
      <c r="U2" s="1"/>
      <c r="V2" s="1"/>
      <c r="W2" s="1"/>
      <c r="X2" s="1"/>
      <c r="Y2" s="1"/>
      <c r="Z2" s="1"/>
    </row>
    <row r="3" spans="1:26" ht="18.75" x14ac:dyDescent="0.3">
      <c r="A3" s="55"/>
      <c r="B3" s="2"/>
      <c r="C3" s="75"/>
      <c r="D3" s="208" t="s">
        <v>25</v>
      </c>
      <c r="E3" s="208"/>
      <c r="F3" s="208"/>
      <c r="G3" s="208"/>
      <c r="H3" s="208"/>
      <c r="I3" s="208"/>
      <c r="J3" s="208"/>
      <c r="K3" s="3"/>
      <c r="L3" s="54"/>
      <c r="M3" s="55"/>
      <c r="N3" s="55"/>
      <c r="O3" s="55"/>
      <c r="P3" s="55"/>
      <c r="Q3" s="55"/>
      <c r="R3" s="55"/>
      <c r="S3" s="55"/>
      <c r="T3" s="55"/>
      <c r="U3" s="1"/>
      <c r="V3" s="1"/>
      <c r="W3" s="1"/>
      <c r="X3" s="1"/>
      <c r="Y3" s="1"/>
      <c r="Z3" s="1"/>
    </row>
    <row r="4" spans="1:26" ht="15.75" x14ac:dyDescent="0.25">
      <c r="A4" s="55"/>
      <c r="B4" s="2"/>
      <c r="C4" s="75"/>
      <c r="D4" s="209" t="s">
        <v>53</v>
      </c>
      <c r="E4" s="209"/>
      <c r="F4" s="209"/>
      <c r="G4" s="209"/>
      <c r="H4" s="209"/>
      <c r="I4" s="209"/>
      <c r="J4" s="209"/>
      <c r="K4" s="3"/>
      <c r="L4" s="54"/>
      <c r="M4" s="55"/>
      <c r="N4" s="55"/>
      <c r="O4" s="55"/>
      <c r="P4" s="55"/>
      <c r="Q4" s="55"/>
      <c r="R4" s="55"/>
      <c r="S4" s="55"/>
      <c r="T4" s="55"/>
      <c r="U4" s="1"/>
      <c r="V4" s="1"/>
      <c r="W4" s="1"/>
      <c r="X4" s="1"/>
      <c r="Y4" s="1"/>
      <c r="Z4" s="1"/>
    </row>
    <row r="5" spans="1:26" ht="15.75" x14ac:dyDescent="0.25">
      <c r="A5" s="55"/>
      <c r="B5" s="2"/>
      <c r="C5" s="75"/>
      <c r="D5" s="209" t="s">
        <v>45</v>
      </c>
      <c r="E5" s="209"/>
      <c r="F5" s="209"/>
      <c r="G5" s="209"/>
      <c r="H5" s="209"/>
      <c r="I5" s="209"/>
      <c r="J5" s="209"/>
      <c r="K5" s="3"/>
      <c r="L5" s="54"/>
      <c r="M5" s="55"/>
      <c r="N5" s="55"/>
      <c r="O5" s="55"/>
      <c r="P5" s="55"/>
      <c r="Q5" s="55"/>
      <c r="R5" s="55"/>
      <c r="S5" s="55"/>
      <c r="T5" s="55"/>
      <c r="U5" s="1"/>
      <c r="V5" s="1"/>
      <c r="W5" s="1"/>
      <c r="X5" s="1"/>
      <c r="Y5" s="1"/>
      <c r="Z5" s="1"/>
    </row>
    <row r="6" spans="1:26" ht="15.75" x14ac:dyDescent="0.25">
      <c r="A6" s="55"/>
      <c r="B6" s="2"/>
      <c r="C6" s="75"/>
      <c r="D6" s="209" t="s">
        <v>335</v>
      </c>
      <c r="E6" s="209"/>
      <c r="F6" s="209"/>
      <c r="G6" s="209"/>
      <c r="H6" s="209"/>
      <c r="I6" s="209"/>
      <c r="J6" s="209"/>
      <c r="K6" s="3"/>
      <c r="L6" s="54"/>
      <c r="M6" s="55"/>
      <c r="N6" s="55"/>
      <c r="O6" s="55"/>
      <c r="P6" s="55"/>
      <c r="Q6" s="55"/>
      <c r="R6" s="55"/>
      <c r="S6" s="55"/>
      <c r="T6" s="55"/>
      <c r="U6" s="1"/>
      <c r="V6" s="1"/>
      <c r="W6" s="1"/>
      <c r="X6" s="1"/>
      <c r="Y6" s="1"/>
      <c r="Z6" s="1"/>
    </row>
    <row r="7" spans="1:26" ht="15" customHeight="1" x14ac:dyDescent="0.25">
      <c r="A7" s="55"/>
      <c r="B7" s="7"/>
      <c r="C7" s="73"/>
      <c r="D7" s="8"/>
      <c r="E7" s="8"/>
      <c r="F7" s="8"/>
      <c r="G7" s="8"/>
      <c r="H7" s="8"/>
      <c r="I7" s="8"/>
      <c r="J7" s="8"/>
      <c r="K7" s="9"/>
      <c r="L7" s="54"/>
      <c r="M7" s="55"/>
      <c r="N7" s="55"/>
      <c r="O7" s="55"/>
      <c r="P7" s="55"/>
      <c r="Q7" s="55"/>
      <c r="R7" s="55"/>
      <c r="S7" s="55"/>
      <c r="T7" s="55"/>
    </row>
    <row r="8" spans="1:26" x14ac:dyDescent="0.25">
      <c r="A8" s="55"/>
      <c r="B8" s="7"/>
      <c r="C8" s="73"/>
      <c r="D8" s="14" t="s">
        <v>1</v>
      </c>
      <c r="E8" s="213" t="e">
        <f>BidFacility</f>
        <v>#REF!</v>
      </c>
      <c r="F8" s="213"/>
      <c r="G8" s="213"/>
      <c r="H8" s="19"/>
      <c r="I8" s="8"/>
      <c r="J8" s="8"/>
      <c r="K8" s="9"/>
      <c r="L8" s="54"/>
      <c r="M8" s="16" t="str">
        <f>IF(ISBLANK(E8),"Required Information","")</f>
        <v/>
      </c>
      <c r="N8" s="55"/>
      <c r="O8" s="55"/>
      <c r="P8" s="55"/>
      <c r="Q8" s="55"/>
      <c r="R8" s="55"/>
      <c r="S8" s="55"/>
      <c r="T8" s="55"/>
    </row>
    <row r="9" spans="1:26" ht="15" customHeight="1" x14ac:dyDescent="0.25">
      <c r="A9" s="55"/>
      <c r="B9" s="7"/>
      <c r="C9" s="73"/>
      <c r="D9" s="14" t="s">
        <v>2</v>
      </c>
      <c r="E9" s="214" t="e">
        <f>NYGATS</f>
        <v>#REF!</v>
      </c>
      <c r="F9" s="214"/>
      <c r="G9" s="214"/>
      <c r="H9" s="19"/>
      <c r="I9" s="8"/>
      <c r="J9" s="8"/>
      <c r="K9" s="9"/>
      <c r="L9" s="54"/>
      <c r="M9" s="16" t="str">
        <f>IF(ISBLANK(E9),"Required Information","")</f>
        <v/>
      </c>
      <c r="N9" s="55"/>
      <c r="O9" s="55"/>
      <c r="P9" s="55"/>
      <c r="Q9" s="55"/>
      <c r="R9" s="55"/>
      <c r="S9" s="55"/>
      <c r="T9" s="55"/>
    </row>
    <row r="10" spans="1:26" x14ac:dyDescent="0.25">
      <c r="A10" s="55"/>
      <c r="B10" s="7"/>
      <c r="C10" s="73"/>
      <c r="D10" s="14"/>
      <c r="E10" s="14"/>
      <c r="F10" s="14"/>
      <c r="G10" s="29"/>
      <c r="H10" s="29"/>
      <c r="I10" s="8"/>
      <c r="J10" s="8"/>
      <c r="K10" s="9"/>
      <c r="L10" s="54"/>
      <c r="M10" s="16"/>
      <c r="N10" s="55"/>
      <c r="O10" s="55"/>
      <c r="P10" s="55"/>
      <c r="Q10" s="55"/>
      <c r="R10" s="55"/>
      <c r="S10" s="55"/>
      <c r="T10" s="55"/>
    </row>
    <row r="11" spans="1:26" ht="15" customHeight="1" x14ac:dyDescent="0.25">
      <c r="A11" s="55"/>
      <c r="B11" s="7"/>
      <c r="C11" s="240" t="s">
        <v>54</v>
      </c>
      <c r="D11" s="212" t="s">
        <v>46</v>
      </c>
      <c r="E11" s="212" t="s">
        <v>12</v>
      </c>
      <c r="F11" s="212" t="s">
        <v>109</v>
      </c>
      <c r="G11" s="212" t="s">
        <v>47</v>
      </c>
      <c r="H11" s="212" t="s">
        <v>113</v>
      </c>
      <c r="I11" s="235" t="s">
        <v>48</v>
      </c>
      <c r="J11" s="237"/>
      <c r="K11" s="9"/>
      <c r="L11" s="54"/>
      <c r="M11" s="55"/>
      <c r="N11" s="55"/>
      <c r="O11" s="55"/>
      <c r="P11" s="55"/>
      <c r="Q11" s="55"/>
      <c r="R11" s="55"/>
      <c r="S11" s="55"/>
      <c r="T11" s="55"/>
    </row>
    <row r="12" spans="1:26" ht="30" x14ac:dyDescent="0.25">
      <c r="A12" s="55"/>
      <c r="B12" s="7"/>
      <c r="C12" s="241"/>
      <c r="D12" s="211"/>
      <c r="E12" s="211"/>
      <c r="F12" s="211"/>
      <c r="G12" s="211"/>
      <c r="H12" s="211"/>
      <c r="I12" s="61" t="s">
        <v>33</v>
      </c>
      <c r="J12" s="61" t="str">
        <f>"Years 4 through "&amp;ContractTenor&amp;" (Total)"</f>
        <v>Years 4 through  (Total)</v>
      </c>
      <c r="K12" s="9"/>
      <c r="L12" s="54"/>
      <c r="M12" s="55"/>
      <c r="N12" s="55"/>
      <c r="O12" s="55"/>
      <c r="P12" s="55"/>
      <c r="Q12" s="55"/>
      <c r="R12" s="55"/>
      <c r="S12" s="55"/>
      <c r="T12" s="55"/>
    </row>
    <row r="13" spans="1:26" x14ac:dyDescent="0.25">
      <c r="A13" s="55"/>
      <c r="B13" s="43">
        <f>IF(G13="Weekly",COUNTA(#REF!),COUNTA(#REF!))+IF(G13="Weekly",COUNTA(#REF!),COUNTA(#REF!))</f>
        <v>2</v>
      </c>
      <c r="C13" s="76"/>
      <c r="D13" s="22" t="s">
        <v>49</v>
      </c>
      <c r="E13" s="46">
        <v>0</v>
      </c>
      <c r="F13" s="46">
        <v>0.5</v>
      </c>
      <c r="G13" s="23" t="s">
        <v>111</v>
      </c>
      <c r="H13" s="13" t="s">
        <v>112</v>
      </c>
      <c r="I13" s="51">
        <v>10</v>
      </c>
      <c r="J13" s="51">
        <v>20</v>
      </c>
      <c r="K13" s="9"/>
      <c r="L13" s="54"/>
      <c r="M13" s="55"/>
      <c r="N13" s="55"/>
      <c r="O13" s="55"/>
      <c r="P13" s="55"/>
      <c r="Q13" s="55"/>
      <c r="R13" s="55"/>
      <c r="S13" s="55"/>
      <c r="T13" s="55"/>
    </row>
    <row r="14" spans="1:26" x14ac:dyDescent="0.25">
      <c r="A14" s="55"/>
      <c r="B14" s="43">
        <f>IF(G14="Weekly",COUNTA(#REF!),COUNTA(#REF!))+IF(G14="Weekly",COUNTA(#REF!),COUNTA(#REF!))</f>
        <v>2</v>
      </c>
      <c r="C14" s="77"/>
      <c r="D14" s="27" t="s">
        <v>50</v>
      </c>
      <c r="E14" s="46">
        <v>0.5</v>
      </c>
      <c r="F14" s="46">
        <v>0.25</v>
      </c>
      <c r="G14" s="13" t="s">
        <v>51</v>
      </c>
      <c r="H14" s="13" t="s">
        <v>52</v>
      </c>
      <c r="I14" s="52">
        <v>3</v>
      </c>
      <c r="J14" s="52">
        <v>7</v>
      </c>
      <c r="K14" s="9"/>
      <c r="L14" s="54"/>
      <c r="M14" s="55"/>
      <c r="N14" s="55"/>
      <c r="O14" s="55"/>
      <c r="P14" s="55"/>
      <c r="Q14" s="55"/>
      <c r="R14" s="55"/>
      <c r="S14" s="55"/>
      <c r="T14" s="55"/>
    </row>
    <row r="15" spans="1:26" x14ac:dyDescent="0.25">
      <c r="A15" s="55"/>
      <c r="B15" s="43">
        <f>IF(G15="Weekly",COUNTA(#REF!),COUNTA(#REF!))+IF(G15="Weekly",COUNTA(#REF!),COUNTA(#REF!))</f>
        <v>2</v>
      </c>
      <c r="C15" s="78" t="s">
        <v>55</v>
      </c>
      <c r="D15" s="44"/>
      <c r="E15" s="47"/>
      <c r="F15" s="47"/>
      <c r="G15" s="64"/>
      <c r="H15" s="64"/>
      <c r="I15" s="53"/>
      <c r="J15" s="53"/>
      <c r="K15" s="9"/>
      <c r="L15" s="54"/>
      <c r="M15" s="55"/>
      <c r="N15" s="55"/>
      <c r="O15" s="55"/>
      <c r="P15" s="55"/>
      <c r="Q15" s="55"/>
      <c r="R15" s="55"/>
      <c r="S15" s="55"/>
      <c r="T15" s="55"/>
    </row>
    <row r="16" spans="1:26" x14ac:dyDescent="0.25">
      <c r="A16" s="55"/>
      <c r="B16" s="43">
        <f>IF(G16="Weekly",COUNTA(#REF!),COUNTA(#REF!))+IF(G16="Weekly",COUNTA(#REF!),COUNTA(#REF!))</f>
        <v>2</v>
      </c>
      <c r="C16" s="78" t="s">
        <v>56</v>
      </c>
      <c r="D16" s="44"/>
      <c r="E16" s="47"/>
      <c r="F16" s="47"/>
      <c r="G16" s="64"/>
      <c r="H16" s="64"/>
      <c r="I16" s="53"/>
      <c r="J16" s="53"/>
      <c r="K16" s="9"/>
      <c r="L16" s="54"/>
      <c r="M16" s="55"/>
      <c r="N16" s="55"/>
      <c r="O16" s="55"/>
      <c r="P16" s="55"/>
      <c r="Q16" s="55"/>
      <c r="R16" s="55"/>
      <c r="S16" s="55"/>
      <c r="T16" s="55"/>
    </row>
    <row r="17" spans="1:20" x14ac:dyDescent="0.25">
      <c r="A17" s="55"/>
      <c r="B17" s="43">
        <f>IF(G17="Weekly",COUNTA(#REF!),COUNTA(#REF!))+IF(G17="Weekly",COUNTA(#REF!),COUNTA(#REF!))</f>
        <v>2</v>
      </c>
      <c r="C17" s="78" t="s">
        <v>57</v>
      </c>
      <c r="D17" s="44"/>
      <c r="E17" s="47"/>
      <c r="F17" s="47"/>
      <c r="G17" s="64"/>
      <c r="H17" s="64"/>
      <c r="I17" s="53"/>
      <c r="J17" s="53"/>
      <c r="K17" s="9"/>
      <c r="L17" s="54"/>
      <c r="M17" s="55"/>
      <c r="N17" s="55"/>
      <c r="O17" s="55"/>
      <c r="P17" s="55"/>
      <c r="Q17" s="55"/>
      <c r="R17" s="55"/>
      <c r="S17" s="55"/>
      <c r="T17" s="55"/>
    </row>
    <row r="18" spans="1:20" x14ac:dyDescent="0.25">
      <c r="A18" s="55"/>
      <c r="B18" s="43">
        <f>IF(G18="Weekly",COUNTA(#REF!),COUNTA(#REF!))+IF(G18="Weekly",COUNTA(#REF!),COUNTA(#REF!))</f>
        <v>2</v>
      </c>
      <c r="C18" s="78" t="s">
        <v>58</v>
      </c>
      <c r="D18" s="44"/>
      <c r="E18" s="47"/>
      <c r="F18" s="47"/>
      <c r="G18" s="64"/>
      <c r="H18" s="64"/>
      <c r="I18" s="53"/>
      <c r="J18" s="53"/>
      <c r="K18" s="9"/>
      <c r="L18" s="54"/>
      <c r="M18" s="55"/>
      <c r="N18" s="55"/>
      <c r="O18" s="55"/>
      <c r="P18" s="55"/>
      <c r="Q18" s="55"/>
      <c r="R18" s="55"/>
      <c r="S18" s="55"/>
      <c r="T18" s="55"/>
    </row>
    <row r="19" spans="1:20" x14ac:dyDescent="0.25">
      <c r="A19" s="55"/>
      <c r="B19" s="43">
        <f>IF(G19="Weekly",COUNTA(#REF!),COUNTA(#REF!))+IF(G19="Weekly",COUNTA(#REF!),COUNTA(#REF!))</f>
        <v>2</v>
      </c>
      <c r="C19" s="78" t="s">
        <v>59</v>
      </c>
      <c r="D19" s="44"/>
      <c r="E19" s="47"/>
      <c r="F19" s="47"/>
      <c r="G19" s="64"/>
      <c r="H19" s="64"/>
      <c r="I19" s="53"/>
      <c r="J19" s="53"/>
      <c r="K19" s="9"/>
      <c r="L19" s="54"/>
      <c r="M19" s="55"/>
      <c r="N19" s="55"/>
      <c r="O19" s="55"/>
      <c r="P19" s="55"/>
      <c r="Q19" s="55"/>
      <c r="R19" s="55"/>
      <c r="S19" s="55"/>
      <c r="T19" s="55"/>
    </row>
    <row r="20" spans="1:20" x14ac:dyDescent="0.25">
      <c r="A20" s="55"/>
      <c r="B20" s="43">
        <f>IF(G20="Weekly",COUNTA(#REF!),COUNTA(#REF!))+IF(G20="Weekly",COUNTA(#REF!),COUNTA(#REF!))</f>
        <v>2</v>
      </c>
      <c r="C20" s="78" t="s">
        <v>60</v>
      </c>
      <c r="D20" s="44"/>
      <c r="E20" s="47"/>
      <c r="F20" s="47"/>
      <c r="G20" s="64"/>
      <c r="H20" s="64"/>
      <c r="I20" s="53"/>
      <c r="J20" s="53"/>
      <c r="K20" s="9"/>
      <c r="L20" s="54"/>
      <c r="M20" s="55"/>
      <c r="N20" s="55"/>
      <c r="O20" s="55"/>
      <c r="P20" s="55"/>
      <c r="Q20" s="55"/>
      <c r="R20" s="55"/>
      <c r="S20" s="55"/>
      <c r="T20" s="55"/>
    </row>
    <row r="21" spans="1:20" x14ac:dyDescent="0.25">
      <c r="A21" s="55"/>
      <c r="B21" s="43">
        <f>IF(G21="Weekly",COUNTA(#REF!),COUNTA(#REF!))+IF(G21="Weekly",COUNTA(#REF!),COUNTA(#REF!))</f>
        <v>2</v>
      </c>
      <c r="C21" s="78" t="s">
        <v>61</v>
      </c>
      <c r="D21" s="44"/>
      <c r="E21" s="47"/>
      <c r="F21" s="47"/>
      <c r="G21" s="64"/>
      <c r="H21" s="64"/>
      <c r="I21" s="53"/>
      <c r="J21" s="53"/>
      <c r="K21" s="9"/>
      <c r="L21" s="54"/>
      <c r="M21" s="55"/>
      <c r="N21" s="55"/>
      <c r="O21" s="55"/>
      <c r="P21" s="55"/>
      <c r="Q21" s="55"/>
      <c r="R21" s="55"/>
      <c r="S21" s="55"/>
      <c r="T21" s="55"/>
    </row>
    <row r="22" spans="1:20" x14ac:dyDescent="0.25">
      <c r="A22" s="55"/>
      <c r="B22" s="43">
        <f>IF(G22="Weekly",COUNTA(#REF!),COUNTA(#REF!))+IF(G22="Weekly",COUNTA(#REF!),COUNTA(#REF!))</f>
        <v>2</v>
      </c>
      <c r="C22" s="78" t="s">
        <v>62</v>
      </c>
      <c r="D22" s="44"/>
      <c r="E22" s="47"/>
      <c r="F22" s="47"/>
      <c r="G22" s="64"/>
      <c r="H22" s="64"/>
      <c r="I22" s="53"/>
      <c r="J22" s="53"/>
      <c r="K22" s="9"/>
      <c r="L22" s="54"/>
      <c r="M22" s="55"/>
      <c r="N22" s="55"/>
      <c r="O22" s="55"/>
      <c r="P22" s="55"/>
      <c r="Q22" s="55"/>
      <c r="R22" s="55"/>
      <c r="S22" s="55"/>
      <c r="T22" s="55"/>
    </row>
    <row r="23" spans="1:20" x14ac:dyDescent="0.25">
      <c r="A23" s="55"/>
      <c r="B23" s="43">
        <f>IF(G23="Weekly",COUNTA(#REF!),COUNTA(#REF!))+IF(G23="Weekly",COUNTA(#REF!),COUNTA(#REF!))</f>
        <v>2</v>
      </c>
      <c r="C23" s="78" t="s">
        <v>63</v>
      </c>
      <c r="D23" s="44"/>
      <c r="E23" s="47"/>
      <c r="F23" s="47"/>
      <c r="G23" s="64"/>
      <c r="H23" s="64"/>
      <c r="I23" s="53"/>
      <c r="J23" s="53"/>
      <c r="K23" s="9"/>
      <c r="L23" s="54"/>
      <c r="M23" s="55"/>
      <c r="N23" s="55"/>
      <c r="O23" s="55"/>
      <c r="P23" s="55"/>
      <c r="Q23" s="55"/>
      <c r="R23" s="55"/>
      <c r="S23" s="55"/>
      <c r="T23" s="55"/>
    </row>
    <row r="24" spans="1:20" x14ac:dyDescent="0.25">
      <c r="A24" s="55"/>
      <c r="B24" s="43">
        <f>IF(G24="Weekly",COUNTA(#REF!),COUNTA(#REF!))+IF(G24="Weekly",COUNTA(#REF!),COUNTA(#REF!))</f>
        <v>2</v>
      </c>
      <c r="C24" s="78" t="s">
        <v>64</v>
      </c>
      <c r="D24" s="44"/>
      <c r="E24" s="47"/>
      <c r="F24" s="47"/>
      <c r="G24" s="64"/>
      <c r="H24" s="64"/>
      <c r="I24" s="53"/>
      <c r="J24" s="53"/>
      <c r="K24" s="9"/>
      <c r="L24" s="54"/>
      <c r="M24" s="55"/>
      <c r="N24" s="55"/>
      <c r="O24" s="55"/>
      <c r="P24" s="55"/>
      <c r="Q24" s="55"/>
      <c r="R24" s="55"/>
      <c r="S24" s="55"/>
      <c r="T24" s="55"/>
    </row>
    <row r="25" spans="1:20" x14ac:dyDescent="0.25">
      <c r="A25" s="55"/>
      <c r="B25" s="43">
        <f>IF(G25="Weekly",COUNTA(#REF!),COUNTA(#REF!))+IF(G25="Weekly",COUNTA(#REF!),COUNTA(#REF!))</f>
        <v>2</v>
      </c>
      <c r="C25" s="78" t="s">
        <v>65</v>
      </c>
      <c r="D25" s="44"/>
      <c r="E25" s="47"/>
      <c r="F25" s="47"/>
      <c r="G25" s="64"/>
      <c r="H25" s="64"/>
      <c r="I25" s="53"/>
      <c r="J25" s="53"/>
      <c r="K25" s="9"/>
      <c r="L25" s="54"/>
      <c r="M25" s="55"/>
      <c r="N25" s="55"/>
      <c r="O25" s="55"/>
      <c r="P25" s="55"/>
      <c r="Q25" s="55"/>
      <c r="R25" s="55"/>
      <c r="S25" s="55"/>
      <c r="T25" s="55"/>
    </row>
    <row r="26" spans="1:20" x14ac:dyDescent="0.25">
      <c r="A26" s="55"/>
      <c r="B26" s="43">
        <f>IF(G26="Weekly",COUNTA(#REF!),COUNTA(#REF!))+IF(G26="Weekly",COUNTA(#REF!),COUNTA(#REF!))</f>
        <v>2</v>
      </c>
      <c r="C26" s="78" t="s">
        <v>66</v>
      </c>
      <c r="D26" s="44"/>
      <c r="E26" s="47"/>
      <c r="F26" s="47"/>
      <c r="G26" s="64"/>
      <c r="H26" s="64"/>
      <c r="I26" s="53"/>
      <c r="J26" s="53"/>
      <c r="K26" s="9"/>
      <c r="L26" s="54"/>
      <c r="M26" s="55"/>
      <c r="N26" s="55"/>
      <c r="O26" s="55"/>
      <c r="P26" s="55"/>
      <c r="Q26" s="55"/>
      <c r="R26" s="55"/>
      <c r="S26" s="55"/>
      <c r="T26" s="55"/>
    </row>
    <row r="27" spans="1:20" x14ac:dyDescent="0.25">
      <c r="A27" s="55"/>
      <c r="B27" s="43">
        <f>IF(G27="Weekly",COUNTA(#REF!),COUNTA(#REF!))+IF(G27="Weekly",COUNTA(#REF!),COUNTA(#REF!))</f>
        <v>2</v>
      </c>
      <c r="C27" s="78" t="s">
        <v>67</v>
      </c>
      <c r="D27" s="44"/>
      <c r="E27" s="47"/>
      <c r="F27" s="47"/>
      <c r="G27" s="64"/>
      <c r="H27" s="64"/>
      <c r="I27" s="53"/>
      <c r="J27" s="53"/>
      <c r="K27" s="9"/>
      <c r="L27" s="54"/>
      <c r="M27" s="55"/>
      <c r="N27" s="55"/>
      <c r="O27" s="55"/>
      <c r="P27" s="55"/>
      <c r="Q27" s="55"/>
      <c r="R27" s="55"/>
      <c r="S27" s="55"/>
      <c r="T27" s="55"/>
    </row>
    <row r="28" spans="1:20" x14ac:dyDescent="0.25">
      <c r="A28" s="55"/>
      <c r="B28" s="43">
        <f>IF(G28="Weekly",COUNTA(#REF!),COUNTA(#REF!))+IF(G28="Weekly",COUNTA(#REF!),COUNTA(#REF!))</f>
        <v>2</v>
      </c>
      <c r="C28" s="78" t="s">
        <v>68</v>
      </c>
      <c r="D28" s="44"/>
      <c r="E28" s="47"/>
      <c r="F28" s="47"/>
      <c r="G28" s="64"/>
      <c r="H28" s="64"/>
      <c r="I28" s="53"/>
      <c r="J28" s="53"/>
      <c r="K28" s="9"/>
      <c r="L28" s="54"/>
      <c r="M28" s="55"/>
      <c r="N28" s="55"/>
      <c r="O28" s="55"/>
      <c r="P28" s="55"/>
      <c r="Q28" s="55"/>
      <c r="R28" s="55"/>
      <c r="S28" s="55"/>
      <c r="T28" s="55"/>
    </row>
    <row r="29" spans="1:20" x14ac:dyDescent="0.25">
      <c r="A29" s="55"/>
      <c r="B29" s="43">
        <f>IF(G29="Weekly",COUNTA(#REF!),COUNTA(#REF!))+IF(G29="Weekly",COUNTA(#REF!),COUNTA(#REF!))</f>
        <v>2</v>
      </c>
      <c r="C29" s="78" t="s">
        <v>69</v>
      </c>
      <c r="D29" s="44"/>
      <c r="E29" s="47"/>
      <c r="F29" s="47"/>
      <c r="G29" s="64"/>
      <c r="H29" s="64"/>
      <c r="I29" s="53"/>
      <c r="J29" s="53"/>
      <c r="K29" s="9"/>
      <c r="L29" s="54"/>
      <c r="M29" s="55"/>
      <c r="N29" s="55"/>
      <c r="O29" s="55"/>
      <c r="P29" s="55"/>
      <c r="Q29" s="55"/>
      <c r="R29" s="55"/>
      <c r="S29" s="55"/>
      <c r="T29" s="55"/>
    </row>
    <row r="30" spans="1:20" x14ac:dyDescent="0.25">
      <c r="A30" s="55"/>
      <c r="B30" s="43">
        <f>IF(G30="Weekly",COUNTA(#REF!),COUNTA(#REF!))+IF(G30="Weekly",COUNTA(#REF!),COUNTA(#REF!))</f>
        <v>2</v>
      </c>
      <c r="C30" s="78" t="s">
        <v>70</v>
      </c>
      <c r="D30" s="44"/>
      <c r="E30" s="47"/>
      <c r="F30" s="47"/>
      <c r="G30" s="64"/>
      <c r="H30" s="64"/>
      <c r="I30" s="53"/>
      <c r="J30" s="53"/>
      <c r="K30" s="9"/>
      <c r="L30" s="54"/>
      <c r="M30" s="55"/>
      <c r="N30" s="55"/>
      <c r="O30" s="55"/>
      <c r="P30" s="55"/>
      <c r="Q30" s="55"/>
      <c r="R30" s="55"/>
      <c r="S30" s="55"/>
      <c r="T30" s="55"/>
    </row>
    <row r="31" spans="1:20" x14ac:dyDescent="0.25">
      <c r="A31" s="55"/>
      <c r="B31" s="43">
        <f>IF(G31="Weekly",COUNTA(#REF!),COUNTA(#REF!))+IF(G31="Weekly",COUNTA(#REF!),COUNTA(#REF!))</f>
        <v>2</v>
      </c>
      <c r="C31" s="78" t="s">
        <v>71</v>
      </c>
      <c r="D31" s="44"/>
      <c r="E31" s="47"/>
      <c r="F31" s="47"/>
      <c r="G31" s="64"/>
      <c r="H31" s="64"/>
      <c r="I31" s="53"/>
      <c r="J31" s="53"/>
      <c r="K31" s="9"/>
      <c r="L31" s="54"/>
      <c r="M31" s="55"/>
      <c r="N31" s="55"/>
      <c r="O31" s="55"/>
      <c r="P31" s="55"/>
      <c r="Q31" s="55"/>
      <c r="R31" s="55"/>
      <c r="S31" s="55"/>
      <c r="T31" s="55"/>
    </row>
    <row r="32" spans="1:20" x14ac:dyDescent="0.25">
      <c r="A32" s="55"/>
      <c r="B32" s="43">
        <f>IF(G32="Weekly",COUNTA(#REF!),COUNTA(#REF!))+IF(G32="Weekly",COUNTA(#REF!),COUNTA(#REF!))</f>
        <v>2</v>
      </c>
      <c r="C32" s="78" t="s">
        <v>72</v>
      </c>
      <c r="D32" s="44"/>
      <c r="E32" s="47"/>
      <c r="F32" s="47"/>
      <c r="G32" s="64"/>
      <c r="H32" s="64"/>
      <c r="I32" s="53"/>
      <c r="J32" s="53"/>
      <c r="K32" s="9"/>
      <c r="L32" s="54"/>
      <c r="M32" s="55"/>
      <c r="N32" s="55"/>
      <c r="O32" s="55"/>
      <c r="P32" s="55"/>
      <c r="Q32" s="55"/>
      <c r="R32" s="55"/>
      <c r="S32" s="55"/>
      <c r="T32" s="55"/>
    </row>
    <row r="33" spans="1:20" x14ac:dyDescent="0.25">
      <c r="A33" s="55"/>
      <c r="B33" s="43">
        <f>IF(G33="Weekly",COUNTA(#REF!),COUNTA(#REF!))+IF(G33="Weekly",COUNTA(#REF!),COUNTA(#REF!))</f>
        <v>2</v>
      </c>
      <c r="C33" s="78" t="s">
        <v>73</v>
      </c>
      <c r="D33" s="44"/>
      <c r="E33" s="47"/>
      <c r="F33" s="47"/>
      <c r="G33" s="64"/>
      <c r="H33" s="64"/>
      <c r="I33" s="53"/>
      <c r="J33" s="53"/>
      <c r="K33" s="9"/>
      <c r="L33" s="54"/>
      <c r="M33" s="55"/>
      <c r="N33" s="55"/>
      <c r="O33" s="55"/>
      <c r="P33" s="55"/>
      <c r="Q33" s="55"/>
      <c r="R33" s="55"/>
      <c r="S33" s="55"/>
      <c r="T33" s="55"/>
    </row>
    <row r="34" spans="1:20" x14ac:dyDescent="0.25">
      <c r="A34" s="55"/>
      <c r="B34" s="43">
        <f>IF(G34="Weekly",COUNTA(#REF!),COUNTA(#REF!))+IF(G34="Weekly",COUNTA(#REF!),COUNTA(#REF!))</f>
        <v>2</v>
      </c>
      <c r="C34" s="78" t="s">
        <v>74</v>
      </c>
      <c r="D34" s="44"/>
      <c r="E34" s="47"/>
      <c r="F34" s="47"/>
      <c r="G34" s="64"/>
      <c r="H34" s="64"/>
      <c r="I34" s="53"/>
      <c r="J34" s="53"/>
      <c r="K34" s="9"/>
      <c r="L34" s="54"/>
      <c r="M34" s="55"/>
      <c r="N34" s="55"/>
      <c r="O34" s="55"/>
      <c r="P34" s="55"/>
      <c r="Q34" s="55"/>
      <c r="R34" s="55"/>
      <c r="S34" s="55"/>
      <c r="T34" s="55"/>
    </row>
    <row r="35" spans="1:20" x14ac:dyDescent="0.25">
      <c r="A35" s="55"/>
      <c r="B35" s="43">
        <f>IF(G35="Weekly",COUNTA(#REF!),COUNTA(#REF!))+IF(G35="Weekly",COUNTA(#REF!),COUNTA(#REF!))</f>
        <v>2</v>
      </c>
      <c r="C35" s="78" t="s">
        <v>75</v>
      </c>
      <c r="D35" s="44"/>
      <c r="E35" s="47"/>
      <c r="F35" s="47"/>
      <c r="G35" s="64"/>
      <c r="H35" s="64"/>
      <c r="I35" s="53"/>
      <c r="J35" s="53"/>
      <c r="K35" s="9"/>
      <c r="L35" s="54"/>
      <c r="M35" s="55"/>
      <c r="N35" s="55"/>
      <c r="O35" s="55"/>
      <c r="P35" s="55"/>
      <c r="Q35" s="55"/>
      <c r="R35" s="55"/>
      <c r="S35" s="55"/>
      <c r="T35" s="55"/>
    </row>
    <row r="36" spans="1:20" x14ac:dyDescent="0.25">
      <c r="A36" s="55"/>
      <c r="B36" s="43">
        <f>IF(G36="Weekly",COUNTA(#REF!),COUNTA(#REF!))+IF(G36="Weekly",COUNTA(#REF!),COUNTA(#REF!))</f>
        <v>2</v>
      </c>
      <c r="C36" s="78" t="s">
        <v>76</v>
      </c>
      <c r="D36" s="44"/>
      <c r="E36" s="47"/>
      <c r="F36" s="47"/>
      <c r="G36" s="64"/>
      <c r="H36" s="64"/>
      <c r="I36" s="53"/>
      <c r="J36" s="53"/>
      <c r="K36" s="9"/>
      <c r="L36" s="54"/>
      <c r="M36" s="55"/>
      <c r="N36" s="55"/>
      <c r="O36" s="55"/>
      <c r="P36" s="55"/>
      <c r="Q36" s="55"/>
      <c r="R36" s="55"/>
      <c r="S36" s="55"/>
      <c r="T36" s="55"/>
    </row>
    <row r="37" spans="1:20" x14ac:dyDescent="0.25">
      <c r="A37" s="55"/>
      <c r="B37" s="43">
        <f>IF(G37="Weekly",COUNTA(#REF!),COUNTA(#REF!))+IF(G37="Weekly",COUNTA(#REF!),COUNTA(#REF!))</f>
        <v>2</v>
      </c>
      <c r="C37" s="78" t="s">
        <v>77</v>
      </c>
      <c r="D37" s="44"/>
      <c r="E37" s="47"/>
      <c r="F37" s="47"/>
      <c r="G37" s="64"/>
      <c r="H37" s="64"/>
      <c r="I37" s="53"/>
      <c r="J37" s="53"/>
      <c r="K37" s="9"/>
      <c r="L37" s="54"/>
      <c r="M37" s="55"/>
      <c r="N37" s="55"/>
      <c r="O37" s="55"/>
      <c r="P37" s="55"/>
      <c r="Q37" s="55"/>
      <c r="R37" s="55"/>
      <c r="S37" s="55"/>
      <c r="T37" s="55"/>
    </row>
    <row r="38" spans="1:20" x14ac:dyDescent="0.25">
      <c r="A38" s="55"/>
      <c r="B38" s="43">
        <f>IF(G38="Weekly",COUNTA(#REF!),COUNTA(#REF!))+IF(G38="Weekly",COUNTA(#REF!),COUNTA(#REF!))</f>
        <v>2</v>
      </c>
      <c r="C38" s="78" t="s">
        <v>78</v>
      </c>
      <c r="D38" s="44"/>
      <c r="E38" s="47"/>
      <c r="F38" s="47"/>
      <c r="G38" s="64"/>
      <c r="H38" s="64"/>
      <c r="I38" s="53"/>
      <c r="J38" s="53"/>
      <c r="K38" s="9"/>
      <c r="L38" s="54"/>
      <c r="M38" s="55"/>
      <c r="N38" s="55"/>
      <c r="O38" s="55"/>
      <c r="P38" s="55"/>
      <c r="Q38" s="55"/>
      <c r="R38" s="55"/>
      <c r="S38" s="55"/>
      <c r="T38" s="55"/>
    </row>
    <row r="39" spans="1:20" x14ac:dyDescent="0.25">
      <c r="A39" s="55"/>
      <c r="B39" s="43">
        <f>IF(G39="Weekly",COUNTA(#REF!),COUNTA(#REF!))+IF(G39="Weekly",COUNTA(#REF!),COUNTA(#REF!))</f>
        <v>2</v>
      </c>
      <c r="C39" s="78" t="s">
        <v>79</v>
      </c>
      <c r="D39" s="44"/>
      <c r="E39" s="47"/>
      <c r="F39" s="47"/>
      <c r="G39" s="64"/>
      <c r="H39" s="64"/>
      <c r="I39" s="53"/>
      <c r="J39" s="53"/>
      <c r="K39" s="9"/>
      <c r="L39" s="54"/>
      <c r="M39" s="55"/>
      <c r="N39" s="55"/>
      <c r="O39" s="55"/>
      <c r="P39" s="55"/>
      <c r="Q39" s="55"/>
      <c r="R39" s="55"/>
      <c r="S39" s="55"/>
      <c r="T39" s="55"/>
    </row>
    <row r="40" spans="1:20" x14ac:dyDescent="0.25">
      <c r="A40" s="55"/>
      <c r="B40" s="43">
        <f>IF(G40="Weekly",COUNTA(#REF!),COUNTA(#REF!))+IF(G40="Weekly",COUNTA(#REF!),COUNTA(#REF!))</f>
        <v>2</v>
      </c>
      <c r="C40" s="78" t="s">
        <v>80</v>
      </c>
      <c r="D40" s="44"/>
      <c r="E40" s="47"/>
      <c r="F40" s="47"/>
      <c r="G40" s="64"/>
      <c r="H40" s="64"/>
      <c r="I40" s="53"/>
      <c r="J40" s="53"/>
      <c r="K40" s="9"/>
      <c r="L40" s="54"/>
      <c r="M40" s="55"/>
      <c r="N40" s="55"/>
      <c r="O40" s="55"/>
      <c r="P40" s="55"/>
      <c r="Q40" s="55"/>
      <c r="R40" s="55"/>
      <c r="S40" s="55"/>
      <c r="T40" s="55"/>
    </row>
    <row r="41" spans="1:20" x14ac:dyDescent="0.25">
      <c r="A41" s="55"/>
      <c r="B41" s="43">
        <f>IF(G41="Weekly",COUNTA(#REF!),COUNTA(#REF!))+IF(G41="Weekly",COUNTA(#REF!),COUNTA(#REF!))</f>
        <v>2</v>
      </c>
      <c r="C41" s="78" t="s">
        <v>81</v>
      </c>
      <c r="D41" s="44"/>
      <c r="E41" s="47"/>
      <c r="F41" s="47"/>
      <c r="G41" s="64"/>
      <c r="H41" s="64"/>
      <c r="I41" s="53"/>
      <c r="J41" s="53"/>
      <c r="K41" s="9"/>
      <c r="L41" s="54"/>
      <c r="M41" s="55"/>
      <c r="N41" s="55"/>
      <c r="O41" s="55"/>
      <c r="P41" s="55"/>
      <c r="Q41" s="55"/>
      <c r="R41" s="55"/>
      <c r="S41" s="55"/>
      <c r="T41" s="55"/>
    </row>
    <row r="42" spans="1:20" x14ac:dyDescent="0.25">
      <c r="A42" s="55"/>
      <c r="B42" s="43">
        <f>IF(G42="Weekly",COUNTA(#REF!),COUNTA(#REF!))+IF(G42="Weekly",COUNTA(#REF!),COUNTA(#REF!))</f>
        <v>2</v>
      </c>
      <c r="C42" s="78" t="s">
        <v>82</v>
      </c>
      <c r="D42" s="44"/>
      <c r="E42" s="47"/>
      <c r="F42" s="47"/>
      <c r="G42" s="64"/>
      <c r="H42" s="64"/>
      <c r="I42" s="53"/>
      <c r="J42" s="53"/>
      <c r="K42" s="9"/>
      <c r="L42" s="54"/>
      <c r="M42" s="55"/>
      <c r="N42" s="55"/>
      <c r="O42" s="55"/>
      <c r="P42" s="55"/>
      <c r="Q42" s="55"/>
      <c r="R42" s="55"/>
      <c r="S42" s="55"/>
      <c r="T42" s="55"/>
    </row>
    <row r="43" spans="1:20" x14ac:dyDescent="0.25">
      <c r="A43" s="55"/>
      <c r="B43" s="43">
        <f>IF(G43="Weekly",COUNTA(#REF!),COUNTA(#REF!))+IF(G43="Weekly",COUNTA(#REF!),COUNTA(#REF!))</f>
        <v>2</v>
      </c>
      <c r="C43" s="78" t="s">
        <v>83</v>
      </c>
      <c r="D43" s="44"/>
      <c r="E43" s="47"/>
      <c r="F43" s="47"/>
      <c r="G43" s="64"/>
      <c r="H43" s="64"/>
      <c r="I43" s="53"/>
      <c r="J43" s="53"/>
      <c r="K43" s="9"/>
      <c r="L43" s="54"/>
      <c r="M43" s="55"/>
      <c r="N43" s="55"/>
      <c r="O43" s="55"/>
      <c r="P43" s="55"/>
      <c r="Q43" s="55"/>
      <c r="R43" s="55"/>
      <c r="S43" s="55"/>
      <c r="T43" s="55"/>
    </row>
    <row r="44" spans="1:20" x14ac:dyDescent="0.25">
      <c r="A44" s="55"/>
      <c r="B44" s="43">
        <f>IF(G44="Weekly",COUNTA(#REF!),COUNTA(#REF!))+IF(G44="Weekly",COUNTA(#REF!),COUNTA(#REF!))</f>
        <v>2</v>
      </c>
      <c r="C44" s="78" t="s">
        <v>84</v>
      </c>
      <c r="D44" s="44"/>
      <c r="E44" s="47"/>
      <c r="F44" s="47"/>
      <c r="G44" s="64"/>
      <c r="H44" s="64"/>
      <c r="I44" s="53"/>
      <c r="J44" s="53"/>
      <c r="K44" s="9"/>
      <c r="L44" s="54"/>
      <c r="M44" s="55"/>
      <c r="N44" s="55"/>
      <c r="O44" s="55"/>
      <c r="P44" s="55"/>
      <c r="Q44" s="55"/>
      <c r="R44" s="55"/>
      <c r="S44" s="55"/>
      <c r="T44" s="55"/>
    </row>
    <row r="45" spans="1:20" x14ac:dyDescent="0.25">
      <c r="A45" s="55"/>
      <c r="B45" s="43">
        <f>IF(G45="Weekly",COUNTA(#REF!),COUNTA(#REF!))+IF(G45="Weekly",COUNTA(#REF!),COUNTA(#REF!))</f>
        <v>2</v>
      </c>
      <c r="C45" s="78" t="s">
        <v>85</v>
      </c>
      <c r="D45" s="44"/>
      <c r="E45" s="47"/>
      <c r="F45" s="47"/>
      <c r="G45" s="64"/>
      <c r="H45" s="64"/>
      <c r="I45" s="53"/>
      <c r="J45" s="53"/>
      <c r="K45" s="9"/>
      <c r="L45" s="54"/>
      <c r="M45" s="55"/>
      <c r="N45" s="55"/>
      <c r="O45" s="55"/>
      <c r="P45" s="55"/>
      <c r="Q45" s="55"/>
      <c r="R45" s="55"/>
      <c r="S45" s="55"/>
      <c r="T45" s="55"/>
    </row>
    <row r="46" spans="1:20" x14ac:dyDescent="0.25">
      <c r="A46" s="55"/>
      <c r="B46" s="43">
        <f>IF(G46="Weekly",COUNTA(#REF!),COUNTA(#REF!))+IF(G46="Weekly",COUNTA(#REF!),COUNTA(#REF!))</f>
        <v>2</v>
      </c>
      <c r="C46" s="78" t="s">
        <v>86</v>
      </c>
      <c r="D46" s="44"/>
      <c r="E46" s="47"/>
      <c r="F46" s="47"/>
      <c r="G46" s="64"/>
      <c r="H46" s="64"/>
      <c r="I46" s="53"/>
      <c r="J46" s="53"/>
      <c r="K46" s="9"/>
      <c r="L46" s="54"/>
      <c r="M46" s="55"/>
      <c r="N46" s="55"/>
      <c r="O46" s="55"/>
      <c r="P46" s="55"/>
      <c r="Q46" s="55"/>
      <c r="R46" s="55"/>
      <c r="S46" s="55"/>
      <c r="T46" s="55"/>
    </row>
    <row r="47" spans="1:20" x14ac:dyDescent="0.25">
      <c r="A47" s="55"/>
      <c r="B47" s="43">
        <f>IF(G47="Weekly",COUNTA(#REF!),COUNTA(#REF!))+IF(G47="Weekly",COUNTA(#REF!),COUNTA(#REF!))</f>
        <v>2</v>
      </c>
      <c r="C47" s="78" t="s">
        <v>87</v>
      </c>
      <c r="D47" s="44"/>
      <c r="E47" s="47"/>
      <c r="F47" s="47"/>
      <c r="G47" s="64"/>
      <c r="H47" s="64"/>
      <c r="I47" s="53"/>
      <c r="J47" s="53"/>
      <c r="K47" s="9"/>
      <c r="L47" s="54"/>
      <c r="M47" s="55"/>
      <c r="N47" s="55"/>
      <c r="O47" s="55"/>
      <c r="P47" s="55"/>
      <c r="Q47" s="55"/>
      <c r="R47" s="55"/>
      <c r="S47" s="55"/>
      <c r="T47" s="55"/>
    </row>
    <row r="48" spans="1:20" x14ac:dyDescent="0.25">
      <c r="A48" s="55"/>
      <c r="B48" s="43">
        <f>IF(G48="Weekly",COUNTA(#REF!),COUNTA(#REF!))+IF(G48="Weekly",COUNTA(#REF!),COUNTA(#REF!))</f>
        <v>2</v>
      </c>
      <c r="C48" s="78" t="s">
        <v>88</v>
      </c>
      <c r="D48" s="44"/>
      <c r="E48" s="47"/>
      <c r="F48" s="47"/>
      <c r="G48" s="64"/>
      <c r="H48" s="64"/>
      <c r="I48" s="53"/>
      <c r="J48" s="53"/>
      <c r="K48" s="9"/>
      <c r="L48" s="54"/>
      <c r="M48" s="55"/>
      <c r="N48" s="55"/>
      <c r="O48" s="55"/>
      <c r="P48" s="55"/>
      <c r="Q48" s="55"/>
      <c r="R48" s="55"/>
      <c r="S48" s="55"/>
      <c r="T48" s="55"/>
    </row>
    <row r="49" spans="1:20" x14ac:dyDescent="0.25">
      <c r="A49" s="55"/>
      <c r="B49" s="43">
        <f>IF(G49="Weekly",COUNTA(#REF!),COUNTA(#REF!))+IF(G49="Weekly",COUNTA(#REF!),COUNTA(#REF!))</f>
        <v>2</v>
      </c>
      <c r="C49" s="78" t="s">
        <v>89</v>
      </c>
      <c r="D49" s="44"/>
      <c r="E49" s="47"/>
      <c r="F49" s="47"/>
      <c r="G49" s="64"/>
      <c r="H49" s="64"/>
      <c r="I49" s="53"/>
      <c r="J49" s="53"/>
      <c r="K49" s="9"/>
      <c r="L49" s="54"/>
      <c r="M49" s="55"/>
      <c r="N49" s="55"/>
      <c r="O49" s="55"/>
      <c r="P49" s="55"/>
      <c r="Q49" s="55"/>
      <c r="R49" s="55"/>
      <c r="S49" s="55"/>
      <c r="T49" s="55"/>
    </row>
    <row r="50" spans="1:20" x14ac:dyDescent="0.25">
      <c r="A50" s="55"/>
      <c r="B50" s="43">
        <f>IF(G50="Weekly",COUNTA(#REF!),COUNTA(#REF!))+IF(G50="Weekly",COUNTA(#REF!),COUNTA(#REF!))</f>
        <v>2</v>
      </c>
      <c r="C50" s="78" t="s">
        <v>90</v>
      </c>
      <c r="D50" s="44"/>
      <c r="E50" s="47"/>
      <c r="F50" s="47"/>
      <c r="G50" s="64"/>
      <c r="H50" s="64"/>
      <c r="I50" s="53"/>
      <c r="J50" s="53"/>
      <c r="K50" s="9"/>
      <c r="L50" s="54"/>
      <c r="M50" s="55"/>
      <c r="N50" s="55"/>
      <c r="O50" s="55"/>
      <c r="P50" s="55"/>
      <c r="Q50" s="55"/>
      <c r="R50" s="55"/>
      <c r="S50" s="55"/>
      <c r="T50" s="55"/>
    </row>
    <row r="51" spans="1:20" x14ac:dyDescent="0.25">
      <c r="A51" s="55"/>
      <c r="B51" s="43">
        <f>IF(G51="Weekly",COUNTA(#REF!),COUNTA(#REF!))+IF(G51="Weekly",COUNTA(#REF!),COUNTA(#REF!))</f>
        <v>2</v>
      </c>
      <c r="C51" s="78" t="s">
        <v>91</v>
      </c>
      <c r="D51" s="44"/>
      <c r="E51" s="47"/>
      <c r="F51" s="47"/>
      <c r="G51" s="64"/>
      <c r="H51" s="64"/>
      <c r="I51" s="53"/>
      <c r="J51" s="53"/>
      <c r="K51" s="9"/>
      <c r="L51" s="54"/>
      <c r="M51" s="55"/>
      <c r="N51" s="55"/>
      <c r="O51" s="55"/>
      <c r="P51" s="55"/>
      <c r="Q51" s="55"/>
      <c r="R51" s="55"/>
      <c r="S51" s="55"/>
      <c r="T51" s="55"/>
    </row>
    <row r="52" spans="1:20" x14ac:dyDescent="0.25">
      <c r="A52" s="55"/>
      <c r="B52" s="43">
        <f>IF(G52="Weekly",COUNTA(#REF!),COUNTA(#REF!))+IF(G52="Weekly",COUNTA(#REF!),COUNTA(#REF!))</f>
        <v>2</v>
      </c>
      <c r="C52" s="78" t="s">
        <v>92</v>
      </c>
      <c r="D52" s="44"/>
      <c r="E52" s="47"/>
      <c r="F52" s="47"/>
      <c r="G52" s="64"/>
      <c r="H52" s="64"/>
      <c r="I52" s="53"/>
      <c r="J52" s="53"/>
      <c r="K52" s="9"/>
      <c r="L52" s="54"/>
      <c r="M52" s="55"/>
      <c r="N52" s="55"/>
      <c r="O52" s="55"/>
      <c r="P52" s="55"/>
      <c r="Q52" s="55"/>
      <c r="R52" s="55"/>
      <c r="S52" s="55"/>
      <c r="T52" s="55"/>
    </row>
    <row r="53" spans="1:20" x14ac:dyDescent="0.25">
      <c r="A53" s="55"/>
      <c r="B53" s="43">
        <f>IF(G53="Weekly",COUNTA(#REF!),COUNTA(#REF!))+IF(G53="Weekly",COUNTA(#REF!),COUNTA(#REF!))</f>
        <v>2</v>
      </c>
      <c r="C53" s="78" t="s">
        <v>93</v>
      </c>
      <c r="D53" s="44"/>
      <c r="E53" s="47"/>
      <c r="F53" s="47"/>
      <c r="G53" s="64"/>
      <c r="H53" s="64"/>
      <c r="I53" s="53"/>
      <c r="J53" s="53"/>
      <c r="K53" s="9"/>
      <c r="L53" s="54"/>
      <c r="M53" s="55"/>
      <c r="N53" s="55"/>
      <c r="O53" s="55"/>
      <c r="P53" s="55"/>
      <c r="Q53" s="55"/>
      <c r="R53" s="55"/>
      <c r="S53" s="55"/>
      <c r="T53" s="55"/>
    </row>
    <row r="54" spans="1:20" x14ac:dyDescent="0.25">
      <c r="A54" s="55"/>
      <c r="B54" s="43">
        <f>IF(G54="Weekly",COUNTA(#REF!),COUNTA(#REF!))+IF(G54="Weekly",COUNTA(#REF!),COUNTA(#REF!))</f>
        <v>2</v>
      </c>
      <c r="C54" s="78" t="s">
        <v>94</v>
      </c>
      <c r="D54" s="44"/>
      <c r="E54" s="47"/>
      <c r="F54" s="47"/>
      <c r="G54" s="64"/>
      <c r="H54" s="64"/>
      <c r="I54" s="53"/>
      <c r="J54" s="53"/>
      <c r="K54" s="9"/>
      <c r="L54" s="54"/>
      <c r="M54" s="55"/>
      <c r="N54" s="55"/>
      <c r="O54" s="55"/>
      <c r="P54" s="55"/>
      <c r="Q54" s="55"/>
      <c r="R54" s="55"/>
      <c r="S54" s="55"/>
      <c r="T54" s="55"/>
    </row>
    <row r="55" spans="1:20" x14ac:dyDescent="0.25">
      <c r="A55" s="55"/>
      <c r="B55" s="43">
        <f>IF(G55="Weekly",COUNTA(#REF!),COUNTA(#REF!))+IF(G55="Weekly",COUNTA(#REF!),COUNTA(#REF!))</f>
        <v>2</v>
      </c>
      <c r="C55" s="78" t="s">
        <v>95</v>
      </c>
      <c r="D55" s="44"/>
      <c r="E55" s="47"/>
      <c r="F55" s="47"/>
      <c r="G55" s="64"/>
      <c r="H55" s="64"/>
      <c r="I55" s="53"/>
      <c r="J55" s="53"/>
      <c r="K55" s="9"/>
      <c r="L55" s="54"/>
      <c r="M55" s="55"/>
      <c r="N55" s="55"/>
      <c r="O55" s="55"/>
      <c r="P55" s="55"/>
      <c r="Q55" s="55"/>
      <c r="R55" s="55"/>
      <c r="S55" s="55"/>
      <c r="T55" s="55"/>
    </row>
    <row r="56" spans="1:20" x14ac:dyDescent="0.25">
      <c r="A56" s="55"/>
      <c r="B56" s="43">
        <f>IF(G56="Weekly",COUNTA(#REF!),COUNTA(#REF!))+IF(G56="Weekly",COUNTA(#REF!),COUNTA(#REF!))</f>
        <v>2</v>
      </c>
      <c r="C56" s="78" t="s">
        <v>96</v>
      </c>
      <c r="D56" s="44"/>
      <c r="E56" s="47"/>
      <c r="F56" s="47"/>
      <c r="G56" s="64"/>
      <c r="H56" s="64"/>
      <c r="I56" s="53"/>
      <c r="J56" s="53"/>
      <c r="K56" s="9"/>
      <c r="L56" s="54"/>
      <c r="M56" s="55"/>
      <c r="N56" s="55"/>
      <c r="O56" s="55"/>
      <c r="P56" s="55"/>
      <c r="Q56" s="55"/>
      <c r="R56" s="55"/>
      <c r="S56" s="55"/>
      <c r="T56" s="55"/>
    </row>
    <row r="57" spans="1:20" x14ac:dyDescent="0.25">
      <c r="A57" s="55"/>
      <c r="B57" s="43">
        <f>IF(G57="Weekly",COUNTA(#REF!),COUNTA(#REF!))+IF(G57="Weekly",COUNTA(#REF!),COUNTA(#REF!))</f>
        <v>2</v>
      </c>
      <c r="C57" s="78" t="s">
        <v>97</v>
      </c>
      <c r="D57" s="44"/>
      <c r="E57" s="47"/>
      <c r="F57" s="47"/>
      <c r="G57" s="64"/>
      <c r="H57" s="64"/>
      <c r="I57" s="53"/>
      <c r="J57" s="53"/>
      <c r="K57" s="9"/>
      <c r="L57" s="54"/>
      <c r="M57" s="55"/>
      <c r="N57" s="55"/>
      <c r="O57" s="55"/>
      <c r="P57" s="55"/>
      <c r="Q57" s="55"/>
      <c r="R57" s="55"/>
      <c r="S57" s="55"/>
      <c r="T57" s="55"/>
    </row>
    <row r="58" spans="1:20" x14ac:dyDescent="0.25">
      <c r="A58" s="55"/>
      <c r="B58" s="10"/>
      <c r="C58" s="11"/>
      <c r="D58" s="21"/>
      <c r="E58" s="21"/>
      <c r="F58" s="21"/>
      <c r="G58" s="30"/>
      <c r="H58" s="30"/>
      <c r="I58" s="21"/>
      <c r="J58" s="21"/>
      <c r="K58" s="12"/>
      <c r="L58" s="54"/>
      <c r="M58" s="55"/>
      <c r="N58" s="55"/>
      <c r="O58" s="55"/>
      <c r="P58" s="55"/>
      <c r="Q58" s="55"/>
      <c r="R58" s="55"/>
      <c r="S58" s="55"/>
      <c r="T58" s="55"/>
    </row>
    <row r="59" spans="1:20" x14ac:dyDescent="0.25">
      <c r="A59" s="55"/>
      <c r="B59" s="55"/>
      <c r="C59" s="55"/>
      <c r="D59" s="55"/>
      <c r="E59" s="55"/>
      <c r="F59" s="55"/>
      <c r="G59" s="20"/>
      <c r="H59" s="20"/>
      <c r="I59" s="55"/>
      <c r="J59" s="55"/>
      <c r="K59" s="55"/>
      <c r="L59" s="55"/>
      <c r="M59" s="55"/>
      <c r="N59" s="55"/>
      <c r="O59" s="55"/>
      <c r="P59" s="55"/>
      <c r="Q59" s="55"/>
      <c r="R59" s="55"/>
      <c r="S59" s="55"/>
      <c r="T59" s="55"/>
    </row>
  </sheetData>
  <sheetProtection algorithmName="SHA-512" hashValue="IqhUeB0AoUHOUVTWIXoQcrLSG18VgknLlkZh3+BDnxyzHtuknCWqJv8a6tDkMWGSMUHUc6R1MCZXdQYPO2pYuQ==" saltValue="0VolDItSoPXyr2tYzQG/mg==" spinCount="100000" sheet="1" formatRows="0" selectLockedCells="1"/>
  <dataConsolidate/>
  <mergeCells count="15">
    <mergeCell ref="C11:C12"/>
    <mergeCell ref="F11:F12"/>
    <mergeCell ref="I11:J11"/>
    <mergeCell ref="H11:H12"/>
    <mergeCell ref="D11:D12"/>
    <mergeCell ref="E11:E12"/>
    <mergeCell ref="G11:G12"/>
    <mergeCell ref="E8:G8"/>
    <mergeCell ref="E9:G9"/>
    <mergeCell ref="D6:J6"/>
    <mergeCell ref="A1:B1"/>
    <mergeCell ref="D2:G2"/>
    <mergeCell ref="D3:J3"/>
    <mergeCell ref="D4:J4"/>
    <mergeCell ref="D5:J5"/>
  </mergeCells>
  <phoneticPr fontId="9" type="noConversion"/>
  <conditionalFormatting sqref="I13:J57">
    <cfRule type="expression" dxfId="1" priority="2">
      <formula>AND($G13="weekly",I13&lt;&gt;"")</formula>
    </cfRule>
    <cfRule type="expression" dxfId="0" priority="3">
      <formula>$G13="Weekly"</formula>
    </cfRule>
  </conditionalFormatting>
  <dataValidations count="2">
    <dataValidation type="list" allowBlank="1" showInputMessage="1" showErrorMessage="1" sqref="D13:D57" xr:uid="{1E1B8864-32B2-4862-AD9F-FB28FAF6E490}">
      <formula1>"Economic Development,Workforce Development"</formula1>
    </dataValidation>
    <dataValidation type="decimal" allowBlank="1" showInputMessage="1" showErrorMessage="1" sqref="E13:F57" xr:uid="{19DD8DB7-D482-403B-9C39-CD2B470F9CF3}">
      <formula1>0</formula1>
      <formula2>1</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2CA9D-E13D-4B4E-B5CF-9E8E9731525C}">
  <dimension ref="B6:Q191"/>
  <sheetViews>
    <sheetView topLeftCell="A163" workbookViewId="0">
      <selection activeCell="J9" sqref="J9"/>
    </sheetView>
  </sheetViews>
  <sheetFormatPr defaultRowHeight="15" x14ac:dyDescent="0.25"/>
  <cols>
    <col min="2" max="2" width="7" bestFit="1" customWidth="1"/>
    <col min="3" max="3" width="26.7109375" bestFit="1" customWidth="1"/>
    <col min="4" max="4" width="13.140625" bestFit="1" customWidth="1"/>
    <col min="5" max="5" width="5.5703125" bestFit="1" customWidth="1"/>
    <col min="6" max="7" width="13.28515625" customWidth="1"/>
    <col min="8" max="8" width="11.5703125" customWidth="1"/>
    <col min="9" max="10" width="14" customWidth="1"/>
    <col min="11" max="11" width="8.7109375" customWidth="1"/>
    <col min="12" max="17" width="14" customWidth="1"/>
  </cols>
  <sheetData>
    <row r="6" spans="2:17" ht="15.75" thickBot="1" x14ac:dyDescent="0.3"/>
    <row r="7" spans="2:17" x14ac:dyDescent="0.25">
      <c r="B7" s="245" t="s">
        <v>54</v>
      </c>
      <c r="C7" s="255" t="s">
        <v>115</v>
      </c>
      <c r="D7" s="256" t="s">
        <v>116</v>
      </c>
      <c r="E7" s="258" t="s">
        <v>117</v>
      </c>
      <c r="F7" s="255" t="s">
        <v>118</v>
      </c>
      <c r="G7" s="247" t="s">
        <v>127</v>
      </c>
      <c r="H7" s="249" t="s">
        <v>48</v>
      </c>
      <c r="I7" s="250"/>
      <c r="J7" s="250"/>
      <c r="K7" s="250"/>
      <c r="L7" s="250"/>
      <c r="M7" s="250"/>
      <c r="N7" s="250"/>
      <c r="O7" s="250"/>
      <c r="P7" s="250"/>
      <c r="Q7" s="251"/>
    </row>
    <row r="8" spans="2:17" ht="49.5" thickBot="1" x14ac:dyDescent="0.3">
      <c r="B8" s="246"/>
      <c r="C8" s="248"/>
      <c r="D8" s="257"/>
      <c r="E8" s="259"/>
      <c r="F8" s="248"/>
      <c r="G8" s="248"/>
      <c r="H8" s="111" t="s">
        <v>119</v>
      </c>
      <c r="I8" s="111" t="s">
        <v>120</v>
      </c>
      <c r="J8" s="111" t="s">
        <v>306</v>
      </c>
      <c r="K8" s="111" t="s">
        <v>121</v>
      </c>
      <c r="L8" s="111" t="s">
        <v>122</v>
      </c>
      <c r="M8" s="111" t="s">
        <v>123</v>
      </c>
      <c r="N8" s="111" t="s">
        <v>307</v>
      </c>
      <c r="O8" s="111" t="s">
        <v>124</v>
      </c>
      <c r="P8" s="111" t="s">
        <v>125</v>
      </c>
      <c r="Q8" s="112" t="s">
        <v>308</v>
      </c>
    </row>
    <row r="9" spans="2:17" x14ac:dyDescent="0.25">
      <c r="B9" s="138" t="s">
        <v>128</v>
      </c>
      <c r="C9" s="139">
        <f>IF(OR(F9&gt;0,G9&gt;0),VLOOKUP(B9,'Part IV-1'!$C$18:$D$54,2,FALSE),"")</f>
        <v>0</v>
      </c>
      <c r="D9" s="140" t="str" cm="1">
        <f t="array" ref="D9">_xlfn.IFS(LEFT(B9,2)="LJ","Cat. 1 Jobs",LEFT(B9,2)="LP","Cat. 1 Payments",LEFT(B9,2)="SJ","Cat. 2 Jobs",LEFT(B9,2)="SP","Cat. 2 Payments",LEFT(B9,1)=3,"Cat. 3")</f>
        <v>Cat. 1 Jobs</v>
      </c>
      <c r="E9" s="140" t="str">
        <f>IF(RIGHT(D9,3)="obs","#","$")</f>
        <v>#</v>
      </c>
      <c r="F9" s="141" t="str">
        <f>IF(VLOOKUP($B9,'Part IV-1'!$C$19:$F$54,3,FALSE)&gt;0,VLOOKUP($B9,'Part IV-1'!$C$19:$F$54,3,FALSE),"")</f>
        <v/>
      </c>
      <c r="G9" s="141" t="str">
        <f>IF(VLOOKUP($B9,'Part IV-1'!$C$19:$F$54,4,FALSE)&gt;0,VLOOKUP($B9,'Part IV-1'!$C$19:$F$54,4,FALSE),"")</f>
        <v/>
      </c>
      <c r="H9" s="139">
        <f>IF(AND(RIGHT(D9,4)="Jobs",OR(F9&gt;0,G9&gt;0)),'Part IV-1'!$G19,"")</f>
        <v>0</v>
      </c>
      <c r="I9" s="142" t="str">
        <f>IFERROR(H9*F9,"")</f>
        <v/>
      </c>
      <c r="J9" s="142" t="str">
        <f>IFERROR(H9*G9,"")</f>
        <v/>
      </c>
      <c r="K9" s="143" t="str">
        <f>IF($D9="Cat. 2 Jobs",VLOOKUP($B9,'Part IV-2'!$C$20:$I$84,7,FALSE),"")</f>
        <v/>
      </c>
      <c r="L9" s="144">
        <f>IF(OR(F9&gt;0,G9&gt;0),VLOOKUP($B9,'Part IV-1'!$C$19:$N$54,11,FALSE),"")</f>
        <v>0</v>
      </c>
      <c r="M9" s="144" t="str">
        <f>IFERROR(L9*F9,"")</f>
        <v/>
      </c>
      <c r="N9" s="144" t="str">
        <f>IFERROR(L9*G9,"")</f>
        <v/>
      </c>
      <c r="O9" s="144">
        <f>IF(OR(F9&gt;0,G9&gt;0),VLOOKUP($B9,'Part IV-1'!$C$19:$N$54,10,FALSE),"")</f>
        <v>0</v>
      </c>
      <c r="P9" s="144" t="str">
        <f>IFERROR(O9*F9,"")</f>
        <v/>
      </c>
      <c r="Q9" s="145" t="str">
        <f>IFERROR(O9*G9,"")</f>
        <v/>
      </c>
    </row>
    <row r="10" spans="2:17" ht="15.75" customHeight="1" x14ac:dyDescent="0.25">
      <c r="B10" s="121" t="s">
        <v>129</v>
      </c>
      <c r="C10" s="93">
        <f>IF(OR(F10&gt;0,G10&gt;0),VLOOKUP(B10,'Part IV-1'!$C$18:$D$54,2,FALSE),"")</f>
        <v>0</v>
      </c>
      <c r="D10" s="94" t="str" cm="1">
        <f t="array" ref="D10">_xlfn.IFS(LEFT(B10,2)="LJ","Cat. 1 Jobs",LEFT(B10,2)="LP","Cat. 1 Payments",LEFT(B10,2)="SJ","Cat. 2 Jobs",LEFT(B10,2)="SP","Cat. 2 Payments",LEFT(B10,1)=3,"Cat. 3")</f>
        <v>Cat. 1 Jobs</v>
      </c>
      <c r="E10" s="94" t="str">
        <f t="shared" ref="E10:E73" si="0">IF(RIGHT(D10,3)="obs","#","$")</f>
        <v>#</v>
      </c>
      <c r="F10" s="113" t="str">
        <f>IF(VLOOKUP($B10,'Part IV-1'!$C$19:$F$54,3,FALSE)&gt;0,VLOOKUP($B10,'Part IV-1'!$C$19:$F$54,3,FALSE),"")</f>
        <v/>
      </c>
      <c r="G10" s="113" t="str">
        <f>IF(VLOOKUP($B10,'Part IV-1'!$C$19:$F$54,4,FALSE)&gt;0,VLOOKUP($B10,'Part IV-1'!$C$19:$F$54,4,FALSE),"")</f>
        <v/>
      </c>
      <c r="H10" s="93">
        <f>IF(AND(RIGHT(D10,4)="Jobs",OR(F10&gt;0,G10&gt;0)),'Part IV-1'!$G20,"")</f>
        <v>0</v>
      </c>
      <c r="I10" s="95" t="str">
        <f t="shared" ref="I10:I73" si="1">IFERROR(H10*F10,"")</f>
        <v/>
      </c>
      <c r="J10" s="95" t="str">
        <f t="shared" ref="J10:J73" si="2">IFERROR(H10*G10,"")</f>
        <v/>
      </c>
      <c r="K10" s="96" t="str">
        <f>IF($D10="Cat. 2 Jobs",VLOOKUP($B10,'Part IV-2'!$C$20:$I$84,7,FALSE),"")</f>
        <v/>
      </c>
      <c r="L10" s="117">
        <f>IF(OR(F10&gt;0,G10&gt;0),VLOOKUP($B10,'Part IV-1'!$C$19:$N$54,11,FALSE),"")</f>
        <v>0</v>
      </c>
      <c r="M10" s="117" t="str">
        <f t="shared" ref="M10:M73" si="3">IFERROR(L10*F10,"")</f>
        <v/>
      </c>
      <c r="N10" s="117" t="str">
        <f t="shared" ref="N10:N73" si="4">IFERROR(L10*G10,"")</f>
        <v/>
      </c>
      <c r="O10" s="117">
        <f>IF(OR(F10&gt;0,G10&gt;0),VLOOKUP($B10,'Part IV-1'!$C$19:$N$54,10,FALSE),"")</f>
        <v>0</v>
      </c>
      <c r="P10" s="117" t="str">
        <f t="shared" ref="P10:P73" si="5">IFERROR(O10*F10,"")</f>
        <v/>
      </c>
      <c r="Q10" s="122" t="str">
        <f t="shared" ref="Q10:Q73" si="6">IFERROR(O10*G10,"")</f>
        <v/>
      </c>
    </row>
    <row r="11" spans="2:17" x14ac:dyDescent="0.25">
      <c r="B11" s="121" t="s">
        <v>130</v>
      </c>
      <c r="C11" s="93">
        <f>IF(OR(F11&gt;0,G11&gt;0),VLOOKUP(B11,'Part IV-1'!$C$18:$D$54,2,FALSE),"")</f>
        <v>0</v>
      </c>
      <c r="D11" s="94" t="str" cm="1">
        <f t="array" ref="D11">_xlfn.IFS(LEFT(B11,2)="LJ","Cat. 1 Jobs",LEFT(B11,2)="LP","Cat. 1 Payments",LEFT(B11,2)="SJ","Cat. 2 Jobs",LEFT(B11,2)="SP","Cat. 2 Payments",LEFT(B11,1)=3,"Cat. 3")</f>
        <v>Cat. 1 Jobs</v>
      </c>
      <c r="E11" s="94" t="str">
        <f t="shared" si="0"/>
        <v>#</v>
      </c>
      <c r="F11" s="113" t="str">
        <f>IF(VLOOKUP($B11,'Part IV-1'!$C$19:$F$54,3,FALSE)&gt;0,VLOOKUP($B11,'Part IV-1'!$C$19:$F$54,3,FALSE),"")</f>
        <v/>
      </c>
      <c r="G11" s="113" t="str">
        <f>IF(VLOOKUP($B11,'Part IV-1'!$C$19:$F$54,4,FALSE)&gt;0,VLOOKUP($B11,'Part IV-1'!$C$19:$F$54,4,FALSE),"")</f>
        <v/>
      </c>
      <c r="H11" s="93">
        <f>IF(AND(RIGHT(D11,4)="Jobs",OR(F11&gt;0,G11&gt;0)),'Part IV-1'!$G21,"")</f>
        <v>0</v>
      </c>
      <c r="I11" s="95" t="str">
        <f t="shared" si="1"/>
        <v/>
      </c>
      <c r="J11" s="95" t="str">
        <f t="shared" si="2"/>
        <v/>
      </c>
      <c r="K11" s="96" t="str">
        <f>IF($D11="Cat. 2 Jobs",VLOOKUP($B11,'Part IV-2'!$C$20:$I$84,7,FALSE),"")</f>
        <v/>
      </c>
      <c r="L11" s="117">
        <f>IF(OR(F11&gt;0,G11&gt;0),VLOOKUP($B11,'Part IV-1'!$C$19:$N$54,11,FALSE),"")</f>
        <v>0</v>
      </c>
      <c r="M11" s="117" t="str">
        <f t="shared" si="3"/>
        <v/>
      </c>
      <c r="N11" s="117" t="str">
        <f t="shared" si="4"/>
        <v/>
      </c>
      <c r="O11" s="117">
        <f>IF(OR(F11&gt;0,G11&gt;0),VLOOKUP($B11,'Part IV-1'!$C$19:$N$54,10,FALSE),"")</f>
        <v>0</v>
      </c>
      <c r="P11" s="117" t="str">
        <f t="shared" si="5"/>
        <v/>
      </c>
      <c r="Q11" s="122" t="str">
        <f t="shared" si="6"/>
        <v/>
      </c>
    </row>
    <row r="12" spans="2:17" x14ac:dyDescent="0.25">
      <c r="B12" s="121" t="s">
        <v>131</v>
      </c>
      <c r="C12" s="93">
        <f>IF(OR(F12&gt;0,G12&gt;0),VLOOKUP(B12,'Part IV-1'!$C$18:$D$54,2,FALSE),"")</f>
        <v>0</v>
      </c>
      <c r="D12" s="94" t="str" cm="1">
        <f t="array" ref="D12">_xlfn.IFS(LEFT(B12,2)="LJ","Cat. 1 Jobs",LEFT(B12,2)="LP","Cat. 1 Payments",LEFT(B12,2)="SJ","Cat. 2 Jobs",LEFT(B12,2)="SP","Cat. 2 Payments",LEFT(B12,1)=3,"Cat. 3")</f>
        <v>Cat. 1 Jobs</v>
      </c>
      <c r="E12" s="94" t="str">
        <f t="shared" si="0"/>
        <v>#</v>
      </c>
      <c r="F12" s="113" t="str">
        <f>IF(VLOOKUP($B12,'Part IV-1'!$C$19:$F$54,3,FALSE)&gt;0,VLOOKUP($B12,'Part IV-1'!$C$19:$F$54,3,FALSE),"")</f>
        <v/>
      </c>
      <c r="G12" s="113" t="str">
        <f>IF(VLOOKUP($B12,'Part IV-1'!$C$19:$F$54,4,FALSE)&gt;0,VLOOKUP($B12,'Part IV-1'!$C$19:$F$54,4,FALSE),"")</f>
        <v/>
      </c>
      <c r="H12" s="93">
        <f>IF(AND(RIGHT(D12,4)="Jobs",OR(F12&gt;0,G12&gt;0)),'Part IV-1'!$G22,"")</f>
        <v>0</v>
      </c>
      <c r="I12" s="95" t="str">
        <f t="shared" si="1"/>
        <v/>
      </c>
      <c r="J12" s="95" t="str">
        <f t="shared" si="2"/>
        <v/>
      </c>
      <c r="K12" s="96" t="str">
        <f>IF($D12="Cat. 2 Jobs",VLOOKUP($B12,'Part IV-2'!$C$20:$I$84,7,FALSE),"")</f>
        <v/>
      </c>
      <c r="L12" s="117">
        <f>IF(OR(F12&gt;0,G12&gt;0),VLOOKUP($B12,'Part IV-1'!$C$19:$N$54,11,FALSE),"")</f>
        <v>0</v>
      </c>
      <c r="M12" s="117" t="str">
        <f t="shared" si="3"/>
        <v/>
      </c>
      <c r="N12" s="117" t="str">
        <f t="shared" si="4"/>
        <v/>
      </c>
      <c r="O12" s="117">
        <f>IF(OR(F12&gt;0,G12&gt;0),VLOOKUP($B12,'Part IV-1'!$C$19:$N$54,10,FALSE),"")</f>
        <v>0</v>
      </c>
      <c r="P12" s="117" t="str">
        <f t="shared" si="5"/>
        <v/>
      </c>
      <c r="Q12" s="122" t="str">
        <f t="shared" si="6"/>
        <v/>
      </c>
    </row>
    <row r="13" spans="2:17" x14ac:dyDescent="0.25">
      <c r="B13" s="121" t="s">
        <v>132</v>
      </c>
      <c r="C13" s="93">
        <f>IF(OR(F13&gt;0,G13&gt;0),VLOOKUP(B13,'Part IV-1'!$C$18:$D$54,2,FALSE),"")</f>
        <v>0</v>
      </c>
      <c r="D13" s="94" t="str" cm="1">
        <f t="array" ref="D13">_xlfn.IFS(LEFT(B13,2)="LJ","Cat. 1 Jobs",LEFT(B13,2)="LP","Cat. 1 Payments",LEFT(B13,2)="SJ","Cat. 2 Jobs",LEFT(B13,2)="SP","Cat. 2 Payments",LEFT(B13,1)=3,"Cat. 3")</f>
        <v>Cat. 1 Jobs</v>
      </c>
      <c r="E13" s="94" t="str">
        <f t="shared" si="0"/>
        <v>#</v>
      </c>
      <c r="F13" s="113" t="str">
        <f>IF(VLOOKUP($B13,'Part IV-1'!$C$19:$F$54,3,FALSE)&gt;0,VLOOKUP($B13,'Part IV-1'!$C$19:$F$54,3,FALSE),"")</f>
        <v/>
      </c>
      <c r="G13" s="113" t="str">
        <f>IF(VLOOKUP($B13,'Part IV-1'!$C$19:$F$54,4,FALSE)&gt;0,VLOOKUP($B13,'Part IV-1'!$C$19:$F$54,4,FALSE),"")</f>
        <v/>
      </c>
      <c r="H13" s="93">
        <f>IF(AND(RIGHT(D13,4)="Jobs",OR(F13&gt;0,G13&gt;0)),'Part IV-1'!$G23,"")</f>
        <v>0</v>
      </c>
      <c r="I13" s="95" t="str">
        <f t="shared" si="1"/>
        <v/>
      </c>
      <c r="J13" s="95" t="str">
        <f t="shared" si="2"/>
        <v/>
      </c>
      <c r="K13" s="96" t="str">
        <f>IF($D13="Cat. 2 Jobs",VLOOKUP($B13,'Part IV-2'!$C$20:$I$84,7,FALSE),"")</f>
        <v/>
      </c>
      <c r="L13" s="117">
        <f>IF(OR(F13&gt;0,G13&gt;0),VLOOKUP($B13,'Part IV-1'!$C$19:$N$54,11,FALSE),"")</f>
        <v>0</v>
      </c>
      <c r="M13" s="117" t="str">
        <f t="shared" si="3"/>
        <v/>
      </c>
      <c r="N13" s="117" t="str">
        <f t="shared" si="4"/>
        <v/>
      </c>
      <c r="O13" s="117">
        <f>IF(OR(F13&gt;0,G13&gt;0),VLOOKUP($B13,'Part IV-1'!$C$19:$N$54,10,FALSE),"")</f>
        <v>0</v>
      </c>
      <c r="P13" s="117" t="str">
        <f t="shared" si="5"/>
        <v/>
      </c>
      <c r="Q13" s="122" t="str">
        <f t="shared" si="6"/>
        <v/>
      </c>
    </row>
    <row r="14" spans="2:17" x14ac:dyDescent="0.25">
      <c r="B14" s="121" t="s">
        <v>133</v>
      </c>
      <c r="C14" s="93">
        <f>IF(OR(F14&gt;0,G14&gt;0),VLOOKUP(B14,'Part IV-1'!$C$18:$D$54,2,FALSE),"")</f>
        <v>0</v>
      </c>
      <c r="D14" s="94" t="str" cm="1">
        <f t="array" ref="D14">_xlfn.IFS(LEFT(B14,2)="LJ","Cat. 1 Jobs",LEFT(B14,2)="LP","Cat. 1 Payments",LEFT(B14,2)="SJ","Cat. 2 Jobs",LEFT(B14,2)="SP","Cat. 2 Payments",LEFT(B14,1)=3,"Cat. 3")</f>
        <v>Cat. 1 Jobs</v>
      </c>
      <c r="E14" s="94" t="str">
        <f t="shared" si="0"/>
        <v>#</v>
      </c>
      <c r="F14" s="113" t="str">
        <f>IF(VLOOKUP($B14,'Part IV-1'!$C$19:$F$54,3,FALSE)&gt;0,VLOOKUP($B14,'Part IV-1'!$C$19:$F$54,3,FALSE),"")</f>
        <v/>
      </c>
      <c r="G14" s="113" t="str">
        <f>IF(VLOOKUP($B14,'Part IV-1'!$C$19:$F$54,4,FALSE)&gt;0,VLOOKUP($B14,'Part IV-1'!$C$19:$F$54,4,FALSE),"")</f>
        <v/>
      </c>
      <c r="H14" s="93">
        <f>IF(AND(RIGHT(D14,4)="Jobs",OR(F14&gt;0,G14&gt;0)),'Part IV-1'!$G24,"")</f>
        <v>0</v>
      </c>
      <c r="I14" s="95" t="str">
        <f t="shared" si="1"/>
        <v/>
      </c>
      <c r="J14" s="95" t="str">
        <f t="shared" si="2"/>
        <v/>
      </c>
      <c r="K14" s="96" t="str">
        <f>IF($D14="Cat. 2 Jobs",VLOOKUP($B14,'Part IV-2'!$C$20:$I$84,7,FALSE),"")</f>
        <v/>
      </c>
      <c r="L14" s="117">
        <f>IF(OR(F14&gt;0,G14&gt;0),VLOOKUP($B14,'Part IV-1'!$C$19:$N$54,11,FALSE),"")</f>
        <v>0</v>
      </c>
      <c r="M14" s="117" t="str">
        <f t="shared" si="3"/>
        <v/>
      </c>
      <c r="N14" s="117" t="str">
        <f t="shared" si="4"/>
        <v/>
      </c>
      <c r="O14" s="117">
        <f>IF(OR(F14&gt;0,G14&gt;0),VLOOKUP($B14,'Part IV-1'!$C$19:$N$54,10,FALSE),"")</f>
        <v>0</v>
      </c>
      <c r="P14" s="117" t="str">
        <f t="shared" si="5"/>
        <v/>
      </c>
      <c r="Q14" s="122" t="str">
        <f t="shared" si="6"/>
        <v/>
      </c>
    </row>
    <row r="15" spans="2:17" x14ac:dyDescent="0.25">
      <c r="B15" s="121" t="s">
        <v>134</v>
      </c>
      <c r="C15" s="93">
        <f>IF(OR(F15&gt;0,G15&gt;0),VLOOKUP(B15,'Part IV-1'!$C$18:$D$54,2,FALSE),"")</f>
        <v>0</v>
      </c>
      <c r="D15" s="94" t="str" cm="1">
        <f t="array" ref="D15">_xlfn.IFS(LEFT(B15,2)="LJ","Cat. 1 Jobs",LEFT(B15,2)="LP","Cat. 1 Payments",LEFT(B15,2)="SJ","Cat. 2 Jobs",LEFT(B15,2)="SP","Cat. 2 Payments",LEFT(B15,1)=3,"Cat. 3")</f>
        <v>Cat. 1 Jobs</v>
      </c>
      <c r="E15" s="94" t="str">
        <f t="shared" si="0"/>
        <v>#</v>
      </c>
      <c r="F15" s="113" t="str">
        <f>IF(VLOOKUP($B15,'Part IV-1'!$C$19:$F$54,3,FALSE)&gt;0,VLOOKUP($B15,'Part IV-1'!$C$19:$F$54,3,FALSE),"")</f>
        <v/>
      </c>
      <c r="G15" s="113" t="str">
        <f>IF(VLOOKUP($B15,'Part IV-1'!$C$19:$F$54,4,FALSE)&gt;0,VLOOKUP($B15,'Part IV-1'!$C$19:$F$54,4,FALSE),"")</f>
        <v/>
      </c>
      <c r="H15" s="93">
        <f>IF(AND(RIGHT(D15,4)="Jobs",OR(F15&gt;0,G15&gt;0)),'Part IV-1'!$G25,"")</f>
        <v>0</v>
      </c>
      <c r="I15" s="95" t="str">
        <f t="shared" si="1"/>
        <v/>
      </c>
      <c r="J15" s="95" t="str">
        <f t="shared" si="2"/>
        <v/>
      </c>
      <c r="K15" s="96" t="str">
        <f>IF($D15="Cat. 2 Jobs",VLOOKUP($B15,'Part IV-2'!$C$20:$I$84,7,FALSE),"")</f>
        <v/>
      </c>
      <c r="L15" s="117">
        <f>IF(OR(F15&gt;0,G15&gt;0),VLOOKUP($B15,'Part IV-1'!$C$19:$N$54,11,FALSE),"")</f>
        <v>0</v>
      </c>
      <c r="M15" s="117" t="str">
        <f t="shared" si="3"/>
        <v/>
      </c>
      <c r="N15" s="117" t="str">
        <f t="shared" si="4"/>
        <v/>
      </c>
      <c r="O15" s="117">
        <f>IF(OR(F15&gt;0,G15&gt;0),VLOOKUP($B15,'Part IV-1'!$C$19:$N$54,10,FALSE),"")</f>
        <v>0</v>
      </c>
      <c r="P15" s="117" t="str">
        <f t="shared" si="5"/>
        <v/>
      </c>
      <c r="Q15" s="122" t="str">
        <f t="shared" si="6"/>
        <v/>
      </c>
    </row>
    <row r="16" spans="2:17" x14ac:dyDescent="0.25">
      <c r="B16" s="121" t="s">
        <v>135</v>
      </c>
      <c r="C16" s="93">
        <f>IF(OR(F16&gt;0,G16&gt;0),VLOOKUP(B16,'Part IV-1'!$C$18:$D$54,2,FALSE),"")</f>
        <v>0</v>
      </c>
      <c r="D16" s="94" t="str" cm="1">
        <f t="array" ref="D16">_xlfn.IFS(LEFT(B16,2)="LJ","Cat. 1 Jobs",LEFT(B16,2)="LP","Cat. 1 Payments",LEFT(B16,2)="SJ","Cat. 2 Jobs",LEFT(B16,2)="SP","Cat. 2 Payments",LEFT(B16,1)=3,"Cat. 3")</f>
        <v>Cat. 1 Jobs</v>
      </c>
      <c r="E16" s="94" t="str">
        <f t="shared" si="0"/>
        <v>#</v>
      </c>
      <c r="F16" s="113" t="str">
        <f>IF(VLOOKUP($B16,'Part IV-1'!$C$19:$F$54,3,FALSE)&gt;0,VLOOKUP($B16,'Part IV-1'!$C$19:$F$54,3,FALSE),"")</f>
        <v/>
      </c>
      <c r="G16" s="113" t="str">
        <f>IF(VLOOKUP($B16,'Part IV-1'!$C$19:$F$54,4,FALSE)&gt;0,VLOOKUP($B16,'Part IV-1'!$C$19:$F$54,4,FALSE),"")</f>
        <v/>
      </c>
      <c r="H16" s="93">
        <f>IF(AND(RIGHT(D16,4)="Jobs",OR(F16&gt;0,G16&gt;0)),'Part IV-1'!$G26,"")</f>
        <v>0</v>
      </c>
      <c r="I16" s="95" t="str">
        <f t="shared" si="1"/>
        <v/>
      </c>
      <c r="J16" s="95" t="str">
        <f t="shared" si="2"/>
        <v/>
      </c>
      <c r="K16" s="96" t="str">
        <f>IF($D16="Cat. 2 Jobs",VLOOKUP($B16,'Part IV-2'!$C$20:$I$84,7,FALSE),"")</f>
        <v/>
      </c>
      <c r="L16" s="117">
        <f>IF(OR(F16&gt;0,G16&gt;0),VLOOKUP($B16,'Part IV-1'!$C$19:$N$54,11,FALSE),"")</f>
        <v>0</v>
      </c>
      <c r="M16" s="117" t="str">
        <f t="shared" si="3"/>
        <v/>
      </c>
      <c r="N16" s="117" t="str">
        <f t="shared" si="4"/>
        <v/>
      </c>
      <c r="O16" s="117">
        <f>IF(OR(F16&gt;0,G16&gt;0),VLOOKUP($B16,'Part IV-1'!$C$19:$N$54,10,FALSE),"")</f>
        <v>0</v>
      </c>
      <c r="P16" s="117" t="str">
        <f t="shared" si="5"/>
        <v/>
      </c>
      <c r="Q16" s="122" t="str">
        <f t="shared" si="6"/>
        <v/>
      </c>
    </row>
    <row r="17" spans="2:17" x14ac:dyDescent="0.25">
      <c r="B17" s="121" t="s">
        <v>136</v>
      </c>
      <c r="C17" s="93">
        <f>IF(OR(F17&gt;0,G17&gt;0),VLOOKUP(B17,'Part IV-1'!$C$18:$D$54,2,FALSE),"")</f>
        <v>0</v>
      </c>
      <c r="D17" s="94" t="str" cm="1">
        <f t="array" ref="D17">_xlfn.IFS(LEFT(B17,2)="LJ","Cat. 1 Jobs",LEFT(B17,2)="LP","Cat. 1 Payments",LEFT(B17,2)="SJ","Cat. 2 Jobs",LEFT(B17,2)="SP","Cat. 2 Payments",LEFT(B17,1)=3,"Cat. 3")</f>
        <v>Cat. 1 Jobs</v>
      </c>
      <c r="E17" s="94" t="str">
        <f t="shared" si="0"/>
        <v>#</v>
      </c>
      <c r="F17" s="113" t="str">
        <f>IF(VLOOKUP($B17,'Part IV-1'!$C$19:$F$54,3,FALSE)&gt;0,VLOOKUP($B17,'Part IV-1'!$C$19:$F$54,3,FALSE),"")</f>
        <v/>
      </c>
      <c r="G17" s="113" t="str">
        <f>IF(VLOOKUP($B17,'Part IV-1'!$C$19:$F$54,4,FALSE)&gt;0,VLOOKUP($B17,'Part IV-1'!$C$19:$F$54,4,FALSE),"")</f>
        <v/>
      </c>
      <c r="H17" s="93">
        <f>IF(AND(RIGHT(D17,4)="Jobs",OR(F17&gt;0,G17&gt;0)),'Part IV-1'!$G27,"")</f>
        <v>0</v>
      </c>
      <c r="I17" s="95" t="str">
        <f t="shared" si="1"/>
        <v/>
      </c>
      <c r="J17" s="95" t="str">
        <f t="shared" si="2"/>
        <v/>
      </c>
      <c r="K17" s="96" t="str">
        <f>IF($D17="Cat. 2 Jobs",VLOOKUP($B17,'Part IV-2'!$C$20:$I$84,7,FALSE),"")</f>
        <v/>
      </c>
      <c r="L17" s="117">
        <f>IF(OR(F17&gt;0,G17&gt;0),VLOOKUP($B17,'Part IV-1'!$C$19:$N$54,11,FALSE),"")</f>
        <v>0</v>
      </c>
      <c r="M17" s="117" t="str">
        <f t="shared" si="3"/>
        <v/>
      </c>
      <c r="N17" s="117" t="str">
        <f t="shared" si="4"/>
        <v/>
      </c>
      <c r="O17" s="117">
        <f>IF(OR(F17&gt;0,G17&gt;0),VLOOKUP($B17,'Part IV-1'!$C$19:$N$54,10,FALSE),"")</f>
        <v>0</v>
      </c>
      <c r="P17" s="117" t="str">
        <f t="shared" si="5"/>
        <v/>
      </c>
      <c r="Q17" s="122" t="str">
        <f t="shared" si="6"/>
        <v/>
      </c>
    </row>
    <row r="18" spans="2:17" x14ac:dyDescent="0.25">
      <c r="B18" s="121" t="s">
        <v>137</v>
      </c>
      <c r="C18" s="93">
        <f>IF(OR(F18&gt;0,G18&gt;0),VLOOKUP(B18,'Part IV-1'!$C$18:$D$54,2,FALSE),"")</f>
        <v>0</v>
      </c>
      <c r="D18" s="94" t="str" cm="1">
        <f t="array" ref="D18">_xlfn.IFS(LEFT(B18,2)="LJ","Cat. 1 Jobs",LEFT(B18,2)="LP","Cat. 1 Payments",LEFT(B18,2)="SJ","Cat. 2 Jobs",LEFT(B18,2)="SP","Cat. 2 Payments",LEFT(B18,1)=3,"Cat. 3")</f>
        <v>Cat. 1 Jobs</v>
      </c>
      <c r="E18" s="94" t="str">
        <f t="shared" si="0"/>
        <v>#</v>
      </c>
      <c r="F18" s="113" t="str">
        <f>IF(VLOOKUP($B18,'Part IV-1'!$C$19:$F$54,3,FALSE)&gt;0,VLOOKUP($B18,'Part IV-1'!$C$19:$F$54,3,FALSE),"")</f>
        <v/>
      </c>
      <c r="G18" s="113" t="str">
        <f>IF(VLOOKUP($B18,'Part IV-1'!$C$19:$F$54,4,FALSE)&gt;0,VLOOKUP($B18,'Part IV-1'!$C$19:$F$54,4,FALSE),"")</f>
        <v/>
      </c>
      <c r="H18" s="93">
        <f>IF(AND(RIGHT(D18,4)="Jobs",OR(F18&gt;0,G18&gt;0)),'Part IV-1'!$G28,"")</f>
        <v>0</v>
      </c>
      <c r="I18" s="95" t="str">
        <f t="shared" si="1"/>
        <v/>
      </c>
      <c r="J18" s="95" t="str">
        <f t="shared" si="2"/>
        <v/>
      </c>
      <c r="K18" s="96" t="str">
        <f>IF($D18="Cat. 2 Jobs",VLOOKUP($B18,'Part IV-2'!$C$20:$I$84,7,FALSE),"")</f>
        <v/>
      </c>
      <c r="L18" s="117">
        <f>IF(OR(F18&gt;0,G18&gt;0),VLOOKUP($B18,'Part IV-1'!$C$19:$N$54,11,FALSE),"")</f>
        <v>0</v>
      </c>
      <c r="M18" s="117" t="str">
        <f t="shared" si="3"/>
        <v/>
      </c>
      <c r="N18" s="117" t="str">
        <f t="shared" si="4"/>
        <v/>
      </c>
      <c r="O18" s="117">
        <f>IF(OR(F18&gt;0,G18&gt;0),VLOOKUP($B18,'Part IV-1'!$C$19:$N$54,10,FALSE),"")</f>
        <v>0</v>
      </c>
      <c r="P18" s="117" t="str">
        <f t="shared" si="5"/>
        <v/>
      </c>
      <c r="Q18" s="122" t="str">
        <f t="shared" si="6"/>
        <v/>
      </c>
    </row>
    <row r="19" spans="2:17" x14ac:dyDescent="0.25">
      <c r="B19" s="121" t="s">
        <v>138</v>
      </c>
      <c r="C19" s="93">
        <f>IF(OR(F19&gt;0,G19&gt;0),VLOOKUP(B19,'Part IV-1'!$C$18:$D$54,2,FALSE),"")</f>
        <v>0</v>
      </c>
      <c r="D19" s="94" t="str" cm="1">
        <f t="array" ref="D19">_xlfn.IFS(LEFT(B19,2)="LJ","Cat. 1 Jobs",LEFT(B19,2)="LP","Cat. 1 Payments",LEFT(B19,2)="SJ","Cat. 2 Jobs",LEFT(B19,2)="SP","Cat. 2 Payments",LEFT(B19,1)=3,"Cat. 3")</f>
        <v>Cat. 1 Jobs</v>
      </c>
      <c r="E19" s="94" t="str">
        <f t="shared" si="0"/>
        <v>#</v>
      </c>
      <c r="F19" s="113" t="str">
        <f>IF(VLOOKUP($B19,'Part IV-1'!$C$19:$F$54,3,FALSE)&gt;0,VLOOKUP($B19,'Part IV-1'!$C$19:$F$54,3,FALSE),"")</f>
        <v/>
      </c>
      <c r="G19" s="113" t="str">
        <f>IF(VLOOKUP($B19,'Part IV-1'!$C$19:$F$54,4,FALSE)&gt;0,VLOOKUP($B19,'Part IV-1'!$C$19:$F$54,4,FALSE),"")</f>
        <v/>
      </c>
      <c r="H19" s="93">
        <f>IF(AND(RIGHT(D19,4)="Jobs",OR(F19&gt;0,G19&gt;0)),'Part IV-1'!$G29,"")</f>
        <v>0</v>
      </c>
      <c r="I19" s="95" t="str">
        <f t="shared" si="1"/>
        <v/>
      </c>
      <c r="J19" s="95" t="str">
        <f t="shared" si="2"/>
        <v/>
      </c>
      <c r="K19" s="96" t="str">
        <f>IF($D19="Cat. 2 Jobs",VLOOKUP($B19,'Part IV-2'!$C$20:$I$84,7,FALSE),"")</f>
        <v/>
      </c>
      <c r="L19" s="117">
        <f>IF(OR(F19&gt;0,G19&gt;0),VLOOKUP($B19,'Part IV-1'!$C$19:$N$54,11,FALSE),"")</f>
        <v>0</v>
      </c>
      <c r="M19" s="117" t="str">
        <f t="shared" si="3"/>
        <v/>
      </c>
      <c r="N19" s="117" t="str">
        <f t="shared" si="4"/>
        <v/>
      </c>
      <c r="O19" s="117">
        <f>IF(OR(F19&gt;0,G19&gt;0),VLOOKUP($B19,'Part IV-1'!$C$19:$N$54,10,FALSE),"")</f>
        <v>0</v>
      </c>
      <c r="P19" s="117" t="str">
        <f t="shared" si="5"/>
        <v/>
      </c>
      <c r="Q19" s="122" t="str">
        <f t="shared" si="6"/>
        <v/>
      </c>
    </row>
    <row r="20" spans="2:17" x14ac:dyDescent="0.25">
      <c r="B20" s="121" t="s">
        <v>139</v>
      </c>
      <c r="C20" s="93">
        <f>IF(OR(F20&gt;0,G20&gt;0),VLOOKUP(B20,'Part IV-1'!$C$18:$D$54,2,FALSE),"")</f>
        <v>0</v>
      </c>
      <c r="D20" s="94" t="str" cm="1">
        <f t="array" ref="D20">_xlfn.IFS(LEFT(B20,2)="LJ","Cat. 1 Jobs",LEFT(B20,2)="LP","Cat. 1 Payments",LEFT(B20,2)="SJ","Cat. 2 Jobs",LEFT(B20,2)="SP","Cat. 2 Payments",LEFT(B20,1)=3,"Cat. 3")</f>
        <v>Cat. 1 Jobs</v>
      </c>
      <c r="E20" s="94" t="str">
        <f t="shared" si="0"/>
        <v>#</v>
      </c>
      <c r="F20" s="113" t="str">
        <f>IF(VLOOKUP($B20,'Part IV-1'!$C$19:$F$54,3,FALSE)&gt;0,VLOOKUP($B20,'Part IV-1'!$C$19:$F$54,3,FALSE),"")</f>
        <v/>
      </c>
      <c r="G20" s="113" t="str">
        <f>IF(VLOOKUP($B20,'Part IV-1'!$C$19:$F$54,4,FALSE)&gt;0,VLOOKUP($B20,'Part IV-1'!$C$19:$F$54,4,FALSE),"")</f>
        <v/>
      </c>
      <c r="H20" s="93">
        <f>IF(AND(RIGHT(D20,4)="Jobs",OR(F20&gt;0,G20&gt;0)),'Part IV-1'!$G30,"")</f>
        <v>0</v>
      </c>
      <c r="I20" s="95" t="str">
        <f t="shared" si="1"/>
        <v/>
      </c>
      <c r="J20" s="95" t="str">
        <f t="shared" si="2"/>
        <v/>
      </c>
      <c r="K20" s="96" t="str">
        <f>IF($D20="Cat. 2 Jobs",VLOOKUP($B20,'Part IV-2'!$C$20:$I$84,7,FALSE),"")</f>
        <v/>
      </c>
      <c r="L20" s="117">
        <f>IF(OR(F20&gt;0,G20&gt;0),VLOOKUP($B20,'Part IV-1'!$C$19:$N$54,11,FALSE),"")</f>
        <v>0</v>
      </c>
      <c r="M20" s="117" t="str">
        <f t="shared" si="3"/>
        <v/>
      </c>
      <c r="N20" s="117" t="str">
        <f t="shared" si="4"/>
        <v/>
      </c>
      <c r="O20" s="117">
        <f>IF(OR(F20&gt;0,G20&gt;0),VLOOKUP($B20,'Part IV-1'!$C$19:$N$54,10,FALSE),"")</f>
        <v>0</v>
      </c>
      <c r="P20" s="117" t="str">
        <f t="shared" si="5"/>
        <v/>
      </c>
      <c r="Q20" s="122" t="str">
        <f t="shared" si="6"/>
        <v/>
      </c>
    </row>
    <row r="21" spans="2:17" x14ac:dyDescent="0.25">
      <c r="B21" s="121" t="s">
        <v>140</v>
      </c>
      <c r="C21" s="93">
        <f>IF(OR(F21&gt;0,G21&gt;0),VLOOKUP(B21,'Part IV-1'!$C$18:$D$54,2,FALSE),"")</f>
        <v>0</v>
      </c>
      <c r="D21" s="94" t="str" cm="1">
        <f t="array" ref="D21">_xlfn.IFS(LEFT(B21,2)="LJ","Cat. 1 Jobs",LEFT(B21,2)="LP","Cat. 1 Payments",LEFT(B21,2)="SJ","Cat. 2 Jobs",LEFT(B21,2)="SP","Cat. 2 Payments",LEFT(B21,1)=3,"Cat. 3")</f>
        <v>Cat. 1 Jobs</v>
      </c>
      <c r="E21" s="94" t="str">
        <f t="shared" si="0"/>
        <v>#</v>
      </c>
      <c r="F21" s="113" t="str">
        <f>IF(VLOOKUP($B21,'Part IV-1'!$C$19:$F$54,3,FALSE)&gt;0,VLOOKUP($B21,'Part IV-1'!$C$19:$F$54,3,FALSE),"")</f>
        <v/>
      </c>
      <c r="G21" s="113" t="str">
        <f>IF(VLOOKUP($B21,'Part IV-1'!$C$19:$F$54,4,FALSE)&gt;0,VLOOKUP($B21,'Part IV-1'!$C$19:$F$54,4,FALSE),"")</f>
        <v/>
      </c>
      <c r="H21" s="93">
        <f>IF(AND(RIGHT(D21,4)="Jobs",OR(F21&gt;0,G21&gt;0)),'Part IV-1'!$G31,"")</f>
        <v>0</v>
      </c>
      <c r="I21" s="95" t="str">
        <f t="shared" si="1"/>
        <v/>
      </c>
      <c r="J21" s="95" t="str">
        <f t="shared" si="2"/>
        <v/>
      </c>
      <c r="K21" s="96" t="str">
        <f>IF($D21="Cat. 2 Jobs",VLOOKUP($B21,'Part IV-2'!$C$20:$I$84,7,FALSE),"")</f>
        <v/>
      </c>
      <c r="L21" s="117">
        <f>IF(OR(F21&gt;0,G21&gt;0),VLOOKUP($B21,'Part IV-1'!$C$19:$N$54,11,FALSE),"")</f>
        <v>0</v>
      </c>
      <c r="M21" s="117" t="str">
        <f t="shared" si="3"/>
        <v/>
      </c>
      <c r="N21" s="117" t="str">
        <f t="shared" si="4"/>
        <v/>
      </c>
      <c r="O21" s="117">
        <f>IF(OR(F21&gt;0,G21&gt;0),VLOOKUP($B21,'Part IV-1'!$C$19:$N$54,10,FALSE),"")</f>
        <v>0</v>
      </c>
      <c r="P21" s="117" t="str">
        <f t="shared" si="5"/>
        <v/>
      </c>
      <c r="Q21" s="122" t="str">
        <f t="shared" si="6"/>
        <v/>
      </c>
    </row>
    <row r="22" spans="2:17" x14ac:dyDescent="0.25">
      <c r="B22" s="121" t="s">
        <v>141</v>
      </c>
      <c r="C22" s="93">
        <f>IF(OR(F22&gt;0,G22&gt;0),VLOOKUP(B22,'Part IV-1'!$C$18:$D$54,2,FALSE),"")</f>
        <v>0</v>
      </c>
      <c r="D22" s="94" t="str" cm="1">
        <f t="array" ref="D22">_xlfn.IFS(LEFT(B22,2)="LJ","Cat. 1 Jobs",LEFT(B22,2)="LP","Cat. 1 Payments",LEFT(B22,2)="SJ","Cat. 2 Jobs",LEFT(B22,2)="SP","Cat. 2 Payments",LEFT(B22,1)=3,"Cat. 3")</f>
        <v>Cat. 1 Jobs</v>
      </c>
      <c r="E22" s="94" t="str">
        <f t="shared" si="0"/>
        <v>#</v>
      </c>
      <c r="F22" s="113" t="str">
        <f>IF(VLOOKUP($B22,'Part IV-1'!$C$19:$F$54,3,FALSE)&gt;0,VLOOKUP($B22,'Part IV-1'!$C$19:$F$54,3,FALSE),"")</f>
        <v/>
      </c>
      <c r="G22" s="113" t="str">
        <f>IF(VLOOKUP($B22,'Part IV-1'!$C$19:$F$54,4,FALSE)&gt;0,VLOOKUP($B22,'Part IV-1'!$C$19:$F$54,4,FALSE),"")</f>
        <v/>
      </c>
      <c r="H22" s="93">
        <f>IF(AND(RIGHT(D22,4)="Jobs",OR(F22&gt;0,G22&gt;0)),'Part IV-1'!$G32,"")</f>
        <v>0</v>
      </c>
      <c r="I22" s="95" t="str">
        <f t="shared" si="1"/>
        <v/>
      </c>
      <c r="J22" s="95" t="str">
        <f t="shared" si="2"/>
        <v/>
      </c>
      <c r="K22" s="96" t="str">
        <f>IF($D22="Cat. 2 Jobs",VLOOKUP($B22,'Part IV-2'!$C$20:$I$84,7,FALSE),"")</f>
        <v/>
      </c>
      <c r="L22" s="117">
        <f>IF(OR(F22&gt;0,G22&gt;0),VLOOKUP($B22,'Part IV-1'!$C$19:$N$54,11,FALSE),"")</f>
        <v>0</v>
      </c>
      <c r="M22" s="117" t="str">
        <f t="shared" si="3"/>
        <v/>
      </c>
      <c r="N22" s="117" t="str">
        <f t="shared" si="4"/>
        <v/>
      </c>
      <c r="O22" s="117">
        <f>IF(OR(F22&gt;0,G22&gt;0),VLOOKUP($B22,'Part IV-1'!$C$19:$N$54,10,FALSE),"")</f>
        <v>0</v>
      </c>
      <c r="P22" s="117" t="str">
        <f t="shared" si="5"/>
        <v/>
      </c>
      <c r="Q22" s="122" t="str">
        <f t="shared" si="6"/>
        <v/>
      </c>
    </row>
    <row r="23" spans="2:17" x14ac:dyDescent="0.25">
      <c r="B23" s="121" t="s">
        <v>142</v>
      </c>
      <c r="C23" s="93">
        <f>IF(OR(F23&gt;0,G23&gt;0),VLOOKUP(B23,'Part IV-1'!$C$18:$D$54,2,FALSE),"")</f>
        <v>0</v>
      </c>
      <c r="D23" s="94" t="str" cm="1">
        <f t="array" ref="D23">_xlfn.IFS(LEFT(B23,2)="LJ","Cat. 1 Jobs",LEFT(B23,2)="LP","Cat. 1 Payments",LEFT(B23,2)="SJ","Cat. 2 Jobs",LEFT(B23,2)="SP","Cat. 2 Payments",LEFT(B23,1)=3,"Cat. 3")</f>
        <v>Cat. 1 Jobs</v>
      </c>
      <c r="E23" s="94" t="str">
        <f t="shared" si="0"/>
        <v>#</v>
      </c>
      <c r="F23" s="113" t="str">
        <f>IF(VLOOKUP($B23,'Part IV-1'!$C$19:$F$54,3,FALSE)&gt;0,VLOOKUP($B23,'Part IV-1'!$C$19:$F$54,3,FALSE),"")</f>
        <v/>
      </c>
      <c r="G23" s="113" t="str">
        <f>IF(VLOOKUP($B23,'Part IV-1'!$C$19:$F$54,4,FALSE)&gt;0,VLOOKUP($B23,'Part IV-1'!$C$19:$F$54,4,FALSE),"")</f>
        <v/>
      </c>
      <c r="H23" s="93">
        <f>IF(AND(RIGHT(D23,4)="Jobs",OR(F23&gt;0,G23&gt;0)),'Part IV-1'!$G33,"")</f>
        <v>0</v>
      </c>
      <c r="I23" s="95" t="str">
        <f t="shared" si="1"/>
        <v/>
      </c>
      <c r="J23" s="95" t="str">
        <f t="shared" si="2"/>
        <v/>
      </c>
      <c r="K23" s="96" t="str">
        <f>IF($D23="Cat. 2 Jobs",VLOOKUP($B23,'Part IV-2'!$C$20:$I$84,7,FALSE),"")</f>
        <v/>
      </c>
      <c r="L23" s="117">
        <f>IF(OR(F23&gt;0,G23&gt;0),VLOOKUP($B23,'Part IV-1'!$C$19:$N$54,11,FALSE),"")</f>
        <v>0</v>
      </c>
      <c r="M23" s="117" t="str">
        <f t="shared" si="3"/>
        <v/>
      </c>
      <c r="N23" s="117" t="str">
        <f t="shared" si="4"/>
        <v/>
      </c>
      <c r="O23" s="117">
        <f>IF(OR(F23&gt;0,G23&gt;0),VLOOKUP($B23,'Part IV-1'!$C$19:$N$54,10,FALSE),"")</f>
        <v>0</v>
      </c>
      <c r="P23" s="117" t="str">
        <f t="shared" si="5"/>
        <v/>
      </c>
      <c r="Q23" s="122" t="str">
        <f t="shared" si="6"/>
        <v/>
      </c>
    </row>
    <row r="24" spans="2:17" x14ac:dyDescent="0.25">
      <c r="B24" s="121" t="s">
        <v>143</v>
      </c>
      <c r="C24" s="93">
        <f>IF(OR(F24&gt;0,G24&gt;0),VLOOKUP(B24,'Part IV-1'!$C$18:$D$54,2,FALSE),"")</f>
        <v>0</v>
      </c>
      <c r="D24" s="94" t="str" cm="1">
        <f t="array" ref="D24">_xlfn.IFS(LEFT(B24,2)="LJ","Cat. 1 Jobs",LEFT(B24,2)="LP","Cat. 1 Payments",LEFT(B24,2)="SJ","Cat. 2 Jobs",LEFT(B24,2)="SP","Cat. 2 Payments",LEFT(B24,1)=3,"Cat. 3")</f>
        <v>Cat. 1 Jobs</v>
      </c>
      <c r="E24" s="94" t="str">
        <f t="shared" si="0"/>
        <v>#</v>
      </c>
      <c r="F24" s="113" t="str">
        <f>IF(VLOOKUP($B24,'Part IV-1'!$C$19:$F$54,3,FALSE)&gt;0,VLOOKUP($B24,'Part IV-1'!$C$19:$F$54,3,FALSE),"")</f>
        <v/>
      </c>
      <c r="G24" s="113" t="str">
        <f>IF(VLOOKUP($B24,'Part IV-1'!$C$19:$F$54,4,FALSE)&gt;0,VLOOKUP($B24,'Part IV-1'!$C$19:$F$54,4,FALSE),"")</f>
        <v/>
      </c>
      <c r="H24" s="93">
        <f>IF(AND(RIGHT(D24,4)="Jobs",OR(F24&gt;0,G24&gt;0)),'Part IV-1'!$G34,"")</f>
        <v>0</v>
      </c>
      <c r="I24" s="95" t="str">
        <f t="shared" si="1"/>
        <v/>
      </c>
      <c r="J24" s="95" t="str">
        <f t="shared" si="2"/>
        <v/>
      </c>
      <c r="K24" s="96" t="str">
        <f>IF($D24="Cat. 2 Jobs",VLOOKUP($B24,'Part IV-2'!$C$20:$I$84,7,FALSE),"")</f>
        <v/>
      </c>
      <c r="L24" s="117">
        <f>IF(OR(F24&gt;0,G24&gt;0),VLOOKUP($B24,'Part IV-1'!$C$19:$N$54,11,FALSE),"")</f>
        <v>0</v>
      </c>
      <c r="M24" s="117" t="str">
        <f t="shared" si="3"/>
        <v/>
      </c>
      <c r="N24" s="117" t="str">
        <f t="shared" si="4"/>
        <v/>
      </c>
      <c r="O24" s="117">
        <f>IF(OR(F24&gt;0,G24&gt;0),VLOOKUP($B24,'Part IV-1'!$C$19:$N$54,10,FALSE),"")</f>
        <v>0</v>
      </c>
      <c r="P24" s="117" t="str">
        <f t="shared" si="5"/>
        <v/>
      </c>
      <c r="Q24" s="122" t="str">
        <f t="shared" si="6"/>
        <v/>
      </c>
    </row>
    <row r="25" spans="2:17" x14ac:dyDescent="0.25">
      <c r="B25" s="121" t="s">
        <v>144</v>
      </c>
      <c r="C25" s="93">
        <f>IF(OR(F25&gt;0,G25&gt;0),VLOOKUP(B25,'Part IV-1'!$C$18:$D$54,2,FALSE),"")</f>
        <v>0</v>
      </c>
      <c r="D25" s="94" t="str" cm="1">
        <f t="array" ref="D25">_xlfn.IFS(LEFT(B25,2)="LJ","Cat. 1 Jobs",LEFT(B25,2)="LP","Cat. 1 Payments",LEFT(B25,2)="SJ","Cat. 2 Jobs",LEFT(B25,2)="SP","Cat. 2 Payments",LEFT(B25,1)=3,"Cat. 3")</f>
        <v>Cat. 1 Jobs</v>
      </c>
      <c r="E25" s="94" t="str">
        <f t="shared" si="0"/>
        <v>#</v>
      </c>
      <c r="F25" s="113" t="str">
        <f>IF(VLOOKUP($B25,'Part IV-1'!$C$19:$F$54,3,FALSE)&gt;0,VLOOKUP($B25,'Part IV-1'!$C$19:$F$54,3,FALSE),"")</f>
        <v/>
      </c>
      <c r="G25" s="113" t="str">
        <f>IF(VLOOKUP($B25,'Part IV-1'!$C$19:$F$54,4,FALSE)&gt;0,VLOOKUP($B25,'Part IV-1'!$C$19:$F$54,4,FALSE),"")</f>
        <v/>
      </c>
      <c r="H25" s="93">
        <f>IF(AND(RIGHT(D25,4)="Jobs",OR(F25&gt;0,G25&gt;0)),'Part IV-1'!$G35,"")</f>
        <v>0</v>
      </c>
      <c r="I25" s="95" t="str">
        <f t="shared" si="1"/>
        <v/>
      </c>
      <c r="J25" s="95" t="str">
        <f t="shared" si="2"/>
        <v/>
      </c>
      <c r="K25" s="96" t="str">
        <f>IF($D25="Cat. 2 Jobs",VLOOKUP($B25,'Part IV-2'!$C$20:$I$84,7,FALSE),"")</f>
        <v/>
      </c>
      <c r="L25" s="117">
        <f>IF(OR(F25&gt;0,G25&gt;0),VLOOKUP($B25,'Part IV-1'!$C$19:$N$54,11,FALSE),"")</f>
        <v>0</v>
      </c>
      <c r="M25" s="117" t="str">
        <f t="shared" si="3"/>
        <v/>
      </c>
      <c r="N25" s="117" t="str">
        <f t="shared" si="4"/>
        <v/>
      </c>
      <c r="O25" s="117">
        <f>IF(OR(F25&gt;0,G25&gt;0),VLOOKUP($B25,'Part IV-1'!$C$19:$N$54,10,FALSE),"")</f>
        <v>0</v>
      </c>
      <c r="P25" s="117" t="str">
        <f t="shared" si="5"/>
        <v/>
      </c>
      <c r="Q25" s="122" t="str">
        <f t="shared" si="6"/>
        <v/>
      </c>
    </row>
    <row r="26" spans="2:17" x14ac:dyDescent="0.25">
      <c r="B26" s="121" t="s">
        <v>145</v>
      </c>
      <c r="C26" s="93">
        <f>IF(OR(F26&gt;0,G26&gt;0),VLOOKUP(B26,'Part IV-1'!$C$18:$D$54,2,FALSE),"")</f>
        <v>0</v>
      </c>
      <c r="D26" s="94" t="str" cm="1">
        <f t="array" ref="D26">_xlfn.IFS(LEFT(B26,2)="LJ","Cat. 1 Jobs",LEFT(B26,2)="LP","Cat. 1 Payments",LEFT(B26,2)="SJ","Cat. 2 Jobs",LEFT(B26,2)="SP","Cat. 2 Payments",LEFT(B26,1)=3,"Cat. 3")</f>
        <v>Cat. 1 Jobs</v>
      </c>
      <c r="E26" s="94" t="str">
        <f t="shared" si="0"/>
        <v>#</v>
      </c>
      <c r="F26" s="113" t="str">
        <f>IF(VLOOKUP($B26,'Part IV-1'!$C$19:$F$54,3,FALSE)&gt;0,VLOOKUP($B26,'Part IV-1'!$C$19:$F$54,3,FALSE),"")</f>
        <v/>
      </c>
      <c r="G26" s="113" t="str">
        <f>IF(VLOOKUP($B26,'Part IV-1'!$C$19:$F$54,4,FALSE)&gt;0,VLOOKUP($B26,'Part IV-1'!$C$19:$F$54,4,FALSE),"")</f>
        <v/>
      </c>
      <c r="H26" s="93">
        <f>IF(AND(RIGHT(D26,4)="Jobs",OR(F26&gt;0,G26&gt;0)),'Part IV-1'!$G36,"")</f>
        <v>0</v>
      </c>
      <c r="I26" s="95" t="str">
        <f t="shared" si="1"/>
        <v/>
      </c>
      <c r="J26" s="95" t="str">
        <f t="shared" si="2"/>
        <v/>
      </c>
      <c r="K26" s="96" t="str">
        <f>IF($D26="Cat. 2 Jobs",VLOOKUP($B26,'Part IV-2'!$C$20:$I$84,7,FALSE),"")</f>
        <v/>
      </c>
      <c r="L26" s="117">
        <f>IF(OR(F26&gt;0,G26&gt;0),VLOOKUP($B26,'Part IV-1'!$C$19:$N$54,11,FALSE),"")</f>
        <v>0</v>
      </c>
      <c r="M26" s="117" t="str">
        <f t="shared" si="3"/>
        <v/>
      </c>
      <c r="N26" s="117" t="str">
        <f t="shared" si="4"/>
        <v/>
      </c>
      <c r="O26" s="117">
        <f>IF(OR(F26&gt;0,G26&gt;0),VLOOKUP($B26,'Part IV-1'!$C$19:$N$54,10,FALSE),"")</f>
        <v>0</v>
      </c>
      <c r="P26" s="117" t="str">
        <f t="shared" si="5"/>
        <v/>
      </c>
      <c r="Q26" s="122" t="str">
        <f t="shared" si="6"/>
        <v/>
      </c>
    </row>
    <row r="27" spans="2:17" x14ac:dyDescent="0.25">
      <c r="B27" s="121" t="s">
        <v>146</v>
      </c>
      <c r="C27" s="93">
        <f>IF(OR(F27&gt;0,G27&gt;0),VLOOKUP(B27,'Part IV-1'!$C$18:$D$54,2,FALSE),"")</f>
        <v>0</v>
      </c>
      <c r="D27" s="94" t="str" cm="1">
        <f t="array" ref="D27">_xlfn.IFS(LEFT(B27,2)="LJ","Cat. 1 Jobs",LEFT(B27,2)="LP","Cat. 1 Payments",LEFT(B27,2)="SJ","Cat. 2 Jobs",LEFT(B27,2)="SP","Cat. 2 Payments",LEFT(B27,1)=3,"Cat. 3")</f>
        <v>Cat. 1 Jobs</v>
      </c>
      <c r="E27" s="94" t="str">
        <f t="shared" si="0"/>
        <v>#</v>
      </c>
      <c r="F27" s="113" t="str">
        <f>IF(VLOOKUP($B27,'Part IV-1'!$C$19:$F$54,3,FALSE)&gt;0,VLOOKUP($B27,'Part IV-1'!$C$19:$F$54,3,FALSE),"")</f>
        <v/>
      </c>
      <c r="G27" s="113" t="str">
        <f>IF(VLOOKUP($B27,'Part IV-1'!$C$19:$F$54,4,FALSE)&gt;0,VLOOKUP($B27,'Part IV-1'!$C$19:$F$54,4,FALSE),"")</f>
        <v/>
      </c>
      <c r="H27" s="93">
        <f>IF(AND(RIGHT(D27,4)="Jobs",OR(F27&gt;0,G27&gt;0)),'Part IV-1'!$G37,"")</f>
        <v>0</v>
      </c>
      <c r="I27" s="95" t="str">
        <f t="shared" si="1"/>
        <v/>
      </c>
      <c r="J27" s="95" t="str">
        <f t="shared" si="2"/>
        <v/>
      </c>
      <c r="K27" s="96" t="str">
        <f>IF($D27="Cat. 2 Jobs",VLOOKUP($B27,'Part IV-2'!$C$20:$I$84,7,FALSE),"")</f>
        <v/>
      </c>
      <c r="L27" s="117">
        <f>IF(OR(F27&gt;0,G27&gt;0),VLOOKUP($B27,'Part IV-1'!$C$19:$N$54,11,FALSE),"")</f>
        <v>0</v>
      </c>
      <c r="M27" s="117" t="str">
        <f t="shared" si="3"/>
        <v/>
      </c>
      <c r="N27" s="117" t="str">
        <f t="shared" si="4"/>
        <v/>
      </c>
      <c r="O27" s="117">
        <f>IF(OR(F27&gt;0,G27&gt;0),VLOOKUP($B27,'Part IV-1'!$C$19:$N$54,10,FALSE),"")</f>
        <v>0</v>
      </c>
      <c r="P27" s="117" t="str">
        <f t="shared" si="5"/>
        <v/>
      </c>
      <c r="Q27" s="122" t="str">
        <f t="shared" si="6"/>
        <v/>
      </c>
    </row>
    <row r="28" spans="2:17" x14ac:dyDescent="0.25">
      <c r="B28" s="121" t="s">
        <v>147</v>
      </c>
      <c r="C28" s="93">
        <f>IF(OR(F28&gt;0,G28&gt;0),VLOOKUP(B28,'Part IV-1'!$C$18:$D$54,2,FALSE),"")</f>
        <v>0</v>
      </c>
      <c r="D28" s="94" t="str" cm="1">
        <f t="array" ref="D28">_xlfn.IFS(LEFT(B28,2)="LJ","Cat. 1 Jobs",LEFT(B28,2)="LP","Cat. 1 Payments",LEFT(B28,2)="SJ","Cat. 2 Jobs",LEFT(B28,2)="SP","Cat. 2 Payments",LEFT(B28,1)=3,"Cat. 3")</f>
        <v>Cat. 1 Jobs</v>
      </c>
      <c r="E28" s="94" t="str">
        <f t="shared" si="0"/>
        <v>#</v>
      </c>
      <c r="F28" s="113" t="str">
        <f>IF(VLOOKUP($B28,'Part IV-1'!$C$19:$F$54,3,FALSE)&gt;0,VLOOKUP($B28,'Part IV-1'!$C$19:$F$54,3,FALSE),"")</f>
        <v/>
      </c>
      <c r="G28" s="113" t="str">
        <f>IF(VLOOKUP($B28,'Part IV-1'!$C$19:$F$54,4,FALSE)&gt;0,VLOOKUP($B28,'Part IV-1'!$C$19:$F$54,4,FALSE),"")</f>
        <v/>
      </c>
      <c r="H28" s="93">
        <f>IF(AND(RIGHT(D28,4)="Jobs",OR(F28&gt;0,G28&gt;0)),'Part IV-1'!$G38,"")</f>
        <v>0</v>
      </c>
      <c r="I28" s="95" t="str">
        <f t="shared" si="1"/>
        <v/>
      </c>
      <c r="J28" s="95" t="str">
        <f t="shared" si="2"/>
        <v/>
      </c>
      <c r="K28" s="96" t="str">
        <f>IF($D28="Cat. 2 Jobs",VLOOKUP($B28,'Part IV-2'!$C$20:$I$84,7,FALSE),"")</f>
        <v/>
      </c>
      <c r="L28" s="117">
        <f>IF(OR(F28&gt;0,G28&gt;0),VLOOKUP($B28,'Part IV-1'!$C$19:$N$54,11,FALSE),"")</f>
        <v>0</v>
      </c>
      <c r="M28" s="117" t="str">
        <f t="shared" si="3"/>
        <v/>
      </c>
      <c r="N28" s="117" t="str">
        <f t="shared" si="4"/>
        <v/>
      </c>
      <c r="O28" s="117">
        <f>IF(OR(F28&gt;0,G28&gt;0),VLOOKUP($B28,'Part IV-1'!$C$19:$N$54,10,FALSE),"")</f>
        <v>0</v>
      </c>
      <c r="P28" s="117" t="str">
        <f t="shared" si="5"/>
        <v/>
      </c>
      <c r="Q28" s="122" t="str">
        <f t="shared" si="6"/>
        <v/>
      </c>
    </row>
    <row r="29" spans="2:17" x14ac:dyDescent="0.25">
      <c r="B29" s="121" t="s">
        <v>148</v>
      </c>
      <c r="C29" s="93">
        <f>IF(OR(F29&gt;0,G29&gt;0),VLOOKUP(B29,'Part IV-1'!$C$18:$D$54,2,FALSE),"")</f>
        <v>0</v>
      </c>
      <c r="D29" s="94" t="str" cm="1">
        <f t="array" ref="D29">_xlfn.IFS(LEFT(B29,2)="LJ","Cat. 1 Jobs",LEFT(B29,2)="LP","Cat. 1 Payments",LEFT(B29,2)="SJ","Cat. 2 Jobs",LEFT(B29,2)="SP","Cat. 2 Payments",LEFT(B29,1)=3,"Cat. 3")</f>
        <v>Cat. 1 Jobs</v>
      </c>
      <c r="E29" s="94" t="str">
        <f t="shared" si="0"/>
        <v>#</v>
      </c>
      <c r="F29" s="113" t="str">
        <f>IF(VLOOKUP($B29,'Part IV-1'!$C$19:$F$54,3,FALSE)&gt;0,VLOOKUP($B29,'Part IV-1'!$C$19:$F$54,3,FALSE),"")</f>
        <v/>
      </c>
      <c r="G29" s="113" t="str">
        <f>IF(VLOOKUP($B29,'Part IV-1'!$C$19:$F$54,4,FALSE)&gt;0,VLOOKUP($B29,'Part IV-1'!$C$19:$F$54,4,FALSE),"")</f>
        <v/>
      </c>
      <c r="H29" s="93">
        <f>IF(AND(RIGHT(D29,4)="Jobs",OR(F29&gt;0,G29&gt;0)),'Part IV-1'!$G39,"")</f>
        <v>0</v>
      </c>
      <c r="I29" s="95" t="str">
        <f t="shared" si="1"/>
        <v/>
      </c>
      <c r="J29" s="95" t="str">
        <f t="shared" si="2"/>
        <v/>
      </c>
      <c r="K29" s="96" t="str">
        <f>IF($D29="Cat. 2 Jobs",VLOOKUP($B29,'Part IV-2'!$C$20:$I$84,7,FALSE),"")</f>
        <v/>
      </c>
      <c r="L29" s="117">
        <f>IF(OR(F29&gt;0,G29&gt;0),VLOOKUP($B29,'Part IV-1'!$C$19:$N$54,11,FALSE),"")</f>
        <v>0</v>
      </c>
      <c r="M29" s="117" t="str">
        <f t="shared" si="3"/>
        <v/>
      </c>
      <c r="N29" s="117" t="str">
        <f t="shared" si="4"/>
        <v/>
      </c>
      <c r="O29" s="117">
        <f>IF(OR(F29&gt;0,G29&gt;0),VLOOKUP($B29,'Part IV-1'!$C$19:$N$54,10,FALSE),"")</f>
        <v>0</v>
      </c>
      <c r="P29" s="117" t="str">
        <f t="shared" si="5"/>
        <v/>
      </c>
      <c r="Q29" s="122" t="str">
        <f t="shared" si="6"/>
        <v/>
      </c>
    </row>
    <row r="30" spans="2:17" x14ac:dyDescent="0.25">
      <c r="B30" s="121" t="s">
        <v>149</v>
      </c>
      <c r="C30" s="93">
        <f>IF(OR(F30&gt;0,G30&gt;0),VLOOKUP(B30,'Part IV-1'!$C$18:$D$54,2,FALSE),"")</f>
        <v>0</v>
      </c>
      <c r="D30" s="94" t="str" cm="1">
        <f t="array" ref="D30">_xlfn.IFS(LEFT(B30,2)="LJ","Cat. 1 Jobs",LEFT(B30,2)="LP","Cat. 1 Payments",LEFT(B30,2)="SJ","Cat. 2 Jobs",LEFT(B30,2)="SP","Cat. 2 Payments",LEFT(B30,1)=3,"Cat. 3")</f>
        <v>Cat. 1 Jobs</v>
      </c>
      <c r="E30" s="94" t="str">
        <f t="shared" si="0"/>
        <v>#</v>
      </c>
      <c r="F30" s="113" t="str">
        <f>IF(VLOOKUP($B30,'Part IV-1'!$C$19:$F$54,3,FALSE)&gt;0,VLOOKUP($B30,'Part IV-1'!$C$19:$F$54,3,FALSE),"")</f>
        <v/>
      </c>
      <c r="G30" s="113" t="str">
        <f>IF(VLOOKUP($B30,'Part IV-1'!$C$19:$F$54,4,FALSE)&gt;0,VLOOKUP($B30,'Part IV-1'!$C$19:$F$54,4,FALSE),"")</f>
        <v/>
      </c>
      <c r="H30" s="93">
        <f>IF(AND(RIGHT(D30,4)="Jobs",OR(F30&gt;0,G30&gt;0)),'Part IV-1'!$G40,"")</f>
        <v>0</v>
      </c>
      <c r="I30" s="95" t="str">
        <f t="shared" si="1"/>
        <v/>
      </c>
      <c r="J30" s="95" t="str">
        <f t="shared" si="2"/>
        <v/>
      </c>
      <c r="K30" s="96" t="str">
        <f>IF($D30="Cat. 2 Jobs",VLOOKUP($B30,'Part IV-2'!$C$20:$I$84,7,FALSE),"")</f>
        <v/>
      </c>
      <c r="L30" s="117">
        <f>IF(OR(F30&gt;0,G30&gt;0),VLOOKUP($B30,'Part IV-1'!$C$19:$N$54,11,FALSE),"")</f>
        <v>0</v>
      </c>
      <c r="M30" s="117" t="str">
        <f t="shared" si="3"/>
        <v/>
      </c>
      <c r="N30" s="117" t="str">
        <f t="shared" si="4"/>
        <v/>
      </c>
      <c r="O30" s="117">
        <f>IF(OR(F30&gt;0,G30&gt;0),VLOOKUP($B30,'Part IV-1'!$C$19:$N$54,10,FALSE),"")</f>
        <v>0</v>
      </c>
      <c r="P30" s="117" t="str">
        <f t="shared" si="5"/>
        <v/>
      </c>
      <c r="Q30" s="122" t="str">
        <f t="shared" si="6"/>
        <v/>
      </c>
    </row>
    <row r="31" spans="2:17" x14ac:dyDescent="0.25">
      <c r="B31" s="121" t="s">
        <v>150</v>
      </c>
      <c r="C31" s="93">
        <f>IF(OR(F31&gt;0,G31&gt;0),VLOOKUP(B31,'Part IV-1'!$C$18:$D$54,2,FALSE),"")</f>
        <v>0</v>
      </c>
      <c r="D31" s="94" t="str" cm="1">
        <f t="array" ref="D31">_xlfn.IFS(LEFT(B31,2)="LJ","Cat. 1 Jobs",LEFT(B31,2)="LP","Cat. 1 Payments",LEFT(B31,2)="SJ","Cat. 2 Jobs",LEFT(B31,2)="SP","Cat. 2 Payments",LEFT(B31,1)=3,"Cat. 3")</f>
        <v>Cat. 1 Jobs</v>
      </c>
      <c r="E31" s="94" t="str">
        <f t="shared" si="0"/>
        <v>#</v>
      </c>
      <c r="F31" s="113" t="str">
        <f>IF(VLOOKUP($B31,'Part IV-1'!$C$19:$F$54,3,FALSE)&gt;0,VLOOKUP($B31,'Part IV-1'!$C$19:$F$54,3,FALSE),"")</f>
        <v/>
      </c>
      <c r="G31" s="113" t="str">
        <f>IF(VLOOKUP($B31,'Part IV-1'!$C$19:$F$54,4,FALSE)&gt;0,VLOOKUP($B31,'Part IV-1'!$C$19:$F$54,4,FALSE),"")</f>
        <v/>
      </c>
      <c r="H31" s="93">
        <f>IF(AND(RIGHT(D31,4)="Jobs",OR(F31&gt;0,G31&gt;0)),'Part IV-1'!$G41,"")</f>
        <v>0</v>
      </c>
      <c r="I31" s="95" t="str">
        <f t="shared" si="1"/>
        <v/>
      </c>
      <c r="J31" s="95" t="str">
        <f t="shared" si="2"/>
        <v/>
      </c>
      <c r="K31" s="96" t="str">
        <f>IF($D31="Cat. 2 Jobs",VLOOKUP($B31,'Part IV-2'!$C$20:$I$84,7,FALSE),"")</f>
        <v/>
      </c>
      <c r="L31" s="117">
        <f>IF(OR(F31&gt;0,G31&gt;0),VLOOKUP($B31,'Part IV-1'!$C$19:$N$54,11,FALSE),"")</f>
        <v>0</v>
      </c>
      <c r="M31" s="117" t="str">
        <f t="shared" si="3"/>
        <v/>
      </c>
      <c r="N31" s="117" t="str">
        <f t="shared" si="4"/>
        <v/>
      </c>
      <c r="O31" s="117">
        <f>IF(OR(F31&gt;0,G31&gt;0),VLOOKUP($B31,'Part IV-1'!$C$19:$N$54,10,FALSE),"")</f>
        <v>0</v>
      </c>
      <c r="P31" s="117" t="str">
        <f t="shared" si="5"/>
        <v/>
      </c>
      <c r="Q31" s="122" t="str">
        <f t="shared" si="6"/>
        <v/>
      </c>
    </row>
    <row r="32" spans="2:17" x14ac:dyDescent="0.25">
      <c r="B32" s="121" t="s">
        <v>151</v>
      </c>
      <c r="C32" s="93">
        <f>IF(OR(F32&gt;0,G32&gt;0),VLOOKUP(B32,'Part IV-1'!$C$18:$D$54,2,FALSE),"")</f>
        <v>0</v>
      </c>
      <c r="D32" s="94" t="str" cm="1">
        <f t="array" ref="D32">_xlfn.IFS(LEFT(B32,2)="LJ","Cat. 1 Jobs",LEFT(B32,2)="LP","Cat. 1 Payments",LEFT(B32,2)="SJ","Cat. 2 Jobs",LEFT(B32,2)="SP","Cat. 2 Payments",LEFT(B32,1)=3,"Cat. 3")</f>
        <v>Cat. 1 Jobs</v>
      </c>
      <c r="E32" s="94" t="str">
        <f t="shared" si="0"/>
        <v>#</v>
      </c>
      <c r="F32" s="113" t="str">
        <f>IF(VLOOKUP($B32,'Part IV-1'!$C$19:$F$54,3,FALSE)&gt;0,VLOOKUP($B32,'Part IV-1'!$C$19:$F$54,3,FALSE),"")</f>
        <v/>
      </c>
      <c r="G32" s="113" t="str">
        <f>IF(VLOOKUP($B32,'Part IV-1'!$C$19:$F$54,4,FALSE)&gt;0,VLOOKUP($B32,'Part IV-1'!$C$19:$F$54,4,FALSE),"")</f>
        <v/>
      </c>
      <c r="H32" s="93">
        <f>IF(AND(RIGHT(D32,4)="Jobs",OR(F32&gt;0,G32&gt;0)),'Part IV-1'!$G42,"")</f>
        <v>0</v>
      </c>
      <c r="I32" s="95" t="str">
        <f t="shared" si="1"/>
        <v/>
      </c>
      <c r="J32" s="95" t="str">
        <f t="shared" si="2"/>
        <v/>
      </c>
      <c r="K32" s="96" t="str">
        <f>IF($D32="Cat. 2 Jobs",VLOOKUP($B32,'Part IV-2'!$C$20:$I$84,7,FALSE),"")</f>
        <v/>
      </c>
      <c r="L32" s="117">
        <f>IF(OR(F32&gt;0,G32&gt;0),VLOOKUP($B32,'Part IV-1'!$C$19:$N$54,11,FALSE),"")</f>
        <v>0</v>
      </c>
      <c r="M32" s="117" t="str">
        <f t="shared" si="3"/>
        <v/>
      </c>
      <c r="N32" s="117" t="str">
        <f t="shared" si="4"/>
        <v/>
      </c>
      <c r="O32" s="117">
        <f>IF(OR(F32&gt;0,G32&gt;0),VLOOKUP($B32,'Part IV-1'!$C$19:$N$54,10,FALSE),"")</f>
        <v>0</v>
      </c>
      <c r="P32" s="117" t="str">
        <f t="shared" si="5"/>
        <v/>
      </c>
      <c r="Q32" s="122" t="str">
        <f t="shared" si="6"/>
        <v/>
      </c>
    </row>
    <row r="33" spans="2:17" x14ac:dyDescent="0.25">
      <c r="B33" s="121" t="s">
        <v>152</v>
      </c>
      <c r="C33" s="93">
        <f>IF(OR(F33&gt;0,G33&gt;0),VLOOKUP(B33,'Part IV-1'!$C$18:$D$54,2,FALSE),"")</f>
        <v>0</v>
      </c>
      <c r="D33" s="94" t="str" cm="1">
        <f t="array" ref="D33">_xlfn.IFS(LEFT(B33,2)="LJ","Cat. 1 Jobs",LEFT(B33,2)="LP","Cat. 1 Payments",LEFT(B33,2)="SJ","Cat. 2 Jobs",LEFT(B33,2)="SP","Cat. 2 Payments",LEFT(B33,1)=3,"Cat. 3")</f>
        <v>Cat. 1 Jobs</v>
      </c>
      <c r="E33" s="94" t="str">
        <f t="shared" si="0"/>
        <v>#</v>
      </c>
      <c r="F33" s="113" t="str">
        <f>IF(VLOOKUP($B33,'Part IV-1'!$C$19:$F$54,3,FALSE)&gt;0,VLOOKUP($B33,'Part IV-1'!$C$19:$F$54,3,FALSE),"")</f>
        <v/>
      </c>
      <c r="G33" s="113" t="str">
        <f>IF(VLOOKUP($B33,'Part IV-1'!$C$19:$F$54,4,FALSE)&gt;0,VLOOKUP($B33,'Part IV-1'!$C$19:$F$54,4,FALSE),"")</f>
        <v/>
      </c>
      <c r="H33" s="93">
        <f>IF(AND(RIGHT(D33,4)="Jobs",OR(F33&gt;0,G33&gt;0)),'Part IV-1'!$G43,"")</f>
        <v>0</v>
      </c>
      <c r="I33" s="95" t="str">
        <f t="shared" si="1"/>
        <v/>
      </c>
      <c r="J33" s="95" t="str">
        <f t="shared" si="2"/>
        <v/>
      </c>
      <c r="K33" s="96" t="str">
        <f>IF($D33="Cat. 2 Jobs",VLOOKUP($B33,'Part IV-2'!$C$20:$I$84,7,FALSE),"")</f>
        <v/>
      </c>
      <c r="L33" s="117">
        <f>IF(OR(F33&gt;0,G33&gt;0),VLOOKUP($B33,'Part IV-1'!$C$19:$N$54,11,FALSE),"")</f>
        <v>0</v>
      </c>
      <c r="M33" s="117" t="str">
        <f t="shared" si="3"/>
        <v/>
      </c>
      <c r="N33" s="117" t="str">
        <f t="shared" si="4"/>
        <v/>
      </c>
      <c r="O33" s="117">
        <f>IF(OR(F33&gt;0,G33&gt;0),VLOOKUP($B33,'Part IV-1'!$C$19:$N$54,10,FALSE),"")</f>
        <v>0</v>
      </c>
      <c r="P33" s="117" t="str">
        <f t="shared" si="5"/>
        <v/>
      </c>
      <c r="Q33" s="122" t="str">
        <f t="shared" si="6"/>
        <v/>
      </c>
    </row>
    <row r="34" spans="2:17" x14ac:dyDescent="0.25">
      <c r="B34" s="121" t="s">
        <v>153</v>
      </c>
      <c r="C34" s="93">
        <f>IF(OR(F34&gt;0,G34&gt;0),VLOOKUP(B34,'Part IV-1'!$C$18:$D$54,2,FALSE),"")</f>
        <v>0</v>
      </c>
      <c r="D34" s="94" t="str" cm="1">
        <f t="array" ref="D34">_xlfn.IFS(LEFT(B34,2)="LJ","Cat. 1 Jobs",LEFT(B34,2)="LP","Cat. 1 Payments",LEFT(B34,2)="SJ","Cat. 2 Jobs",LEFT(B34,2)="SP","Cat. 2 Payments",LEFT(B34,1)=3,"Cat. 3")</f>
        <v>Cat. 1 Jobs</v>
      </c>
      <c r="E34" s="94" t="str">
        <f t="shared" si="0"/>
        <v>#</v>
      </c>
      <c r="F34" s="113" t="str">
        <f>IF(VLOOKUP($B34,'Part IV-1'!$C$19:$F$54,3,FALSE)&gt;0,VLOOKUP($B34,'Part IV-1'!$C$19:$F$54,3,FALSE),"")</f>
        <v/>
      </c>
      <c r="G34" s="113" t="str">
        <f>IF(VLOOKUP($B34,'Part IV-1'!$C$19:$F$54,4,FALSE)&gt;0,VLOOKUP($B34,'Part IV-1'!$C$19:$F$54,4,FALSE),"")</f>
        <v/>
      </c>
      <c r="H34" s="93">
        <f>IF(AND(RIGHT(D34,4)="Jobs",OR(F34&gt;0,G34&gt;0)),'Part IV-1'!$G44,"")</f>
        <v>0</v>
      </c>
      <c r="I34" s="95" t="str">
        <f t="shared" si="1"/>
        <v/>
      </c>
      <c r="J34" s="95" t="str">
        <f t="shared" si="2"/>
        <v/>
      </c>
      <c r="K34" s="96" t="str">
        <f>IF($D34="Cat. 2 Jobs",VLOOKUP($B34,'Part IV-2'!$C$20:$I$84,7,FALSE),"")</f>
        <v/>
      </c>
      <c r="L34" s="117">
        <f>IF(OR(F34&gt;0,G34&gt;0),VLOOKUP($B34,'Part IV-1'!$C$19:$N$54,11,FALSE),"")</f>
        <v>0</v>
      </c>
      <c r="M34" s="117" t="str">
        <f t="shared" si="3"/>
        <v/>
      </c>
      <c r="N34" s="117" t="str">
        <f t="shared" si="4"/>
        <v/>
      </c>
      <c r="O34" s="117">
        <f>IF(OR(F34&gt;0,G34&gt;0),VLOOKUP($B34,'Part IV-1'!$C$19:$N$54,10,FALSE),"")</f>
        <v>0</v>
      </c>
      <c r="P34" s="117" t="str">
        <f t="shared" si="5"/>
        <v/>
      </c>
      <c r="Q34" s="122" t="str">
        <f t="shared" si="6"/>
        <v/>
      </c>
    </row>
    <row r="35" spans="2:17" x14ac:dyDescent="0.25">
      <c r="B35" s="121" t="s">
        <v>154</v>
      </c>
      <c r="C35" s="93">
        <f>IF(OR(F35&gt;0,G35&gt;0),VLOOKUP(B35,'Part IV-1'!$C$18:$D$54,2,FALSE),"")</f>
        <v>0</v>
      </c>
      <c r="D35" s="94" t="str" cm="1">
        <f t="array" ref="D35">_xlfn.IFS(LEFT(B35,2)="LJ","Cat. 1 Jobs",LEFT(B35,2)="LP","Cat. 1 Payments",LEFT(B35,2)="SJ","Cat. 2 Jobs",LEFT(B35,2)="SP","Cat. 2 Payments",LEFT(B35,1)=3,"Cat. 3")</f>
        <v>Cat. 1 Jobs</v>
      </c>
      <c r="E35" s="94" t="str">
        <f t="shared" si="0"/>
        <v>#</v>
      </c>
      <c r="F35" s="113" t="str">
        <f>IF(VLOOKUP($B35,'Part IV-1'!$C$19:$F$54,3,FALSE)&gt;0,VLOOKUP($B35,'Part IV-1'!$C$19:$F$54,3,FALSE),"")</f>
        <v/>
      </c>
      <c r="G35" s="113" t="str">
        <f>IF(VLOOKUP($B35,'Part IV-1'!$C$19:$F$54,4,FALSE)&gt;0,VLOOKUP($B35,'Part IV-1'!$C$19:$F$54,4,FALSE),"")</f>
        <v/>
      </c>
      <c r="H35" s="93">
        <f>IF(AND(RIGHT(D35,4)="Jobs",OR(F35&gt;0,G35&gt;0)),'Part IV-1'!$G45,"")</f>
        <v>0</v>
      </c>
      <c r="I35" s="95" t="str">
        <f t="shared" si="1"/>
        <v/>
      </c>
      <c r="J35" s="95" t="str">
        <f t="shared" si="2"/>
        <v/>
      </c>
      <c r="K35" s="96" t="str">
        <f>IF($D35="Cat. 2 Jobs",VLOOKUP($B35,'Part IV-2'!$C$20:$I$84,7,FALSE),"")</f>
        <v/>
      </c>
      <c r="L35" s="117">
        <f>IF(OR(F35&gt;0,G35&gt;0),VLOOKUP($B35,'Part IV-1'!$C$19:$N$54,11,FALSE),"")</f>
        <v>0</v>
      </c>
      <c r="M35" s="117" t="str">
        <f t="shared" si="3"/>
        <v/>
      </c>
      <c r="N35" s="117" t="str">
        <f t="shared" si="4"/>
        <v/>
      </c>
      <c r="O35" s="117">
        <f>IF(OR(F35&gt;0,G35&gt;0),VLOOKUP($B35,'Part IV-1'!$C$19:$N$54,10,FALSE),"")</f>
        <v>0</v>
      </c>
      <c r="P35" s="117" t="str">
        <f t="shared" si="5"/>
        <v/>
      </c>
      <c r="Q35" s="122" t="str">
        <f t="shared" si="6"/>
        <v/>
      </c>
    </row>
    <row r="36" spans="2:17" x14ac:dyDescent="0.25">
      <c r="B36" s="121" t="s">
        <v>155</v>
      </c>
      <c r="C36" s="93">
        <f>IF(OR(F36&gt;0,G36&gt;0),VLOOKUP(B36,'Part IV-1'!$C$18:$D$54,2,FALSE),"")</f>
        <v>0</v>
      </c>
      <c r="D36" s="94" t="str" cm="1">
        <f t="array" ref="D36">_xlfn.IFS(LEFT(B36,2)="LJ","Cat. 1 Jobs",LEFT(B36,2)="LP","Cat. 1 Payments",LEFT(B36,2)="SJ","Cat. 2 Jobs",LEFT(B36,2)="SP","Cat. 2 Payments",LEFT(B36,1)=3,"Cat. 3")</f>
        <v>Cat. 1 Jobs</v>
      </c>
      <c r="E36" s="94" t="str">
        <f t="shared" si="0"/>
        <v>#</v>
      </c>
      <c r="F36" s="113" t="str">
        <f>IF(VLOOKUP($B36,'Part IV-1'!$C$19:$F$54,3,FALSE)&gt;0,VLOOKUP($B36,'Part IV-1'!$C$19:$F$54,3,FALSE),"")</f>
        <v/>
      </c>
      <c r="G36" s="113" t="str">
        <f>IF(VLOOKUP($B36,'Part IV-1'!$C$19:$F$54,4,FALSE)&gt;0,VLOOKUP($B36,'Part IV-1'!$C$19:$F$54,4,FALSE),"")</f>
        <v/>
      </c>
      <c r="H36" s="93">
        <f>IF(AND(RIGHT(D36,4)="Jobs",OR(F36&gt;0,G36&gt;0)),'Part IV-1'!$G46,"")</f>
        <v>0</v>
      </c>
      <c r="I36" s="95" t="str">
        <f t="shared" si="1"/>
        <v/>
      </c>
      <c r="J36" s="95" t="str">
        <f t="shared" si="2"/>
        <v/>
      </c>
      <c r="K36" s="96" t="str">
        <f>IF($D36="Cat. 2 Jobs",VLOOKUP($B36,'Part IV-2'!$C$20:$I$84,7,FALSE),"")</f>
        <v/>
      </c>
      <c r="L36" s="117">
        <f>IF(OR(F36&gt;0,G36&gt;0),VLOOKUP($B36,'Part IV-1'!$C$19:$N$54,11,FALSE),"")</f>
        <v>0</v>
      </c>
      <c r="M36" s="117" t="str">
        <f t="shared" si="3"/>
        <v/>
      </c>
      <c r="N36" s="117" t="str">
        <f t="shared" si="4"/>
        <v/>
      </c>
      <c r="O36" s="117">
        <f>IF(OR(F36&gt;0,G36&gt;0),VLOOKUP($B36,'Part IV-1'!$C$19:$N$54,10,FALSE),"")</f>
        <v>0</v>
      </c>
      <c r="P36" s="117" t="str">
        <f t="shared" si="5"/>
        <v/>
      </c>
      <c r="Q36" s="122" t="str">
        <f t="shared" si="6"/>
        <v/>
      </c>
    </row>
    <row r="37" spans="2:17" x14ac:dyDescent="0.25">
      <c r="B37" s="121" t="s">
        <v>156</v>
      </c>
      <c r="C37" s="93">
        <f>IF(OR(F37&gt;0,G37&gt;0),VLOOKUP(B37,'Part IV-1'!$C$18:$D$54,2,FALSE),"")</f>
        <v>0</v>
      </c>
      <c r="D37" s="94" t="str" cm="1">
        <f t="array" ref="D37">_xlfn.IFS(LEFT(B37,2)="LJ","Cat. 1 Jobs",LEFT(B37,2)="LP","Cat. 1 Payments",LEFT(B37,2)="SJ","Cat. 2 Jobs",LEFT(B37,2)="SP","Cat. 2 Payments",LEFT(B37,1)=3,"Cat. 3")</f>
        <v>Cat. 1 Jobs</v>
      </c>
      <c r="E37" s="94" t="str">
        <f t="shared" si="0"/>
        <v>#</v>
      </c>
      <c r="F37" s="113" t="str">
        <f>IF(VLOOKUP($B37,'Part IV-1'!$C$19:$F$54,3,FALSE)&gt;0,VLOOKUP($B37,'Part IV-1'!$C$19:$F$54,3,FALSE),"")</f>
        <v/>
      </c>
      <c r="G37" s="113" t="str">
        <f>IF(VLOOKUP($B37,'Part IV-1'!$C$19:$F$54,4,FALSE)&gt;0,VLOOKUP($B37,'Part IV-1'!$C$19:$F$54,4,FALSE),"")</f>
        <v/>
      </c>
      <c r="H37" s="93">
        <f>IF(AND(RIGHT(D37,4)="Jobs",OR(F37&gt;0,G37&gt;0)),'Part IV-1'!$G47,"")</f>
        <v>0</v>
      </c>
      <c r="I37" s="95" t="str">
        <f t="shared" si="1"/>
        <v/>
      </c>
      <c r="J37" s="95" t="str">
        <f t="shared" si="2"/>
        <v/>
      </c>
      <c r="K37" s="96" t="str">
        <f>IF($D37="Cat. 2 Jobs",VLOOKUP($B37,'Part IV-2'!$C$20:$I$84,7,FALSE),"")</f>
        <v/>
      </c>
      <c r="L37" s="117">
        <f>IF(OR(F37&gt;0,G37&gt;0),VLOOKUP($B37,'Part IV-1'!$C$19:$N$54,11,FALSE),"")</f>
        <v>0</v>
      </c>
      <c r="M37" s="117" t="str">
        <f t="shared" si="3"/>
        <v/>
      </c>
      <c r="N37" s="117" t="str">
        <f t="shared" si="4"/>
        <v/>
      </c>
      <c r="O37" s="117">
        <f>IF(OR(F37&gt;0,G37&gt;0),VLOOKUP($B37,'Part IV-1'!$C$19:$N$54,10,FALSE),"")</f>
        <v>0</v>
      </c>
      <c r="P37" s="117" t="str">
        <f t="shared" si="5"/>
        <v/>
      </c>
      <c r="Q37" s="122" t="str">
        <f t="shared" si="6"/>
        <v/>
      </c>
    </row>
    <row r="38" spans="2:17" x14ac:dyDescent="0.25">
      <c r="B38" s="121" t="s">
        <v>157</v>
      </c>
      <c r="C38" s="93">
        <f>IF(OR(F38&gt;0,G38&gt;0),VLOOKUP(B38,'Part IV-1'!$C$18:$D$54,2,FALSE),"")</f>
        <v>0</v>
      </c>
      <c r="D38" s="94" t="str" cm="1">
        <f t="array" ref="D38">_xlfn.IFS(LEFT(B38,2)="LJ","Cat. 1 Jobs",LEFT(B38,2)="LP","Cat. 1 Payments",LEFT(B38,2)="SJ","Cat. 2 Jobs",LEFT(B38,2)="SP","Cat. 2 Payments",LEFT(B38,1)=3,"Cat. 3")</f>
        <v>Cat. 1 Jobs</v>
      </c>
      <c r="E38" s="94" t="str">
        <f t="shared" si="0"/>
        <v>#</v>
      </c>
      <c r="F38" s="113" t="str">
        <f>IF(VLOOKUP($B38,'Part IV-1'!$C$19:$F$54,3,FALSE)&gt;0,VLOOKUP($B38,'Part IV-1'!$C$19:$F$54,3,FALSE),"")</f>
        <v/>
      </c>
      <c r="G38" s="113" t="str">
        <f>IF(VLOOKUP($B38,'Part IV-1'!$C$19:$F$54,4,FALSE)&gt;0,VLOOKUP($B38,'Part IV-1'!$C$19:$F$54,4,FALSE),"")</f>
        <v/>
      </c>
      <c r="H38" s="93">
        <f>IF(AND(RIGHT(D38,4)="Jobs",OR(F38&gt;0,G38&gt;0)),'Part IV-1'!$G48,"")</f>
        <v>0</v>
      </c>
      <c r="I38" s="95" t="str">
        <f t="shared" si="1"/>
        <v/>
      </c>
      <c r="J38" s="95" t="str">
        <f t="shared" si="2"/>
        <v/>
      </c>
      <c r="K38" s="96" t="str">
        <f>IF($D38="Cat. 2 Jobs",VLOOKUP($B38,'Part IV-2'!$C$20:$I$84,7,FALSE),"")</f>
        <v/>
      </c>
      <c r="L38" s="117">
        <f>IF(OR(F38&gt;0,G38&gt;0),VLOOKUP($B38,'Part IV-1'!$C$19:$N$54,11,FALSE),"")</f>
        <v>0</v>
      </c>
      <c r="M38" s="117" t="str">
        <f t="shared" si="3"/>
        <v/>
      </c>
      <c r="N38" s="117" t="str">
        <f t="shared" si="4"/>
        <v/>
      </c>
      <c r="O38" s="117">
        <f>IF(OR(F38&gt;0,G38&gt;0),VLOOKUP($B38,'Part IV-1'!$C$19:$N$54,10,FALSE),"")</f>
        <v>0</v>
      </c>
      <c r="P38" s="117" t="str">
        <f t="shared" si="5"/>
        <v/>
      </c>
      <c r="Q38" s="122" t="str">
        <f t="shared" si="6"/>
        <v/>
      </c>
    </row>
    <row r="39" spans="2:17" x14ac:dyDescent="0.25">
      <c r="B39" s="121" t="s">
        <v>158</v>
      </c>
      <c r="C39" s="93">
        <f>IF(OR(F39&gt;0,G39&gt;0),VLOOKUP(B39,'Part IV-1'!$C$18:$D$54,2,FALSE),"")</f>
        <v>0</v>
      </c>
      <c r="D39" s="94" t="str" cm="1">
        <f t="array" ref="D39">_xlfn.IFS(LEFT(B39,2)="LJ","Cat. 1 Jobs",LEFT(B39,2)="LP","Cat. 1 Payments",LEFT(B39,2)="SJ","Cat. 2 Jobs",LEFT(B39,2)="SP","Cat. 2 Payments",LEFT(B39,1)=3,"Cat. 3")</f>
        <v>Cat. 1 Jobs</v>
      </c>
      <c r="E39" s="94" t="str">
        <f t="shared" si="0"/>
        <v>#</v>
      </c>
      <c r="F39" s="113" t="str">
        <f>IF(VLOOKUP($B39,'Part IV-1'!$C$19:$F$54,3,FALSE)&gt;0,VLOOKUP($B39,'Part IV-1'!$C$19:$F$54,3,FALSE),"")</f>
        <v/>
      </c>
      <c r="G39" s="113" t="str">
        <f>IF(VLOOKUP($B39,'Part IV-1'!$C$19:$F$54,4,FALSE)&gt;0,VLOOKUP($B39,'Part IV-1'!$C$19:$F$54,4,FALSE),"")</f>
        <v/>
      </c>
      <c r="H39" s="93">
        <f>IF(AND(RIGHT(D39,4)="Jobs",OR(F39&gt;0,G39&gt;0)),'Part IV-1'!$G49,"")</f>
        <v>0</v>
      </c>
      <c r="I39" s="95" t="str">
        <f t="shared" si="1"/>
        <v/>
      </c>
      <c r="J39" s="95" t="str">
        <f t="shared" si="2"/>
        <v/>
      </c>
      <c r="K39" s="96" t="str">
        <f>IF($D39="Cat. 2 Jobs",VLOOKUP($B39,'Part IV-2'!$C$20:$I$84,7,FALSE),"")</f>
        <v/>
      </c>
      <c r="L39" s="117">
        <f>IF(OR(F39&gt;0,G39&gt;0),VLOOKUP($B39,'Part IV-1'!$C$19:$N$54,11,FALSE),"")</f>
        <v>0</v>
      </c>
      <c r="M39" s="117" t="str">
        <f t="shared" si="3"/>
        <v/>
      </c>
      <c r="N39" s="117" t="str">
        <f t="shared" si="4"/>
        <v/>
      </c>
      <c r="O39" s="117">
        <f>IF(OR(F39&gt;0,G39&gt;0),VLOOKUP($B39,'Part IV-1'!$C$19:$N$54,10,FALSE),"")</f>
        <v>0</v>
      </c>
      <c r="P39" s="117" t="str">
        <f t="shared" si="5"/>
        <v/>
      </c>
      <c r="Q39" s="122" t="str">
        <f t="shared" si="6"/>
        <v/>
      </c>
    </row>
    <row r="40" spans="2:17" x14ac:dyDescent="0.25">
      <c r="B40" s="121" t="s">
        <v>159</v>
      </c>
      <c r="C40" s="93">
        <f>IF(OR(F40&gt;0,G40&gt;0),VLOOKUP(B40,'Part IV-1'!$C$18:$D$54,2,FALSE),"")</f>
        <v>0</v>
      </c>
      <c r="D40" s="94" t="str" cm="1">
        <f t="array" ref="D40">_xlfn.IFS(LEFT(B40,2)="LJ","Cat. 1 Jobs",LEFT(B40,2)="LP","Cat. 1 Payments",LEFT(B40,2)="SJ","Cat. 2 Jobs",LEFT(B40,2)="SP","Cat. 2 Payments",LEFT(B40,1)=3,"Cat. 3")</f>
        <v>Cat. 1 Jobs</v>
      </c>
      <c r="E40" s="94" t="str">
        <f t="shared" si="0"/>
        <v>#</v>
      </c>
      <c r="F40" s="113" t="str">
        <f>IF(VLOOKUP($B40,'Part IV-1'!$C$19:$F$54,3,FALSE)&gt;0,VLOOKUP($B40,'Part IV-1'!$C$19:$F$54,3,FALSE),"")</f>
        <v/>
      </c>
      <c r="G40" s="113" t="str">
        <f>IF(VLOOKUP($B40,'Part IV-1'!$C$19:$F$54,4,FALSE)&gt;0,VLOOKUP($B40,'Part IV-1'!$C$19:$F$54,4,FALSE),"")</f>
        <v/>
      </c>
      <c r="H40" s="93">
        <f>IF(AND(RIGHT(D40,4)="Jobs",OR(F40&gt;0,G40&gt;0)),'Part IV-1'!$G50,"")</f>
        <v>0</v>
      </c>
      <c r="I40" s="95" t="str">
        <f t="shared" si="1"/>
        <v/>
      </c>
      <c r="J40" s="95" t="str">
        <f t="shared" si="2"/>
        <v/>
      </c>
      <c r="K40" s="96" t="str">
        <f>IF($D40="Cat. 2 Jobs",VLOOKUP($B40,'Part IV-2'!$C$20:$I$84,7,FALSE),"")</f>
        <v/>
      </c>
      <c r="L40" s="117">
        <f>IF(OR(F40&gt;0,G40&gt;0),VLOOKUP($B40,'Part IV-1'!$C$19:$N$54,11,FALSE),"")</f>
        <v>0</v>
      </c>
      <c r="M40" s="117" t="str">
        <f t="shared" si="3"/>
        <v/>
      </c>
      <c r="N40" s="117" t="str">
        <f t="shared" si="4"/>
        <v/>
      </c>
      <c r="O40" s="117">
        <f>IF(OR(F40&gt;0,G40&gt;0),VLOOKUP($B40,'Part IV-1'!$C$19:$N$54,10,FALSE),"")</f>
        <v>0</v>
      </c>
      <c r="P40" s="117" t="str">
        <f t="shared" si="5"/>
        <v/>
      </c>
      <c r="Q40" s="122" t="str">
        <f t="shared" si="6"/>
        <v/>
      </c>
    </row>
    <row r="41" spans="2:17" x14ac:dyDescent="0.25">
      <c r="B41" s="121" t="s">
        <v>160</v>
      </c>
      <c r="C41" s="93">
        <f>IF(OR(F41&gt;0,G41&gt;0),VLOOKUP(B41,'Part IV-1'!$C$18:$D$54,2,FALSE),"")</f>
        <v>0</v>
      </c>
      <c r="D41" s="94" t="str" cm="1">
        <f t="array" ref="D41">_xlfn.IFS(LEFT(B41,2)="LJ","Cat. 1 Jobs",LEFT(B41,2)="LP","Cat. 1 Payments",LEFT(B41,2)="SJ","Cat. 2 Jobs",LEFT(B41,2)="SP","Cat. 2 Payments",LEFT(B41,1)=3,"Cat. 3")</f>
        <v>Cat. 1 Jobs</v>
      </c>
      <c r="E41" s="94" t="str">
        <f t="shared" si="0"/>
        <v>#</v>
      </c>
      <c r="F41" s="113" t="str">
        <f>IF(VLOOKUP($B41,'Part IV-1'!$C$19:$F$54,3,FALSE)&gt;0,VLOOKUP($B41,'Part IV-1'!$C$19:$F$54,3,FALSE),"")</f>
        <v/>
      </c>
      <c r="G41" s="113" t="str">
        <f>IF(VLOOKUP($B41,'Part IV-1'!$C$19:$F$54,4,FALSE)&gt;0,VLOOKUP($B41,'Part IV-1'!$C$19:$F$54,4,FALSE),"")</f>
        <v/>
      </c>
      <c r="H41" s="93">
        <f>IF(AND(RIGHT(D41,4)="Jobs",OR(F41&gt;0,G41&gt;0)),'Part IV-1'!$G51,"")</f>
        <v>0</v>
      </c>
      <c r="I41" s="95" t="str">
        <f t="shared" si="1"/>
        <v/>
      </c>
      <c r="J41" s="95" t="str">
        <f t="shared" si="2"/>
        <v/>
      </c>
      <c r="K41" s="96" t="str">
        <f>IF($D41="Cat. 2 Jobs",VLOOKUP($B41,'Part IV-2'!$C$20:$I$84,7,FALSE),"")</f>
        <v/>
      </c>
      <c r="L41" s="117">
        <f>IF(OR(F41&gt;0,G41&gt;0),VLOOKUP($B41,'Part IV-1'!$C$19:$N$54,11,FALSE),"")</f>
        <v>0</v>
      </c>
      <c r="M41" s="117" t="str">
        <f t="shared" si="3"/>
        <v/>
      </c>
      <c r="N41" s="117" t="str">
        <f t="shared" si="4"/>
        <v/>
      </c>
      <c r="O41" s="117">
        <f>IF(OR(F41&gt;0,G41&gt;0),VLOOKUP($B41,'Part IV-1'!$C$19:$N$54,10,FALSE),"")</f>
        <v>0</v>
      </c>
      <c r="P41" s="117" t="str">
        <f t="shared" si="5"/>
        <v/>
      </c>
      <c r="Q41" s="122" t="str">
        <f t="shared" si="6"/>
        <v/>
      </c>
    </row>
    <row r="42" spans="2:17" x14ac:dyDescent="0.25">
      <c r="B42" s="121" t="s">
        <v>161</v>
      </c>
      <c r="C42" s="93">
        <f>IF(OR(F42&gt;0,G42&gt;0),VLOOKUP(B42,'Part IV-1'!$C$18:$D$54,2,FALSE),"")</f>
        <v>0</v>
      </c>
      <c r="D42" s="94" t="str" cm="1">
        <f t="array" ref="D42">_xlfn.IFS(LEFT(B42,2)="LJ","Cat. 1 Jobs",LEFT(B42,2)="LP","Cat. 1 Payments",LEFT(B42,2)="SJ","Cat. 2 Jobs",LEFT(B42,2)="SP","Cat. 2 Payments",LEFT(B42,1)=3,"Cat. 3")</f>
        <v>Cat. 1 Jobs</v>
      </c>
      <c r="E42" s="94" t="str">
        <f t="shared" si="0"/>
        <v>#</v>
      </c>
      <c r="F42" s="113" t="str">
        <f>IF(VLOOKUP($B42,'Part IV-1'!$C$19:$F$54,3,FALSE)&gt;0,VLOOKUP($B42,'Part IV-1'!$C$19:$F$54,3,FALSE),"")</f>
        <v/>
      </c>
      <c r="G42" s="113" t="str">
        <f>IF(VLOOKUP($B42,'Part IV-1'!$C$19:$F$54,4,FALSE)&gt;0,VLOOKUP($B42,'Part IV-1'!$C$19:$F$54,4,FALSE),"")</f>
        <v/>
      </c>
      <c r="H42" s="93">
        <f>IF(AND(RIGHT(D42,4)="Jobs",OR(F42&gt;0,G42&gt;0)),'Part IV-1'!$G52,"")</f>
        <v>0</v>
      </c>
      <c r="I42" s="95" t="str">
        <f t="shared" si="1"/>
        <v/>
      </c>
      <c r="J42" s="95" t="str">
        <f t="shared" si="2"/>
        <v/>
      </c>
      <c r="K42" s="96" t="str">
        <f>IF($D42="Cat. 2 Jobs",VLOOKUP($B42,'Part IV-2'!$C$20:$I$84,7,FALSE),"")</f>
        <v/>
      </c>
      <c r="L42" s="117">
        <f>IF(OR(F42&gt;0,G42&gt;0),VLOOKUP($B42,'Part IV-1'!$C$19:$N$54,11,FALSE),"")</f>
        <v>0</v>
      </c>
      <c r="M42" s="117" t="str">
        <f t="shared" si="3"/>
        <v/>
      </c>
      <c r="N42" s="117" t="str">
        <f t="shared" si="4"/>
        <v/>
      </c>
      <c r="O42" s="117">
        <f>IF(OR(F42&gt;0,G42&gt;0),VLOOKUP($B42,'Part IV-1'!$C$19:$N$54,10,FALSE),"")</f>
        <v>0</v>
      </c>
      <c r="P42" s="117" t="str">
        <f t="shared" si="5"/>
        <v/>
      </c>
      <c r="Q42" s="122" t="str">
        <f t="shared" si="6"/>
        <v/>
      </c>
    </row>
    <row r="43" spans="2:17" x14ac:dyDescent="0.25">
      <c r="B43" s="121" t="s">
        <v>162</v>
      </c>
      <c r="C43" s="93">
        <f>IF(OR(F43&gt;0,G43&gt;0),VLOOKUP(B43,'Part IV-1'!$C$18:$D$54,2,FALSE),"")</f>
        <v>0</v>
      </c>
      <c r="D43" s="94" t="str" cm="1">
        <f t="array" ref="D43">_xlfn.IFS(LEFT(B43,2)="LJ","Cat. 1 Jobs",LEFT(B43,2)="LP","Cat. 1 Payments",LEFT(B43,2)="SJ","Cat. 2 Jobs",LEFT(B43,2)="SP","Cat. 2 Payments",LEFT(B43,1)=3,"Cat. 3")</f>
        <v>Cat. 1 Jobs</v>
      </c>
      <c r="E43" s="94" t="str">
        <f t="shared" si="0"/>
        <v>#</v>
      </c>
      <c r="F43" s="113" t="str">
        <f>IF(VLOOKUP($B43,'Part IV-1'!$C$19:$F$54,3,FALSE)&gt;0,VLOOKUP($B43,'Part IV-1'!$C$19:$F$54,3,FALSE),"")</f>
        <v/>
      </c>
      <c r="G43" s="113" t="str">
        <f>IF(VLOOKUP($B43,'Part IV-1'!$C$19:$F$54,4,FALSE)&gt;0,VLOOKUP($B43,'Part IV-1'!$C$19:$F$54,4,FALSE),"")</f>
        <v/>
      </c>
      <c r="H43" s="93">
        <f>IF(AND(RIGHT(D43,4)="Jobs",OR(F43&gt;0,G43&gt;0)),'Part IV-1'!$G53,"")</f>
        <v>0</v>
      </c>
      <c r="I43" s="95" t="str">
        <f t="shared" si="1"/>
        <v/>
      </c>
      <c r="J43" s="95" t="str">
        <f t="shared" si="2"/>
        <v/>
      </c>
      <c r="K43" s="96" t="str">
        <f>IF($D43="Cat. 2 Jobs",VLOOKUP($B43,'Part IV-2'!$C$20:$I$84,7,FALSE),"")</f>
        <v/>
      </c>
      <c r="L43" s="117">
        <f>IF(OR(F43&gt;0,G43&gt;0),VLOOKUP($B43,'Part IV-1'!$C$19:$N$54,11,FALSE),"")</f>
        <v>0</v>
      </c>
      <c r="M43" s="117" t="str">
        <f t="shared" si="3"/>
        <v/>
      </c>
      <c r="N43" s="117" t="str">
        <f t="shared" si="4"/>
        <v/>
      </c>
      <c r="O43" s="117">
        <f>IF(OR(F43&gt;0,G43&gt;0),VLOOKUP($B43,'Part IV-1'!$C$19:$N$54,10,FALSE),"")</f>
        <v>0</v>
      </c>
      <c r="P43" s="117" t="str">
        <f t="shared" si="5"/>
        <v/>
      </c>
      <c r="Q43" s="122" t="str">
        <f t="shared" si="6"/>
        <v/>
      </c>
    </row>
    <row r="44" spans="2:17" ht="15.75" thickBot="1" x14ac:dyDescent="0.3">
      <c r="B44" s="146" t="s">
        <v>163</v>
      </c>
      <c r="C44" s="147">
        <f>IF(OR(F44&gt;0,G44&gt;0),VLOOKUP(B44,'Part IV-1'!$C$18:$D$54,2,FALSE),"")</f>
        <v>0</v>
      </c>
      <c r="D44" s="148" t="str" cm="1">
        <f t="array" ref="D44">_xlfn.IFS(LEFT(B44,2)="LJ","Cat. 1 Jobs",LEFT(B44,2)="LP","Cat. 1 Payments",LEFT(B44,2)="SJ","Cat. 2 Jobs",LEFT(B44,2)="SP","Cat. 2 Payments",LEFT(B44,1)=3,"Cat. 3")</f>
        <v>Cat. 1 Jobs</v>
      </c>
      <c r="E44" s="148" t="str">
        <f t="shared" si="0"/>
        <v>#</v>
      </c>
      <c r="F44" s="149" t="str">
        <f>IF(VLOOKUP($B44,'Part IV-1'!$C$19:$F$54,3,FALSE)&gt;0,VLOOKUP($B44,'Part IV-1'!$C$19:$F$54,3,FALSE),"")</f>
        <v/>
      </c>
      <c r="G44" s="149" t="str">
        <f>IF(VLOOKUP($B44,'Part IV-1'!$C$19:$F$54,4,FALSE)&gt;0,VLOOKUP($B44,'Part IV-1'!$C$19:$F$54,4,FALSE),"")</f>
        <v/>
      </c>
      <c r="H44" s="147">
        <f>IF(AND(RIGHT(D44,4)="Jobs",OR(F44&gt;0,G44&gt;0)),'Part IV-1'!$G54,"")</f>
        <v>0</v>
      </c>
      <c r="I44" s="150" t="str">
        <f t="shared" si="1"/>
        <v/>
      </c>
      <c r="J44" s="150" t="str">
        <f t="shared" si="2"/>
        <v/>
      </c>
      <c r="K44" s="151" t="str">
        <f>IF($D44="Cat. 2 Jobs",VLOOKUP($B44,'Part IV-2'!$C$20:$I$84,7,FALSE),"")</f>
        <v/>
      </c>
      <c r="L44" s="152">
        <f>IF(OR(F44&gt;0,G44&gt;0),VLOOKUP($B44,'Part IV-1'!$C$19:$N$54,11,FALSE),"")</f>
        <v>0</v>
      </c>
      <c r="M44" s="152" t="str">
        <f t="shared" si="3"/>
        <v/>
      </c>
      <c r="N44" s="152" t="str">
        <f t="shared" si="4"/>
        <v/>
      </c>
      <c r="O44" s="152">
        <f>IF(OR(F44&gt;0,G44&gt;0),VLOOKUP($B44,'Part IV-1'!$C$19:$N$54,10,FALSE),"")</f>
        <v>0</v>
      </c>
      <c r="P44" s="152" t="str">
        <f t="shared" si="5"/>
        <v/>
      </c>
      <c r="Q44" s="153" t="str">
        <f t="shared" si="6"/>
        <v/>
      </c>
    </row>
    <row r="45" spans="2:17" x14ac:dyDescent="0.25">
      <c r="B45" s="154" t="s">
        <v>164</v>
      </c>
      <c r="C45" s="155">
        <f>IF(OR(F45&gt;0,G45&gt;0),VLOOKUP(B45,'Part IV-1'!$P$18:$Q$54,2,FALSE),"")</f>
        <v>0</v>
      </c>
      <c r="D45" s="156" t="str" cm="1">
        <f t="array" ref="D45">_xlfn.IFS(LEFT(B45,2)="LJ","Cat. 1 Jobs",LEFT(B45,2)="LP","Cat. 1 Payments",LEFT(B45,2)="SJ","Cat. 2 Jobs",LEFT(B45,2)="SP","Cat. 2 Payments",LEFT(B45,1)=3,"Cat. 3")</f>
        <v>Cat. 1 Payments</v>
      </c>
      <c r="E45" s="156" t="str">
        <f t="shared" si="0"/>
        <v>$</v>
      </c>
      <c r="F45" s="157" t="str">
        <f>IF(VLOOKUP($B45,'Part IV-1'!$P$20:$S$54,3,FALSE)&gt;0,VLOOKUP($B45,'Part IV-1'!$P$20:$S$54,3,FALSE),"")</f>
        <v/>
      </c>
      <c r="G45" s="157" t="str">
        <f>IF(VLOOKUP($B45,'Part IV-1'!$P$20:$S$54,4,FALSE)&gt;0,VLOOKUP($B45,'Part IV-1'!$P$20:$S$54,4,FALSE),"")</f>
        <v/>
      </c>
      <c r="H45" s="155" t="str">
        <f>IF(AND(RIGHT(D45,4)="Jobs",OR(F45&gt;0,G45&gt;0)),'Part IV-1'!$G55,"")</f>
        <v/>
      </c>
      <c r="I45" s="158" t="str">
        <f t="shared" si="1"/>
        <v/>
      </c>
      <c r="J45" s="158" t="str">
        <f t="shared" si="2"/>
        <v/>
      </c>
      <c r="K45" s="159" t="str">
        <f>IF($D45="Cat. 2 Jobs",VLOOKUP($B45,'Part IV-2'!$C$20:$I$84,7,FALSE),"")</f>
        <v/>
      </c>
      <c r="L45" s="160">
        <f>IF(OR(F45&gt;0,G45&gt;0),VLOOKUP($B45,'Part IV-1'!$P$18:$Y$54,10,FALSE),"")</f>
        <v>0</v>
      </c>
      <c r="M45" s="160" t="str">
        <f t="shared" si="3"/>
        <v/>
      </c>
      <c r="N45" s="160" t="str">
        <f t="shared" si="4"/>
        <v/>
      </c>
      <c r="O45" s="160">
        <f>IF(OR(F45&gt;0,G45&gt;0),VLOOKUP($B45,'Part IV-1'!P18:Y54,9,FALSE),"")</f>
        <v>0</v>
      </c>
      <c r="P45" s="160" t="str">
        <f t="shared" si="5"/>
        <v/>
      </c>
      <c r="Q45" s="161" t="str">
        <f t="shared" si="6"/>
        <v/>
      </c>
    </row>
    <row r="46" spans="2:17" x14ac:dyDescent="0.25">
      <c r="B46" s="123" t="s">
        <v>165</v>
      </c>
      <c r="C46" s="89">
        <f>IF(OR(F46&gt;0,G46&gt;0),VLOOKUP(B46,'Part IV-1'!$P$18:$Q$54,2,FALSE),"")</f>
        <v>0</v>
      </c>
      <c r="D46" s="90" t="str" cm="1">
        <f t="array" ref="D46">_xlfn.IFS(LEFT(B46,2)="LJ","Cat. 1 Jobs",LEFT(B46,2)="LP","Cat. 1 Payments",LEFT(B46,2)="SJ","Cat. 2 Jobs",LEFT(B46,2)="SP","Cat. 2 Payments",LEFT(B46,1)=3,"Cat. 3")</f>
        <v>Cat. 1 Payments</v>
      </c>
      <c r="E46" s="90" t="str">
        <f t="shared" si="0"/>
        <v>$</v>
      </c>
      <c r="F46" s="114" t="str">
        <f>IF(VLOOKUP($B46,'Part IV-1'!$P$20:$S$54,3,FALSE)&gt;0,VLOOKUP($B46,'Part IV-1'!$P$20:$S$54,3,FALSE),"")</f>
        <v/>
      </c>
      <c r="G46" s="114" t="str">
        <f>IF(VLOOKUP($B46,'Part IV-1'!$P$20:$S$54,4,FALSE)&gt;0,VLOOKUP($B46,'Part IV-1'!$P$20:$S$54,4,FALSE),"")</f>
        <v/>
      </c>
      <c r="H46" s="89" t="str">
        <f>IF(AND(RIGHT(D46,4)="Jobs",OR(F46&gt;0,G46&gt;0)),'Part IV-1'!$G56,"")</f>
        <v/>
      </c>
      <c r="I46" s="91" t="str">
        <f t="shared" si="1"/>
        <v/>
      </c>
      <c r="J46" s="91" t="str">
        <f t="shared" si="2"/>
        <v/>
      </c>
      <c r="K46" s="92" t="str">
        <f>IF($D46="Cat. 2 Jobs",VLOOKUP($B46,'Part IV-2'!$C$20:$I$84,7,FALSE),"")</f>
        <v/>
      </c>
      <c r="L46" s="118">
        <f>IF(OR(F46&gt;0,G46&gt;0),VLOOKUP($B46,'Part IV-1'!$P$18:$Y$54,10,FALSE),"")</f>
        <v>0</v>
      </c>
      <c r="M46" s="118" t="str">
        <f t="shared" si="3"/>
        <v/>
      </c>
      <c r="N46" s="118" t="str">
        <f t="shared" si="4"/>
        <v/>
      </c>
      <c r="O46" s="118">
        <f>IF(OR(F46&gt;0,G46&gt;0),VLOOKUP($B46,'Part IV-1'!P19:Y55,9,FALSE),"")</f>
        <v>0</v>
      </c>
      <c r="P46" s="118" t="str">
        <f t="shared" si="5"/>
        <v/>
      </c>
      <c r="Q46" s="124" t="str">
        <f t="shared" si="6"/>
        <v/>
      </c>
    </row>
    <row r="47" spans="2:17" x14ac:dyDescent="0.25">
      <c r="B47" s="123" t="s">
        <v>166</v>
      </c>
      <c r="C47" s="89">
        <f>IF(OR(F47&gt;0,G47&gt;0),VLOOKUP(B47,'Part IV-1'!$P$18:$Q$54,2,FALSE),"")</f>
        <v>0</v>
      </c>
      <c r="D47" s="90" t="str" cm="1">
        <f t="array" ref="D47">_xlfn.IFS(LEFT(B47,2)="LJ","Cat. 1 Jobs",LEFT(B47,2)="LP","Cat. 1 Payments",LEFT(B47,2)="SJ","Cat. 2 Jobs",LEFT(B47,2)="SP","Cat. 2 Payments",LEFT(B47,1)=3,"Cat. 3")</f>
        <v>Cat. 1 Payments</v>
      </c>
      <c r="E47" s="90" t="str">
        <f t="shared" si="0"/>
        <v>$</v>
      </c>
      <c r="F47" s="114" t="str">
        <f>IF(VLOOKUP($B47,'Part IV-1'!$P$20:$S$54,3,FALSE)&gt;0,VLOOKUP($B47,'Part IV-1'!$P$20:$S$54,3,FALSE),"")</f>
        <v/>
      </c>
      <c r="G47" s="114" t="str">
        <f>IF(VLOOKUP($B47,'Part IV-1'!$P$20:$S$54,4,FALSE)&gt;0,VLOOKUP($B47,'Part IV-1'!$P$20:$S$54,4,FALSE),"")</f>
        <v/>
      </c>
      <c r="H47" s="89" t="str">
        <f>IF(AND(RIGHT(D47,4)="Jobs",OR(F47&gt;0,G47&gt;0)),'Part IV-1'!$G57,"")</f>
        <v/>
      </c>
      <c r="I47" s="91" t="str">
        <f t="shared" si="1"/>
        <v/>
      </c>
      <c r="J47" s="91" t="str">
        <f t="shared" si="2"/>
        <v/>
      </c>
      <c r="K47" s="92" t="str">
        <f>IF($D47="Cat. 2 Jobs",VLOOKUP($B47,'Part IV-2'!$C$20:$I$84,7,FALSE),"")</f>
        <v/>
      </c>
      <c r="L47" s="118">
        <f>IF(OR(F47&gt;0,G47&gt;0),VLOOKUP($B47,'Part IV-1'!$P$18:$Y$54,10,FALSE),"")</f>
        <v>0</v>
      </c>
      <c r="M47" s="118" t="str">
        <f t="shared" si="3"/>
        <v/>
      </c>
      <c r="N47" s="118" t="str">
        <f t="shared" si="4"/>
        <v/>
      </c>
      <c r="O47" s="118">
        <f>IF(OR(F47&gt;0,G47&gt;0),VLOOKUP($B47,'Part IV-1'!P20:Y56,9,FALSE),"")</f>
        <v>0</v>
      </c>
      <c r="P47" s="118" t="str">
        <f t="shared" si="5"/>
        <v/>
      </c>
      <c r="Q47" s="124" t="str">
        <f t="shared" si="6"/>
        <v/>
      </c>
    </row>
    <row r="48" spans="2:17" x14ac:dyDescent="0.25">
      <c r="B48" s="123" t="s">
        <v>167</v>
      </c>
      <c r="C48" s="89">
        <f>IF(OR(F48&gt;0,G48&gt;0),VLOOKUP(B48,'Part IV-1'!$P$18:$Q$54,2,FALSE),"")</f>
        <v>0</v>
      </c>
      <c r="D48" s="90" t="str" cm="1">
        <f t="array" ref="D48">_xlfn.IFS(LEFT(B48,2)="LJ","Cat. 1 Jobs",LEFT(B48,2)="LP","Cat. 1 Payments",LEFT(B48,2)="SJ","Cat. 2 Jobs",LEFT(B48,2)="SP","Cat. 2 Payments",LEFT(B48,1)=3,"Cat. 3")</f>
        <v>Cat. 1 Payments</v>
      </c>
      <c r="E48" s="90" t="str">
        <f t="shared" si="0"/>
        <v>$</v>
      </c>
      <c r="F48" s="114" t="str">
        <f>IF(VLOOKUP($B48,'Part IV-1'!$P$20:$S$54,3,FALSE)&gt;0,VLOOKUP($B48,'Part IV-1'!$P$20:$S$54,3,FALSE),"")</f>
        <v/>
      </c>
      <c r="G48" s="114" t="str">
        <f>IF(VLOOKUP($B48,'Part IV-1'!$P$20:$S$54,4,FALSE)&gt;0,VLOOKUP($B48,'Part IV-1'!$P$20:$S$54,4,FALSE),"")</f>
        <v/>
      </c>
      <c r="H48" s="89" t="str">
        <f>IF(AND(RIGHT(D48,4)="Jobs",OR(F48&gt;0,G48&gt;0)),'Part IV-1'!$G58,"")</f>
        <v/>
      </c>
      <c r="I48" s="91" t="str">
        <f t="shared" si="1"/>
        <v/>
      </c>
      <c r="J48" s="91" t="str">
        <f t="shared" si="2"/>
        <v/>
      </c>
      <c r="K48" s="92" t="str">
        <f>IF($D48="Cat. 2 Jobs",VLOOKUP($B48,'Part IV-2'!$C$20:$I$84,7,FALSE),"")</f>
        <v/>
      </c>
      <c r="L48" s="118">
        <f>IF(OR(F48&gt;0,G48&gt;0),VLOOKUP($B48,'Part IV-1'!$P$18:$Y$54,10,FALSE),"")</f>
        <v>0</v>
      </c>
      <c r="M48" s="118" t="str">
        <f t="shared" si="3"/>
        <v/>
      </c>
      <c r="N48" s="118" t="str">
        <f t="shared" si="4"/>
        <v/>
      </c>
      <c r="O48" s="118">
        <f>IF(OR(F48&gt;0,G48&gt;0),VLOOKUP($B48,'Part IV-1'!P21:Y57,9,FALSE),"")</f>
        <v>0</v>
      </c>
      <c r="P48" s="118" t="str">
        <f t="shared" si="5"/>
        <v/>
      </c>
      <c r="Q48" s="124" t="str">
        <f t="shared" si="6"/>
        <v/>
      </c>
    </row>
    <row r="49" spans="2:17" x14ac:dyDescent="0.25">
      <c r="B49" s="123" t="s">
        <v>168</v>
      </c>
      <c r="C49" s="89">
        <f>IF(OR(F49&gt;0,G49&gt;0),VLOOKUP(B49,'Part IV-1'!$P$18:$Q$54,2,FALSE),"")</f>
        <v>0</v>
      </c>
      <c r="D49" s="90" t="str" cm="1">
        <f t="array" ref="D49">_xlfn.IFS(LEFT(B49,2)="LJ","Cat. 1 Jobs",LEFT(B49,2)="LP","Cat. 1 Payments",LEFT(B49,2)="SJ","Cat. 2 Jobs",LEFT(B49,2)="SP","Cat. 2 Payments",LEFT(B49,1)=3,"Cat. 3")</f>
        <v>Cat. 1 Payments</v>
      </c>
      <c r="E49" s="90" t="str">
        <f t="shared" si="0"/>
        <v>$</v>
      </c>
      <c r="F49" s="114" t="str">
        <f>IF(VLOOKUP($B49,'Part IV-1'!$P$20:$S$54,3,FALSE)&gt;0,VLOOKUP($B49,'Part IV-1'!$P$20:$S$54,3,FALSE),"")</f>
        <v/>
      </c>
      <c r="G49" s="114" t="str">
        <f>IF(VLOOKUP($B49,'Part IV-1'!$P$20:$S$54,4,FALSE)&gt;0,VLOOKUP($B49,'Part IV-1'!$P$20:$S$54,4,FALSE),"")</f>
        <v/>
      </c>
      <c r="H49" s="89" t="str">
        <f>IF(AND(RIGHT(D49,4)="Jobs",OR(F49&gt;0,G49&gt;0)),'Part IV-1'!$G59,"")</f>
        <v/>
      </c>
      <c r="I49" s="91" t="str">
        <f t="shared" si="1"/>
        <v/>
      </c>
      <c r="J49" s="91" t="str">
        <f t="shared" si="2"/>
        <v/>
      </c>
      <c r="K49" s="92" t="str">
        <f>IF($D49="Cat. 2 Jobs",VLOOKUP($B49,'Part IV-2'!$C$20:$I$84,7,FALSE),"")</f>
        <v/>
      </c>
      <c r="L49" s="118">
        <f>IF(OR(F49&gt;0,G49&gt;0),VLOOKUP($B49,'Part IV-1'!$P$18:$Y$54,10,FALSE),"")</f>
        <v>0</v>
      </c>
      <c r="M49" s="118" t="str">
        <f t="shared" si="3"/>
        <v/>
      </c>
      <c r="N49" s="118" t="str">
        <f t="shared" si="4"/>
        <v/>
      </c>
      <c r="O49" s="118">
        <f>IF(OR(F49&gt;0,G49&gt;0),VLOOKUP($B49,'Part IV-1'!P22:Y58,9,FALSE),"")</f>
        <v>0</v>
      </c>
      <c r="P49" s="118" t="str">
        <f t="shared" si="5"/>
        <v/>
      </c>
      <c r="Q49" s="124" t="str">
        <f t="shared" si="6"/>
        <v/>
      </c>
    </row>
    <row r="50" spans="2:17" x14ac:dyDescent="0.25">
      <c r="B50" s="123" t="s">
        <v>169</v>
      </c>
      <c r="C50" s="89">
        <f>IF(OR(F50&gt;0,G50&gt;0),VLOOKUP(B50,'Part IV-1'!$P$18:$Q$54,2,FALSE),"")</f>
        <v>0</v>
      </c>
      <c r="D50" s="90" t="str" cm="1">
        <f t="array" ref="D50">_xlfn.IFS(LEFT(B50,2)="LJ","Cat. 1 Jobs",LEFT(B50,2)="LP","Cat. 1 Payments",LEFT(B50,2)="SJ","Cat. 2 Jobs",LEFT(B50,2)="SP","Cat. 2 Payments",LEFT(B50,1)=3,"Cat. 3")</f>
        <v>Cat. 1 Payments</v>
      </c>
      <c r="E50" s="90" t="str">
        <f t="shared" si="0"/>
        <v>$</v>
      </c>
      <c r="F50" s="114" t="str">
        <f>IF(VLOOKUP($B50,'Part IV-1'!$P$20:$S$54,3,FALSE)&gt;0,VLOOKUP($B50,'Part IV-1'!$P$20:$S$54,3,FALSE),"")</f>
        <v/>
      </c>
      <c r="G50" s="114" t="str">
        <f>IF(VLOOKUP($B50,'Part IV-1'!$P$20:$S$54,4,FALSE)&gt;0,VLOOKUP($B50,'Part IV-1'!$P$20:$S$54,4,FALSE),"")</f>
        <v/>
      </c>
      <c r="H50" s="89" t="str">
        <f>IF(AND(RIGHT(D50,4)="Jobs",OR(F50&gt;0,G50&gt;0)),'Part IV-1'!$G60,"")</f>
        <v/>
      </c>
      <c r="I50" s="91" t="str">
        <f t="shared" si="1"/>
        <v/>
      </c>
      <c r="J50" s="91" t="str">
        <f t="shared" si="2"/>
        <v/>
      </c>
      <c r="K50" s="92" t="str">
        <f>IF($D50="Cat. 2 Jobs",VLOOKUP($B50,'Part IV-2'!$C$20:$I$84,7,FALSE),"")</f>
        <v/>
      </c>
      <c r="L50" s="118">
        <f>IF(OR(F50&gt;0,G50&gt;0),VLOOKUP($B50,'Part IV-1'!$P$18:$Y$54,10,FALSE),"")</f>
        <v>0</v>
      </c>
      <c r="M50" s="118" t="str">
        <f t="shared" si="3"/>
        <v/>
      </c>
      <c r="N50" s="118" t="str">
        <f t="shared" si="4"/>
        <v/>
      </c>
      <c r="O50" s="118">
        <f>IF(OR(F50&gt;0,G50&gt;0),VLOOKUP($B50,'Part IV-1'!P23:Y59,9,FALSE),"")</f>
        <v>0</v>
      </c>
      <c r="P50" s="118" t="str">
        <f t="shared" si="5"/>
        <v/>
      </c>
      <c r="Q50" s="124" t="str">
        <f t="shared" si="6"/>
        <v/>
      </c>
    </row>
    <row r="51" spans="2:17" x14ac:dyDescent="0.25">
      <c r="B51" s="123" t="s">
        <v>170</v>
      </c>
      <c r="C51" s="89">
        <f>IF(OR(F51&gt;0,G51&gt;0),VLOOKUP(B51,'Part IV-1'!$P$18:$Q$54,2,FALSE),"")</f>
        <v>0</v>
      </c>
      <c r="D51" s="90" t="str" cm="1">
        <f t="array" ref="D51">_xlfn.IFS(LEFT(B51,2)="LJ","Cat. 1 Jobs",LEFT(B51,2)="LP","Cat. 1 Payments",LEFT(B51,2)="SJ","Cat. 2 Jobs",LEFT(B51,2)="SP","Cat. 2 Payments",LEFT(B51,1)=3,"Cat. 3")</f>
        <v>Cat. 1 Payments</v>
      </c>
      <c r="E51" s="90" t="str">
        <f t="shared" si="0"/>
        <v>$</v>
      </c>
      <c r="F51" s="114" t="str">
        <f>IF(VLOOKUP($B51,'Part IV-1'!$P$20:$S$54,3,FALSE)&gt;0,VLOOKUP($B51,'Part IV-1'!$P$20:$S$54,3,FALSE),"")</f>
        <v/>
      </c>
      <c r="G51" s="114" t="str">
        <f>IF(VLOOKUP($B51,'Part IV-1'!$P$20:$S$54,4,FALSE)&gt;0,VLOOKUP($B51,'Part IV-1'!$P$20:$S$54,4,FALSE),"")</f>
        <v/>
      </c>
      <c r="H51" s="89" t="str">
        <f>IF(AND(RIGHT(D51,4)="Jobs",OR(F51&gt;0,G51&gt;0)),'Part IV-1'!$G61,"")</f>
        <v/>
      </c>
      <c r="I51" s="91" t="str">
        <f t="shared" si="1"/>
        <v/>
      </c>
      <c r="J51" s="91" t="str">
        <f t="shared" si="2"/>
        <v/>
      </c>
      <c r="K51" s="92" t="str">
        <f>IF($D51="Cat. 2 Jobs",VLOOKUP($B51,'Part IV-2'!$C$20:$I$84,7,FALSE),"")</f>
        <v/>
      </c>
      <c r="L51" s="118">
        <f>IF(OR(F51&gt;0,G51&gt;0),VLOOKUP($B51,'Part IV-1'!$P$18:$Y$54,10,FALSE),"")</f>
        <v>0</v>
      </c>
      <c r="M51" s="118" t="str">
        <f t="shared" si="3"/>
        <v/>
      </c>
      <c r="N51" s="118" t="str">
        <f t="shared" si="4"/>
        <v/>
      </c>
      <c r="O51" s="118">
        <f>IF(OR(F51&gt;0,G51&gt;0),VLOOKUP($B51,'Part IV-1'!P24:Y60,9,FALSE),"")</f>
        <v>0</v>
      </c>
      <c r="P51" s="118" t="str">
        <f t="shared" si="5"/>
        <v/>
      </c>
      <c r="Q51" s="124" t="str">
        <f t="shared" si="6"/>
        <v/>
      </c>
    </row>
    <row r="52" spans="2:17" x14ac:dyDescent="0.25">
      <c r="B52" s="123" t="s">
        <v>171</v>
      </c>
      <c r="C52" s="89">
        <f>IF(OR(F52&gt;0,G52&gt;0),VLOOKUP(B52,'Part IV-1'!$P$18:$Q$54,2,FALSE),"")</f>
        <v>0</v>
      </c>
      <c r="D52" s="90" t="str" cm="1">
        <f t="array" ref="D52">_xlfn.IFS(LEFT(B52,2)="LJ","Cat. 1 Jobs",LEFT(B52,2)="LP","Cat. 1 Payments",LEFT(B52,2)="SJ","Cat. 2 Jobs",LEFT(B52,2)="SP","Cat. 2 Payments",LEFT(B52,1)=3,"Cat. 3")</f>
        <v>Cat. 1 Payments</v>
      </c>
      <c r="E52" s="90" t="str">
        <f t="shared" si="0"/>
        <v>$</v>
      </c>
      <c r="F52" s="114" t="str">
        <f>IF(VLOOKUP($B52,'Part IV-1'!$P$20:$S$54,3,FALSE)&gt;0,VLOOKUP($B52,'Part IV-1'!$P$20:$S$54,3,FALSE),"")</f>
        <v/>
      </c>
      <c r="G52" s="114" t="str">
        <f>IF(VLOOKUP($B52,'Part IV-1'!$P$20:$S$54,4,FALSE)&gt;0,VLOOKUP($B52,'Part IV-1'!$P$20:$S$54,4,FALSE),"")</f>
        <v/>
      </c>
      <c r="H52" s="89" t="str">
        <f>IF(AND(RIGHT(D52,4)="Jobs",OR(F52&gt;0,G52&gt;0)),'Part IV-1'!$G62,"")</f>
        <v/>
      </c>
      <c r="I52" s="91" t="str">
        <f t="shared" si="1"/>
        <v/>
      </c>
      <c r="J52" s="91" t="str">
        <f t="shared" si="2"/>
        <v/>
      </c>
      <c r="K52" s="92" t="str">
        <f>IF($D52="Cat. 2 Jobs",VLOOKUP($B52,'Part IV-2'!$C$20:$I$84,7,FALSE),"")</f>
        <v/>
      </c>
      <c r="L52" s="118">
        <f>IF(OR(F52&gt;0,G52&gt;0),VLOOKUP($B52,'Part IV-1'!$P$18:$Y$54,10,FALSE),"")</f>
        <v>0</v>
      </c>
      <c r="M52" s="118" t="str">
        <f t="shared" si="3"/>
        <v/>
      </c>
      <c r="N52" s="118" t="str">
        <f t="shared" si="4"/>
        <v/>
      </c>
      <c r="O52" s="118">
        <f>IF(OR(F52&gt;0,G52&gt;0),VLOOKUP($B52,'Part IV-1'!P25:Y61,9,FALSE),"")</f>
        <v>0</v>
      </c>
      <c r="P52" s="118" t="str">
        <f t="shared" si="5"/>
        <v/>
      </c>
      <c r="Q52" s="124" t="str">
        <f t="shared" si="6"/>
        <v/>
      </c>
    </row>
    <row r="53" spans="2:17" x14ac:dyDescent="0.25">
      <c r="B53" s="123" t="s">
        <v>172</v>
      </c>
      <c r="C53" s="89">
        <f>IF(OR(F53&gt;0,G53&gt;0),VLOOKUP(B53,'Part IV-1'!$P$18:$Q$54,2,FALSE),"")</f>
        <v>0</v>
      </c>
      <c r="D53" s="90" t="str" cm="1">
        <f t="array" ref="D53">_xlfn.IFS(LEFT(B53,2)="LJ","Cat. 1 Jobs",LEFT(B53,2)="LP","Cat. 1 Payments",LEFT(B53,2)="SJ","Cat. 2 Jobs",LEFT(B53,2)="SP","Cat. 2 Payments",LEFT(B53,1)=3,"Cat. 3")</f>
        <v>Cat. 1 Payments</v>
      </c>
      <c r="E53" s="90" t="str">
        <f t="shared" si="0"/>
        <v>$</v>
      </c>
      <c r="F53" s="114" t="str">
        <f>IF(VLOOKUP($B53,'Part IV-1'!$P$20:$S$54,3,FALSE)&gt;0,VLOOKUP($B53,'Part IV-1'!$P$20:$S$54,3,FALSE),"")</f>
        <v/>
      </c>
      <c r="G53" s="114" t="str">
        <f>IF(VLOOKUP($B53,'Part IV-1'!$P$20:$S$54,4,FALSE)&gt;0,VLOOKUP($B53,'Part IV-1'!$P$20:$S$54,4,FALSE),"")</f>
        <v/>
      </c>
      <c r="H53" s="89" t="str">
        <f>IF(AND(RIGHT(D53,4)="Jobs",OR(F53&gt;0,G53&gt;0)),'Part IV-1'!$G63,"")</f>
        <v/>
      </c>
      <c r="I53" s="91" t="str">
        <f t="shared" si="1"/>
        <v/>
      </c>
      <c r="J53" s="91" t="str">
        <f t="shared" si="2"/>
        <v/>
      </c>
      <c r="K53" s="92" t="str">
        <f>IF($D53="Cat. 2 Jobs",VLOOKUP($B53,'Part IV-2'!$C$20:$I$84,7,FALSE),"")</f>
        <v/>
      </c>
      <c r="L53" s="118">
        <f>IF(OR(F53&gt;0,G53&gt;0),VLOOKUP($B53,'Part IV-1'!$P$18:$Y$54,10,FALSE),"")</f>
        <v>0</v>
      </c>
      <c r="M53" s="118" t="str">
        <f t="shared" si="3"/>
        <v/>
      </c>
      <c r="N53" s="118" t="str">
        <f t="shared" si="4"/>
        <v/>
      </c>
      <c r="O53" s="118">
        <f>IF(OR(F53&gt;0,G53&gt;0),VLOOKUP($B53,'Part IV-1'!P26:Y62,9,FALSE),"")</f>
        <v>0</v>
      </c>
      <c r="P53" s="118" t="str">
        <f t="shared" si="5"/>
        <v/>
      </c>
      <c r="Q53" s="124" t="str">
        <f t="shared" si="6"/>
        <v/>
      </c>
    </row>
    <row r="54" spans="2:17" x14ac:dyDescent="0.25">
      <c r="B54" s="123" t="s">
        <v>173</v>
      </c>
      <c r="C54" s="89">
        <f>IF(OR(F54&gt;0,G54&gt;0),VLOOKUP(B54,'Part IV-1'!$P$18:$Q$54,2,FALSE),"")</f>
        <v>0</v>
      </c>
      <c r="D54" s="90" t="str" cm="1">
        <f t="array" ref="D54">_xlfn.IFS(LEFT(B54,2)="LJ","Cat. 1 Jobs",LEFT(B54,2)="LP","Cat. 1 Payments",LEFT(B54,2)="SJ","Cat. 2 Jobs",LEFT(B54,2)="SP","Cat. 2 Payments",LEFT(B54,1)=3,"Cat. 3")</f>
        <v>Cat. 1 Payments</v>
      </c>
      <c r="E54" s="90" t="str">
        <f t="shared" si="0"/>
        <v>$</v>
      </c>
      <c r="F54" s="114" t="str">
        <f>IF(VLOOKUP($B54,'Part IV-1'!$P$20:$S$54,3,FALSE)&gt;0,VLOOKUP($B54,'Part IV-1'!$P$20:$S$54,3,FALSE),"")</f>
        <v/>
      </c>
      <c r="G54" s="114" t="str">
        <f>IF(VLOOKUP($B54,'Part IV-1'!$P$20:$S$54,4,FALSE)&gt;0,VLOOKUP($B54,'Part IV-1'!$P$20:$S$54,4,FALSE),"")</f>
        <v/>
      </c>
      <c r="H54" s="89" t="str">
        <f>IF(AND(RIGHT(D54,4)="Jobs",OR(F54&gt;0,G54&gt;0)),'Part IV-1'!$G64,"")</f>
        <v/>
      </c>
      <c r="I54" s="91" t="str">
        <f t="shared" si="1"/>
        <v/>
      </c>
      <c r="J54" s="91" t="str">
        <f t="shared" si="2"/>
        <v/>
      </c>
      <c r="K54" s="92" t="str">
        <f>IF($D54="Cat. 2 Jobs",VLOOKUP($B54,'Part IV-2'!$C$20:$I$84,7,FALSE),"")</f>
        <v/>
      </c>
      <c r="L54" s="118">
        <f>IF(OR(F54&gt;0,G54&gt;0),VLOOKUP($B54,'Part IV-1'!$P$18:$Y$54,10,FALSE),"")</f>
        <v>0</v>
      </c>
      <c r="M54" s="118" t="str">
        <f t="shared" si="3"/>
        <v/>
      </c>
      <c r="N54" s="118" t="str">
        <f t="shared" si="4"/>
        <v/>
      </c>
      <c r="O54" s="118">
        <f>IF(OR(F54&gt;0,G54&gt;0),VLOOKUP($B54,'Part IV-1'!P27:Y63,9,FALSE),"")</f>
        <v>0</v>
      </c>
      <c r="P54" s="118" t="str">
        <f t="shared" si="5"/>
        <v/>
      </c>
      <c r="Q54" s="124" t="str">
        <f t="shared" si="6"/>
        <v/>
      </c>
    </row>
    <row r="55" spans="2:17" x14ac:dyDescent="0.25">
      <c r="B55" s="123" t="s">
        <v>174</v>
      </c>
      <c r="C55" s="89">
        <f>IF(OR(F55&gt;0,G55&gt;0),VLOOKUP(B55,'Part IV-1'!$P$18:$Q$54,2,FALSE),"")</f>
        <v>0</v>
      </c>
      <c r="D55" s="90" t="str" cm="1">
        <f t="array" ref="D55">_xlfn.IFS(LEFT(B55,2)="LJ","Cat. 1 Jobs",LEFT(B55,2)="LP","Cat. 1 Payments",LEFT(B55,2)="SJ","Cat. 2 Jobs",LEFT(B55,2)="SP","Cat. 2 Payments",LEFT(B55,1)=3,"Cat. 3")</f>
        <v>Cat. 1 Payments</v>
      </c>
      <c r="E55" s="90" t="str">
        <f t="shared" si="0"/>
        <v>$</v>
      </c>
      <c r="F55" s="114" t="str">
        <f>IF(VLOOKUP($B55,'Part IV-1'!$P$20:$S$54,3,FALSE)&gt;0,VLOOKUP($B55,'Part IV-1'!$P$20:$S$54,3,FALSE),"")</f>
        <v/>
      </c>
      <c r="G55" s="114" t="str">
        <f>IF(VLOOKUP($B55,'Part IV-1'!$P$20:$S$54,4,FALSE)&gt;0,VLOOKUP($B55,'Part IV-1'!$P$20:$S$54,4,FALSE),"")</f>
        <v/>
      </c>
      <c r="H55" s="89" t="str">
        <f>IF(AND(RIGHT(D55,4)="Jobs",OR(F55&gt;0,G55&gt;0)),'Part IV-1'!$G65,"")</f>
        <v/>
      </c>
      <c r="I55" s="91" t="str">
        <f t="shared" si="1"/>
        <v/>
      </c>
      <c r="J55" s="91" t="str">
        <f t="shared" si="2"/>
        <v/>
      </c>
      <c r="K55" s="92" t="str">
        <f>IF($D55="Cat. 2 Jobs",VLOOKUP($B55,'Part IV-2'!$C$20:$I$84,7,FALSE),"")</f>
        <v/>
      </c>
      <c r="L55" s="118">
        <f>IF(OR(F55&gt;0,G55&gt;0),VLOOKUP($B55,'Part IV-1'!$P$18:$Y$54,10,FALSE),"")</f>
        <v>0</v>
      </c>
      <c r="M55" s="118" t="str">
        <f t="shared" si="3"/>
        <v/>
      </c>
      <c r="N55" s="118" t="str">
        <f t="shared" si="4"/>
        <v/>
      </c>
      <c r="O55" s="118">
        <f>IF(OR(F55&gt;0,G55&gt;0),VLOOKUP($B55,'Part IV-1'!P28:Y64,9,FALSE),"")</f>
        <v>0</v>
      </c>
      <c r="P55" s="118" t="str">
        <f t="shared" si="5"/>
        <v/>
      </c>
      <c r="Q55" s="124" t="str">
        <f t="shared" si="6"/>
        <v/>
      </c>
    </row>
    <row r="56" spans="2:17" x14ac:dyDescent="0.25">
      <c r="B56" s="123" t="s">
        <v>175</v>
      </c>
      <c r="C56" s="89">
        <f>IF(OR(F56&gt;0,G56&gt;0),VLOOKUP(B56,'Part IV-1'!$P$18:$Q$54,2,FALSE),"")</f>
        <v>0</v>
      </c>
      <c r="D56" s="90" t="str" cm="1">
        <f t="array" ref="D56">_xlfn.IFS(LEFT(B56,2)="LJ","Cat. 1 Jobs",LEFT(B56,2)="LP","Cat. 1 Payments",LEFT(B56,2)="SJ","Cat. 2 Jobs",LEFT(B56,2)="SP","Cat. 2 Payments",LEFT(B56,1)=3,"Cat. 3")</f>
        <v>Cat. 1 Payments</v>
      </c>
      <c r="E56" s="90" t="str">
        <f t="shared" si="0"/>
        <v>$</v>
      </c>
      <c r="F56" s="114" t="str">
        <f>IF(VLOOKUP($B56,'Part IV-1'!$P$20:$S$54,3,FALSE)&gt;0,VLOOKUP($B56,'Part IV-1'!$P$20:$S$54,3,FALSE),"")</f>
        <v/>
      </c>
      <c r="G56" s="114" t="str">
        <f>IF(VLOOKUP($B56,'Part IV-1'!$P$20:$S$54,4,FALSE)&gt;0,VLOOKUP($B56,'Part IV-1'!$P$20:$S$54,4,FALSE),"")</f>
        <v/>
      </c>
      <c r="H56" s="89" t="str">
        <f>IF(AND(RIGHT(D56,4)="Jobs",OR(F56&gt;0,G56&gt;0)),'Part IV-1'!$G66,"")</f>
        <v/>
      </c>
      <c r="I56" s="91" t="str">
        <f t="shared" si="1"/>
        <v/>
      </c>
      <c r="J56" s="91" t="str">
        <f t="shared" si="2"/>
        <v/>
      </c>
      <c r="K56" s="92" t="str">
        <f>IF($D56="Cat. 2 Jobs",VLOOKUP($B56,'Part IV-2'!$C$20:$I$84,7,FALSE),"")</f>
        <v/>
      </c>
      <c r="L56" s="118">
        <f>IF(OR(F56&gt;0,G56&gt;0),VLOOKUP($B56,'Part IV-1'!$P$18:$Y$54,10,FALSE),"")</f>
        <v>0</v>
      </c>
      <c r="M56" s="118" t="str">
        <f t="shared" si="3"/>
        <v/>
      </c>
      <c r="N56" s="118" t="str">
        <f t="shared" si="4"/>
        <v/>
      </c>
      <c r="O56" s="118">
        <f>IF(OR(F56&gt;0,G56&gt;0),VLOOKUP($B56,'Part IV-1'!P29:Y65,9,FALSE),"")</f>
        <v>0</v>
      </c>
      <c r="P56" s="118" t="str">
        <f t="shared" si="5"/>
        <v/>
      </c>
      <c r="Q56" s="124" t="str">
        <f t="shared" si="6"/>
        <v/>
      </c>
    </row>
    <row r="57" spans="2:17" x14ac:dyDescent="0.25">
      <c r="B57" s="123" t="s">
        <v>176</v>
      </c>
      <c r="C57" s="89">
        <f>IF(OR(F57&gt;0,G57&gt;0),VLOOKUP(B57,'Part IV-1'!$P$18:$Q$54,2,FALSE),"")</f>
        <v>0</v>
      </c>
      <c r="D57" s="90" t="str" cm="1">
        <f t="array" ref="D57">_xlfn.IFS(LEFT(B57,2)="LJ","Cat. 1 Jobs",LEFT(B57,2)="LP","Cat. 1 Payments",LEFT(B57,2)="SJ","Cat. 2 Jobs",LEFT(B57,2)="SP","Cat. 2 Payments",LEFT(B57,1)=3,"Cat. 3")</f>
        <v>Cat. 1 Payments</v>
      </c>
      <c r="E57" s="90" t="str">
        <f t="shared" si="0"/>
        <v>$</v>
      </c>
      <c r="F57" s="114" t="str">
        <f>IF(VLOOKUP($B57,'Part IV-1'!$P$20:$S$54,3,FALSE)&gt;0,VLOOKUP($B57,'Part IV-1'!$P$20:$S$54,3,FALSE),"")</f>
        <v/>
      </c>
      <c r="G57" s="114" t="str">
        <f>IF(VLOOKUP($B57,'Part IV-1'!$P$20:$S$54,4,FALSE)&gt;0,VLOOKUP($B57,'Part IV-1'!$P$20:$S$54,4,FALSE),"")</f>
        <v/>
      </c>
      <c r="H57" s="89" t="str">
        <f>IF(AND(RIGHT(D57,4)="Jobs",OR(F57&gt;0,G57&gt;0)),'Part IV-1'!$G67,"")</f>
        <v/>
      </c>
      <c r="I57" s="91" t="str">
        <f t="shared" si="1"/>
        <v/>
      </c>
      <c r="J57" s="91" t="str">
        <f t="shared" si="2"/>
        <v/>
      </c>
      <c r="K57" s="92" t="str">
        <f>IF($D57="Cat. 2 Jobs",VLOOKUP($B57,'Part IV-2'!$C$20:$I$84,7,FALSE),"")</f>
        <v/>
      </c>
      <c r="L57" s="118">
        <f>IF(OR(F57&gt;0,G57&gt;0),VLOOKUP($B57,'Part IV-1'!$P$18:$Y$54,10,FALSE),"")</f>
        <v>0</v>
      </c>
      <c r="M57" s="118" t="str">
        <f t="shared" si="3"/>
        <v/>
      </c>
      <c r="N57" s="118" t="str">
        <f t="shared" si="4"/>
        <v/>
      </c>
      <c r="O57" s="118">
        <f>IF(OR(F57&gt;0,G57&gt;0),VLOOKUP($B57,'Part IV-1'!P30:Y66,9,FALSE),"")</f>
        <v>0</v>
      </c>
      <c r="P57" s="118" t="str">
        <f t="shared" si="5"/>
        <v/>
      </c>
      <c r="Q57" s="124" t="str">
        <f t="shared" si="6"/>
        <v/>
      </c>
    </row>
    <row r="58" spans="2:17" x14ac:dyDescent="0.25">
      <c r="B58" s="123" t="s">
        <v>177</v>
      </c>
      <c r="C58" s="89">
        <f>IF(OR(F58&gt;0,G58&gt;0),VLOOKUP(B58,'Part IV-1'!$P$18:$Q$54,2,FALSE),"")</f>
        <v>0</v>
      </c>
      <c r="D58" s="90" t="str" cm="1">
        <f t="array" ref="D58">_xlfn.IFS(LEFT(B58,2)="LJ","Cat. 1 Jobs",LEFT(B58,2)="LP","Cat. 1 Payments",LEFT(B58,2)="SJ","Cat. 2 Jobs",LEFT(B58,2)="SP","Cat. 2 Payments",LEFT(B58,1)=3,"Cat. 3")</f>
        <v>Cat. 1 Payments</v>
      </c>
      <c r="E58" s="90" t="str">
        <f t="shared" si="0"/>
        <v>$</v>
      </c>
      <c r="F58" s="114" t="str">
        <f>IF(VLOOKUP($B58,'Part IV-1'!$P$20:$S$54,3,FALSE)&gt;0,VLOOKUP($B58,'Part IV-1'!$P$20:$S$54,3,FALSE),"")</f>
        <v/>
      </c>
      <c r="G58" s="114" t="str">
        <f>IF(VLOOKUP($B58,'Part IV-1'!$P$20:$S$54,4,FALSE)&gt;0,VLOOKUP($B58,'Part IV-1'!$P$20:$S$54,4,FALSE),"")</f>
        <v/>
      </c>
      <c r="H58" s="89" t="str">
        <f>IF(AND(RIGHT(D58,4)="Jobs",OR(F58&gt;0,G58&gt;0)),'Part IV-1'!$G68,"")</f>
        <v/>
      </c>
      <c r="I58" s="91" t="str">
        <f t="shared" si="1"/>
        <v/>
      </c>
      <c r="J58" s="91" t="str">
        <f t="shared" si="2"/>
        <v/>
      </c>
      <c r="K58" s="92" t="str">
        <f>IF($D58="Cat. 2 Jobs",VLOOKUP($B58,'Part IV-2'!$C$20:$I$84,7,FALSE),"")</f>
        <v/>
      </c>
      <c r="L58" s="118">
        <f>IF(OR(F58&gt;0,G58&gt;0),VLOOKUP($B58,'Part IV-1'!$P$18:$Y$54,10,FALSE),"")</f>
        <v>0</v>
      </c>
      <c r="M58" s="118" t="str">
        <f t="shared" si="3"/>
        <v/>
      </c>
      <c r="N58" s="118" t="str">
        <f t="shared" si="4"/>
        <v/>
      </c>
      <c r="O58" s="118">
        <f>IF(OR(F58&gt;0,G58&gt;0),VLOOKUP($B58,'Part IV-1'!P31:Y67,9,FALSE),"")</f>
        <v>0</v>
      </c>
      <c r="P58" s="118" t="str">
        <f t="shared" si="5"/>
        <v/>
      </c>
      <c r="Q58" s="124" t="str">
        <f t="shared" si="6"/>
        <v/>
      </c>
    </row>
    <row r="59" spans="2:17" x14ac:dyDescent="0.25">
      <c r="B59" s="123" t="s">
        <v>178</v>
      </c>
      <c r="C59" s="89">
        <f>IF(OR(F59&gt;0,G59&gt;0),VLOOKUP(B59,'Part IV-1'!$P$18:$Q$54,2,FALSE),"")</f>
        <v>0</v>
      </c>
      <c r="D59" s="90" t="str" cm="1">
        <f t="array" ref="D59">_xlfn.IFS(LEFT(B59,2)="LJ","Cat. 1 Jobs",LEFT(B59,2)="LP","Cat. 1 Payments",LEFT(B59,2)="SJ","Cat. 2 Jobs",LEFT(B59,2)="SP","Cat. 2 Payments",LEFT(B59,1)=3,"Cat. 3")</f>
        <v>Cat. 1 Payments</v>
      </c>
      <c r="E59" s="90" t="str">
        <f t="shared" si="0"/>
        <v>$</v>
      </c>
      <c r="F59" s="114" t="str">
        <f>IF(VLOOKUP($B59,'Part IV-1'!$P$20:$S$54,3,FALSE)&gt;0,VLOOKUP($B59,'Part IV-1'!$P$20:$S$54,3,FALSE),"")</f>
        <v/>
      </c>
      <c r="G59" s="114" t="str">
        <f>IF(VLOOKUP($B59,'Part IV-1'!$P$20:$S$54,4,FALSE)&gt;0,VLOOKUP($B59,'Part IV-1'!$P$20:$S$54,4,FALSE),"")</f>
        <v/>
      </c>
      <c r="H59" s="89" t="str">
        <f>IF(AND(RIGHT(D59,4)="Jobs",OR(F59&gt;0,G59&gt;0)),'Part IV-1'!$G69,"")</f>
        <v/>
      </c>
      <c r="I59" s="91" t="str">
        <f t="shared" si="1"/>
        <v/>
      </c>
      <c r="J59" s="91" t="str">
        <f t="shared" si="2"/>
        <v/>
      </c>
      <c r="K59" s="92" t="str">
        <f>IF($D59="Cat. 2 Jobs",VLOOKUP($B59,'Part IV-2'!$C$20:$I$84,7,FALSE),"")</f>
        <v/>
      </c>
      <c r="L59" s="118">
        <f>IF(OR(F59&gt;0,G59&gt;0),VLOOKUP($B59,'Part IV-1'!$P$18:$Y$54,10,FALSE),"")</f>
        <v>0</v>
      </c>
      <c r="M59" s="118" t="str">
        <f t="shared" si="3"/>
        <v/>
      </c>
      <c r="N59" s="118" t="str">
        <f t="shared" si="4"/>
        <v/>
      </c>
      <c r="O59" s="118">
        <f>IF(OR(F59&gt;0,G59&gt;0),VLOOKUP($B59,'Part IV-1'!P32:Y68,9,FALSE),"")</f>
        <v>0</v>
      </c>
      <c r="P59" s="118" t="str">
        <f t="shared" si="5"/>
        <v/>
      </c>
      <c r="Q59" s="124" t="str">
        <f t="shared" si="6"/>
        <v/>
      </c>
    </row>
    <row r="60" spans="2:17" x14ac:dyDescent="0.25">
      <c r="B60" s="123" t="s">
        <v>179</v>
      </c>
      <c r="C60" s="89">
        <f>IF(OR(F60&gt;0,G60&gt;0),VLOOKUP(B60,'Part IV-1'!$P$18:$Q$54,2,FALSE),"")</f>
        <v>0</v>
      </c>
      <c r="D60" s="90" t="str" cm="1">
        <f t="array" ref="D60">_xlfn.IFS(LEFT(B60,2)="LJ","Cat. 1 Jobs",LEFT(B60,2)="LP","Cat. 1 Payments",LEFT(B60,2)="SJ","Cat. 2 Jobs",LEFT(B60,2)="SP","Cat. 2 Payments",LEFT(B60,1)=3,"Cat. 3")</f>
        <v>Cat. 1 Payments</v>
      </c>
      <c r="E60" s="90" t="str">
        <f t="shared" si="0"/>
        <v>$</v>
      </c>
      <c r="F60" s="114" t="str">
        <f>IF(VLOOKUP($B60,'Part IV-1'!$P$20:$S$54,3,FALSE)&gt;0,VLOOKUP($B60,'Part IV-1'!$P$20:$S$54,3,FALSE),"")</f>
        <v/>
      </c>
      <c r="G60" s="114" t="str">
        <f>IF(VLOOKUP($B60,'Part IV-1'!$P$20:$S$54,4,FALSE)&gt;0,VLOOKUP($B60,'Part IV-1'!$P$20:$S$54,4,FALSE),"")</f>
        <v/>
      </c>
      <c r="H60" s="89" t="str">
        <f>IF(AND(RIGHT(D60,4)="Jobs",OR(F60&gt;0,G60&gt;0)),'Part IV-1'!$G70,"")</f>
        <v/>
      </c>
      <c r="I60" s="91" t="str">
        <f t="shared" si="1"/>
        <v/>
      </c>
      <c r="J60" s="91" t="str">
        <f t="shared" si="2"/>
        <v/>
      </c>
      <c r="K60" s="92" t="str">
        <f>IF($D60="Cat. 2 Jobs",VLOOKUP($B60,'Part IV-2'!$C$20:$I$84,7,FALSE),"")</f>
        <v/>
      </c>
      <c r="L60" s="118">
        <f>IF(OR(F60&gt;0,G60&gt;0),VLOOKUP($B60,'Part IV-1'!$P$18:$Y$54,10,FALSE),"")</f>
        <v>0</v>
      </c>
      <c r="M60" s="118" t="str">
        <f t="shared" si="3"/>
        <v/>
      </c>
      <c r="N60" s="118" t="str">
        <f t="shared" si="4"/>
        <v/>
      </c>
      <c r="O60" s="118">
        <f>IF(OR(F60&gt;0,G60&gt;0),VLOOKUP($B60,'Part IV-1'!P33:Y69,9,FALSE),"")</f>
        <v>0</v>
      </c>
      <c r="P60" s="118" t="str">
        <f t="shared" si="5"/>
        <v/>
      </c>
      <c r="Q60" s="124" t="str">
        <f t="shared" si="6"/>
        <v/>
      </c>
    </row>
    <row r="61" spans="2:17" x14ac:dyDescent="0.25">
      <c r="B61" s="123" t="s">
        <v>180</v>
      </c>
      <c r="C61" s="89">
        <f>IF(OR(F61&gt;0,G61&gt;0),VLOOKUP(B61,'Part IV-1'!$P$18:$Q$54,2,FALSE),"")</f>
        <v>0</v>
      </c>
      <c r="D61" s="90" t="str" cm="1">
        <f t="array" ref="D61">_xlfn.IFS(LEFT(B61,2)="LJ","Cat. 1 Jobs",LEFT(B61,2)="LP","Cat. 1 Payments",LEFT(B61,2)="SJ","Cat. 2 Jobs",LEFT(B61,2)="SP","Cat. 2 Payments",LEFT(B61,1)=3,"Cat. 3")</f>
        <v>Cat. 1 Payments</v>
      </c>
      <c r="E61" s="90" t="str">
        <f t="shared" si="0"/>
        <v>$</v>
      </c>
      <c r="F61" s="114" t="str">
        <f>IF(VLOOKUP($B61,'Part IV-1'!$P$20:$S$54,3,FALSE)&gt;0,VLOOKUP($B61,'Part IV-1'!$P$20:$S$54,3,FALSE),"")</f>
        <v/>
      </c>
      <c r="G61" s="114" t="str">
        <f>IF(VLOOKUP($B61,'Part IV-1'!$P$20:$S$54,4,FALSE)&gt;0,VLOOKUP($B61,'Part IV-1'!$P$20:$S$54,4,FALSE),"")</f>
        <v/>
      </c>
      <c r="H61" s="89" t="str">
        <f>IF(AND(RIGHT(D61,4)="Jobs",OR(F61&gt;0,G61&gt;0)),'Part IV-1'!$G71,"")</f>
        <v/>
      </c>
      <c r="I61" s="91" t="str">
        <f t="shared" si="1"/>
        <v/>
      </c>
      <c r="J61" s="91" t="str">
        <f t="shared" si="2"/>
        <v/>
      </c>
      <c r="K61" s="92" t="str">
        <f>IF($D61="Cat. 2 Jobs",VLOOKUP($B61,'Part IV-2'!$C$20:$I$84,7,FALSE),"")</f>
        <v/>
      </c>
      <c r="L61" s="118">
        <f>IF(OR(F61&gt;0,G61&gt;0),VLOOKUP($B61,'Part IV-1'!$P$18:$Y$54,10,FALSE),"")</f>
        <v>0</v>
      </c>
      <c r="M61" s="118" t="str">
        <f t="shared" si="3"/>
        <v/>
      </c>
      <c r="N61" s="118" t="str">
        <f t="shared" si="4"/>
        <v/>
      </c>
      <c r="O61" s="118">
        <f>IF(OR(F61&gt;0,G61&gt;0),VLOOKUP($B61,'Part IV-1'!P34:Y70,9,FALSE),"")</f>
        <v>0</v>
      </c>
      <c r="P61" s="118" t="str">
        <f t="shared" si="5"/>
        <v/>
      </c>
      <c r="Q61" s="124" t="str">
        <f t="shared" si="6"/>
        <v/>
      </c>
    </row>
    <row r="62" spans="2:17" x14ac:dyDescent="0.25">
      <c r="B62" s="123" t="s">
        <v>181</v>
      </c>
      <c r="C62" s="89">
        <f>IF(OR(F62&gt;0,G62&gt;0),VLOOKUP(B62,'Part IV-1'!$P$18:$Q$54,2,FALSE),"")</f>
        <v>0</v>
      </c>
      <c r="D62" s="90" t="str" cm="1">
        <f t="array" ref="D62">_xlfn.IFS(LEFT(B62,2)="LJ","Cat. 1 Jobs",LEFT(B62,2)="LP","Cat. 1 Payments",LEFT(B62,2)="SJ","Cat. 2 Jobs",LEFT(B62,2)="SP","Cat. 2 Payments",LEFT(B62,1)=3,"Cat. 3")</f>
        <v>Cat. 1 Payments</v>
      </c>
      <c r="E62" s="90" t="str">
        <f t="shared" si="0"/>
        <v>$</v>
      </c>
      <c r="F62" s="114" t="str">
        <f>IF(VLOOKUP($B62,'Part IV-1'!$P$20:$S$54,3,FALSE)&gt;0,VLOOKUP($B62,'Part IV-1'!$P$20:$S$54,3,FALSE),"")</f>
        <v/>
      </c>
      <c r="G62" s="114" t="str">
        <f>IF(VLOOKUP($B62,'Part IV-1'!$P$20:$S$54,4,FALSE)&gt;0,VLOOKUP($B62,'Part IV-1'!$P$20:$S$54,4,FALSE),"")</f>
        <v/>
      </c>
      <c r="H62" s="89" t="str">
        <f>IF(AND(RIGHT(D62,4)="Jobs",OR(F62&gt;0,G62&gt;0)),'Part IV-1'!$G72,"")</f>
        <v/>
      </c>
      <c r="I62" s="91" t="str">
        <f t="shared" si="1"/>
        <v/>
      </c>
      <c r="J62" s="91" t="str">
        <f t="shared" si="2"/>
        <v/>
      </c>
      <c r="K62" s="92" t="str">
        <f>IF($D62="Cat. 2 Jobs",VLOOKUP($B62,'Part IV-2'!$C$20:$I$84,7,FALSE),"")</f>
        <v/>
      </c>
      <c r="L62" s="118">
        <f>IF(OR(F62&gt;0,G62&gt;0),VLOOKUP($B62,'Part IV-1'!$P$18:$Y$54,10,FALSE),"")</f>
        <v>0</v>
      </c>
      <c r="M62" s="118" t="str">
        <f t="shared" si="3"/>
        <v/>
      </c>
      <c r="N62" s="118" t="str">
        <f t="shared" si="4"/>
        <v/>
      </c>
      <c r="O62" s="118">
        <f>IF(OR(F62&gt;0,G62&gt;0),VLOOKUP($B62,'Part IV-1'!P35:Y71,9,FALSE),"")</f>
        <v>0</v>
      </c>
      <c r="P62" s="118" t="str">
        <f t="shared" si="5"/>
        <v/>
      </c>
      <c r="Q62" s="124" t="str">
        <f t="shared" si="6"/>
        <v/>
      </c>
    </row>
    <row r="63" spans="2:17" x14ac:dyDescent="0.25">
      <c r="B63" s="123" t="s">
        <v>182</v>
      </c>
      <c r="C63" s="89">
        <f>IF(OR(F63&gt;0,G63&gt;0),VLOOKUP(B63,'Part IV-1'!$P$18:$Q$54,2,FALSE),"")</f>
        <v>0</v>
      </c>
      <c r="D63" s="90" t="str" cm="1">
        <f t="array" ref="D63">_xlfn.IFS(LEFT(B63,2)="LJ","Cat. 1 Jobs",LEFT(B63,2)="LP","Cat. 1 Payments",LEFT(B63,2)="SJ","Cat. 2 Jobs",LEFT(B63,2)="SP","Cat. 2 Payments",LEFT(B63,1)=3,"Cat. 3")</f>
        <v>Cat. 1 Payments</v>
      </c>
      <c r="E63" s="90" t="str">
        <f t="shared" si="0"/>
        <v>$</v>
      </c>
      <c r="F63" s="114" t="str">
        <f>IF(VLOOKUP($B63,'Part IV-1'!$P$20:$S$54,3,FALSE)&gt;0,VLOOKUP($B63,'Part IV-1'!$P$20:$S$54,3,FALSE),"")</f>
        <v/>
      </c>
      <c r="G63" s="114" t="str">
        <f>IF(VLOOKUP($B63,'Part IV-1'!$P$20:$S$54,4,FALSE)&gt;0,VLOOKUP($B63,'Part IV-1'!$P$20:$S$54,4,FALSE),"")</f>
        <v/>
      </c>
      <c r="H63" s="89" t="str">
        <f>IF(AND(RIGHT(D63,4)="Jobs",OR(F63&gt;0,G63&gt;0)),'Part IV-1'!$G73,"")</f>
        <v/>
      </c>
      <c r="I63" s="91" t="str">
        <f t="shared" si="1"/>
        <v/>
      </c>
      <c r="J63" s="91" t="str">
        <f t="shared" si="2"/>
        <v/>
      </c>
      <c r="K63" s="92" t="str">
        <f>IF($D63="Cat. 2 Jobs",VLOOKUP($B63,'Part IV-2'!$C$20:$I$84,7,FALSE),"")</f>
        <v/>
      </c>
      <c r="L63" s="118">
        <f>IF(OR(F63&gt;0,G63&gt;0),VLOOKUP($B63,'Part IV-1'!$P$18:$Y$54,10,FALSE),"")</f>
        <v>0</v>
      </c>
      <c r="M63" s="118" t="str">
        <f t="shared" si="3"/>
        <v/>
      </c>
      <c r="N63" s="118" t="str">
        <f t="shared" si="4"/>
        <v/>
      </c>
      <c r="O63" s="118">
        <f>IF(OR(F63&gt;0,G63&gt;0),VLOOKUP($B63,'Part IV-1'!P36:Y72,9,FALSE),"")</f>
        <v>0</v>
      </c>
      <c r="P63" s="118" t="str">
        <f t="shared" si="5"/>
        <v/>
      </c>
      <c r="Q63" s="124" t="str">
        <f t="shared" si="6"/>
        <v/>
      </c>
    </row>
    <row r="64" spans="2:17" x14ac:dyDescent="0.25">
      <c r="B64" s="123" t="s">
        <v>183</v>
      </c>
      <c r="C64" s="89">
        <f>IF(OR(F64&gt;0,G64&gt;0),VLOOKUP(B64,'Part IV-1'!$P$18:$Q$54,2,FALSE),"")</f>
        <v>0</v>
      </c>
      <c r="D64" s="90" t="str" cm="1">
        <f t="array" ref="D64">_xlfn.IFS(LEFT(B64,2)="LJ","Cat. 1 Jobs",LEFT(B64,2)="LP","Cat. 1 Payments",LEFT(B64,2)="SJ","Cat. 2 Jobs",LEFT(B64,2)="SP","Cat. 2 Payments",LEFT(B64,1)=3,"Cat. 3")</f>
        <v>Cat. 1 Payments</v>
      </c>
      <c r="E64" s="90" t="str">
        <f t="shared" si="0"/>
        <v>$</v>
      </c>
      <c r="F64" s="114" t="str">
        <f>IF(VLOOKUP($B64,'Part IV-1'!$P$20:$S$54,3,FALSE)&gt;0,VLOOKUP($B64,'Part IV-1'!$P$20:$S$54,3,FALSE),"")</f>
        <v/>
      </c>
      <c r="G64" s="114" t="str">
        <f>IF(VLOOKUP($B64,'Part IV-1'!$P$20:$S$54,4,FALSE)&gt;0,VLOOKUP($B64,'Part IV-1'!$P$20:$S$54,4,FALSE),"")</f>
        <v/>
      </c>
      <c r="H64" s="89" t="str">
        <f>IF(AND(RIGHT(D64,4)="Jobs",OR(F64&gt;0,G64&gt;0)),'Part IV-1'!$G74,"")</f>
        <v/>
      </c>
      <c r="I64" s="91" t="str">
        <f t="shared" si="1"/>
        <v/>
      </c>
      <c r="J64" s="91" t="str">
        <f t="shared" si="2"/>
        <v/>
      </c>
      <c r="K64" s="92" t="str">
        <f>IF($D64="Cat. 2 Jobs",VLOOKUP($B64,'Part IV-2'!$C$20:$I$84,7,FALSE),"")</f>
        <v/>
      </c>
      <c r="L64" s="118">
        <f>IF(OR(F64&gt;0,G64&gt;0),VLOOKUP($B64,'Part IV-1'!$P$18:$Y$54,10,FALSE),"")</f>
        <v>0</v>
      </c>
      <c r="M64" s="118" t="str">
        <f t="shared" si="3"/>
        <v/>
      </c>
      <c r="N64" s="118" t="str">
        <f t="shared" si="4"/>
        <v/>
      </c>
      <c r="O64" s="118">
        <f>IF(OR(F64&gt;0,G64&gt;0),VLOOKUP($B64,'Part IV-1'!P37:Y73,9,FALSE),"")</f>
        <v>0</v>
      </c>
      <c r="P64" s="118" t="str">
        <f t="shared" si="5"/>
        <v/>
      </c>
      <c r="Q64" s="124" t="str">
        <f t="shared" si="6"/>
        <v/>
      </c>
    </row>
    <row r="65" spans="2:17" x14ac:dyDescent="0.25">
      <c r="B65" s="123" t="s">
        <v>184</v>
      </c>
      <c r="C65" s="89">
        <f>IF(OR(F65&gt;0,G65&gt;0),VLOOKUP(B65,'Part IV-1'!$P$18:$Q$54,2,FALSE),"")</f>
        <v>0</v>
      </c>
      <c r="D65" s="90" t="str" cm="1">
        <f t="array" ref="D65">_xlfn.IFS(LEFT(B65,2)="LJ","Cat. 1 Jobs",LEFT(B65,2)="LP","Cat. 1 Payments",LEFT(B65,2)="SJ","Cat. 2 Jobs",LEFT(B65,2)="SP","Cat. 2 Payments",LEFT(B65,1)=3,"Cat. 3")</f>
        <v>Cat. 1 Payments</v>
      </c>
      <c r="E65" s="90" t="str">
        <f t="shared" si="0"/>
        <v>$</v>
      </c>
      <c r="F65" s="114" t="str">
        <f>IF(VLOOKUP($B65,'Part IV-1'!$P$20:$S$54,3,FALSE)&gt;0,VLOOKUP($B65,'Part IV-1'!$P$20:$S$54,3,FALSE),"")</f>
        <v/>
      </c>
      <c r="G65" s="114" t="str">
        <f>IF(VLOOKUP($B65,'Part IV-1'!$P$20:$S$54,4,FALSE)&gt;0,VLOOKUP($B65,'Part IV-1'!$P$20:$S$54,4,FALSE),"")</f>
        <v/>
      </c>
      <c r="H65" s="89" t="str">
        <f>IF(AND(RIGHT(D65,4)="Jobs",OR(F65&gt;0,G65&gt;0)),'Part IV-1'!$G75,"")</f>
        <v/>
      </c>
      <c r="I65" s="91" t="str">
        <f t="shared" si="1"/>
        <v/>
      </c>
      <c r="J65" s="91" t="str">
        <f t="shared" si="2"/>
        <v/>
      </c>
      <c r="K65" s="92" t="str">
        <f>IF($D65="Cat. 2 Jobs",VLOOKUP($B65,'Part IV-2'!$C$20:$I$84,7,FALSE),"")</f>
        <v/>
      </c>
      <c r="L65" s="118">
        <f>IF(OR(F65&gt;0,G65&gt;0),VLOOKUP($B65,'Part IV-1'!$P$18:$Y$54,10,FALSE),"")</f>
        <v>0</v>
      </c>
      <c r="M65" s="118" t="str">
        <f t="shared" si="3"/>
        <v/>
      </c>
      <c r="N65" s="118" t="str">
        <f t="shared" si="4"/>
        <v/>
      </c>
      <c r="O65" s="118">
        <f>IF(OR(F65&gt;0,G65&gt;0),VLOOKUP($B65,'Part IV-1'!P38:Y74,9,FALSE),"")</f>
        <v>0</v>
      </c>
      <c r="P65" s="118" t="str">
        <f t="shared" si="5"/>
        <v/>
      </c>
      <c r="Q65" s="124" t="str">
        <f t="shared" si="6"/>
        <v/>
      </c>
    </row>
    <row r="66" spans="2:17" x14ac:dyDescent="0.25">
      <c r="B66" s="123" t="s">
        <v>185</v>
      </c>
      <c r="C66" s="89">
        <f>IF(OR(F66&gt;0,G66&gt;0),VLOOKUP(B66,'Part IV-1'!$P$18:$Q$54,2,FALSE),"")</f>
        <v>0</v>
      </c>
      <c r="D66" s="90" t="str" cm="1">
        <f t="array" ref="D66">_xlfn.IFS(LEFT(B66,2)="LJ","Cat. 1 Jobs",LEFT(B66,2)="LP","Cat. 1 Payments",LEFT(B66,2)="SJ","Cat. 2 Jobs",LEFT(B66,2)="SP","Cat. 2 Payments",LEFT(B66,1)=3,"Cat. 3")</f>
        <v>Cat. 1 Payments</v>
      </c>
      <c r="E66" s="90" t="str">
        <f t="shared" si="0"/>
        <v>$</v>
      </c>
      <c r="F66" s="114" t="str">
        <f>IF(VLOOKUP($B66,'Part IV-1'!$P$20:$S$54,3,FALSE)&gt;0,VLOOKUP($B66,'Part IV-1'!$P$20:$S$54,3,FALSE),"")</f>
        <v/>
      </c>
      <c r="G66" s="114" t="str">
        <f>IF(VLOOKUP($B66,'Part IV-1'!$P$20:$S$54,4,FALSE)&gt;0,VLOOKUP($B66,'Part IV-1'!$P$20:$S$54,4,FALSE),"")</f>
        <v/>
      </c>
      <c r="H66" s="89" t="str">
        <f>IF(AND(RIGHT(D66,4)="Jobs",OR(F66&gt;0,G66&gt;0)),'Part IV-1'!$G76,"")</f>
        <v/>
      </c>
      <c r="I66" s="91" t="str">
        <f t="shared" si="1"/>
        <v/>
      </c>
      <c r="J66" s="91" t="str">
        <f t="shared" si="2"/>
        <v/>
      </c>
      <c r="K66" s="92" t="str">
        <f>IF($D66="Cat. 2 Jobs",VLOOKUP($B66,'Part IV-2'!$C$20:$I$84,7,FALSE),"")</f>
        <v/>
      </c>
      <c r="L66" s="118">
        <f>IF(OR(F66&gt;0,G66&gt;0),VLOOKUP($B66,'Part IV-1'!$P$18:$Y$54,10,FALSE),"")</f>
        <v>0</v>
      </c>
      <c r="M66" s="118" t="str">
        <f t="shared" si="3"/>
        <v/>
      </c>
      <c r="N66" s="118" t="str">
        <f t="shared" si="4"/>
        <v/>
      </c>
      <c r="O66" s="118">
        <f>IF(OR(F66&gt;0,G66&gt;0),VLOOKUP($B66,'Part IV-1'!P39:Y75,9,FALSE),"")</f>
        <v>0</v>
      </c>
      <c r="P66" s="118" t="str">
        <f t="shared" si="5"/>
        <v/>
      </c>
      <c r="Q66" s="124" t="str">
        <f t="shared" si="6"/>
        <v/>
      </c>
    </row>
    <row r="67" spans="2:17" x14ac:dyDescent="0.25">
      <c r="B67" s="123" t="s">
        <v>186</v>
      </c>
      <c r="C67" s="89">
        <f>IF(OR(F67&gt;0,G67&gt;0),VLOOKUP(B67,'Part IV-1'!$P$18:$Q$54,2,FALSE),"")</f>
        <v>0</v>
      </c>
      <c r="D67" s="90" t="str" cm="1">
        <f t="array" ref="D67">_xlfn.IFS(LEFT(B67,2)="LJ","Cat. 1 Jobs",LEFT(B67,2)="LP","Cat. 1 Payments",LEFT(B67,2)="SJ","Cat. 2 Jobs",LEFT(B67,2)="SP","Cat. 2 Payments",LEFT(B67,1)=3,"Cat. 3")</f>
        <v>Cat. 1 Payments</v>
      </c>
      <c r="E67" s="90" t="str">
        <f t="shared" si="0"/>
        <v>$</v>
      </c>
      <c r="F67" s="114" t="str">
        <f>IF(VLOOKUP($B67,'Part IV-1'!$P$20:$S$54,3,FALSE)&gt;0,VLOOKUP($B67,'Part IV-1'!$P$20:$S$54,3,FALSE),"")</f>
        <v/>
      </c>
      <c r="G67" s="114" t="str">
        <f>IF(VLOOKUP($B67,'Part IV-1'!$P$20:$S$54,4,FALSE)&gt;0,VLOOKUP($B67,'Part IV-1'!$P$20:$S$54,4,FALSE),"")</f>
        <v/>
      </c>
      <c r="H67" s="89" t="str">
        <f>IF(AND(RIGHT(D67,4)="Jobs",OR(F67&gt;0,G67&gt;0)),'Part IV-1'!$G77,"")</f>
        <v/>
      </c>
      <c r="I67" s="91" t="str">
        <f t="shared" si="1"/>
        <v/>
      </c>
      <c r="J67" s="91" t="str">
        <f t="shared" si="2"/>
        <v/>
      </c>
      <c r="K67" s="92" t="str">
        <f>IF($D67="Cat. 2 Jobs",VLOOKUP($B67,'Part IV-2'!$C$20:$I$84,7,FALSE),"")</f>
        <v/>
      </c>
      <c r="L67" s="118">
        <f>IF(OR(F67&gt;0,G67&gt;0),VLOOKUP($B67,'Part IV-1'!$P$18:$Y$54,10,FALSE),"")</f>
        <v>0</v>
      </c>
      <c r="M67" s="118" t="str">
        <f t="shared" si="3"/>
        <v/>
      </c>
      <c r="N67" s="118" t="str">
        <f t="shared" si="4"/>
        <v/>
      </c>
      <c r="O67" s="118">
        <f>IF(OR(F67&gt;0,G67&gt;0),VLOOKUP($B67,'Part IV-1'!P40:Y76,9,FALSE),"")</f>
        <v>0</v>
      </c>
      <c r="P67" s="118" t="str">
        <f t="shared" si="5"/>
        <v/>
      </c>
      <c r="Q67" s="124" t="str">
        <f t="shared" si="6"/>
        <v/>
      </c>
    </row>
    <row r="68" spans="2:17" x14ac:dyDescent="0.25">
      <c r="B68" s="123" t="s">
        <v>187</v>
      </c>
      <c r="C68" s="89">
        <f>IF(OR(F68&gt;0,G68&gt;0),VLOOKUP(B68,'Part IV-1'!$P$18:$Q$54,2,FALSE),"")</f>
        <v>0</v>
      </c>
      <c r="D68" s="90" t="str" cm="1">
        <f t="array" ref="D68">_xlfn.IFS(LEFT(B68,2)="LJ","Cat. 1 Jobs",LEFT(B68,2)="LP","Cat. 1 Payments",LEFT(B68,2)="SJ","Cat. 2 Jobs",LEFT(B68,2)="SP","Cat. 2 Payments",LEFT(B68,1)=3,"Cat. 3")</f>
        <v>Cat. 1 Payments</v>
      </c>
      <c r="E68" s="90" t="str">
        <f t="shared" si="0"/>
        <v>$</v>
      </c>
      <c r="F68" s="114" t="str">
        <f>IF(VLOOKUP($B68,'Part IV-1'!$P$20:$S$54,3,FALSE)&gt;0,VLOOKUP($B68,'Part IV-1'!$P$20:$S$54,3,FALSE),"")</f>
        <v/>
      </c>
      <c r="G68" s="114" t="str">
        <f>IF(VLOOKUP($B68,'Part IV-1'!$P$20:$S$54,4,FALSE)&gt;0,VLOOKUP($B68,'Part IV-1'!$P$20:$S$54,4,FALSE),"")</f>
        <v/>
      </c>
      <c r="H68" s="89" t="str">
        <f>IF(AND(RIGHT(D68,4)="Jobs",OR(F68&gt;0,G68&gt;0)),'Part IV-1'!$G78,"")</f>
        <v/>
      </c>
      <c r="I68" s="91" t="str">
        <f t="shared" si="1"/>
        <v/>
      </c>
      <c r="J68" s="91" t="str">
        <f t="shared" si="2"/>
        <v/>
      </c>
      <c r="K68" s="92" t="str">
        <f>IF($D68="Cat. 2 Jobs",VLOOKUP($B68,'Part IV-2'!$C$20:$I$84,7,FALSE),"")</f>
        <v/>
      </c>
      <c r="L68" s="118">
        <f>IF(OR(F68&gt;0,G68&gt;0),VLOOKUP($B68,'Part IV-1'!$P$18:$Y$54,10,FALSE),"")</f>
        <v>0</v>
      </c>
      <c r="M68" s="118" t="str">
        <f t="shared" si="3"/>
        <v/>
      </c>
      <c r="N68" s="118" t="str">
        <f t="shared" si="4"/>
        <v/>
      </c>
      <c r="O68" s="118">
        <f>IF(OR(F68&gt;0,G68&gt;0),VLOOKUP($B68,'Part IV-1'!P41:Y77,9,FALSE),"")</f>
        <v>0</v>
      </c>
      <c r="P68" s="118" t="str">
        <f t="shared" si="5"/>
        <v/>
      </c>
      <c r="Q68" s="124" t="str">
        <f t="shared" si="6"/>
        <v/>
      </c>
    </row>
    <row r="69" spans="2:17" x14ac:dyDescent="0.25">
      <c r="B69" s="123" t="s">
        <v>188</v>
      </c>
      <c r="C69" s="89">
        <f>IF(OR(F69&gt;0,G69&gt;0),VLOOKUP(B69,'Part IV-1'!$P$18:$Q$54,2,FALSE),"")</f>
        <v>0</v>
      </c>
      <c r="D69" s="90" t="str" cm="1">
        <f t="array" ref="D69">_xlfn.IFS(LEFT(B69,2)="LJ","Cat. 1 Jobs",LEFT(B69,2)="LP","Cat. 1 Payments",LEFT(B69,2)="SJ","Cat. 2 Jobs",LEFT(B69,2)="SP","Cat. 2 Payments",LEFT(B69,1)=3,"Cat. 3")</f>
        <v>Cat. 1 Payments</v>
      </c>
      <c r="E69" s="90" t="str">
        <f t="shared" si="0"/>
        <v>$</v>
      </c>
      <c r="F69" s="114" t="str">
        <f>IF(VLOOKUP($B69,'Part IV-1'!$P$20:$S$54,3,FALSE)&gt;0,VLOOKUP($B69,'Part IV-1'!$P$20:$S$54,3,FALSE),"")</f>
        <v/>
      </c>
      <c r="G69" s="114" t="str">
        <f>IF(VLOOKUP($B69,'Part IV-1'!$P$20:$S$54,4,FALSE)&gt;0,VLOOKUP($B69,'Part IV-1'!$P$20:$S$54,4,FALSE),"")</f>
        <v/>
      </c>
      <c r="H69" s="89" t="str">
        <f>IF(AND(RIGHT(D69,4)="Jobs",OR(F69&gt;0,G69&gt;0)),'Part IV-1'!$G79,"")</f>
        <v/>
      </c>
      <c r="I69" s="91" t="str">
        <f t="shared" si="1"/>
        <v/>
      </c>
      <c r="J69" s="91" t="str">
        <f t="shared" si="2"/>
        <v/>
      </c>
      <c r="K69" s="92" t="str">
        <f>IF($D69="Cat. 2 Jobs",VLOOKUP($B69,'Part IV-2'!$C$20:$I$84,7,FALSE),"")</f>
        <v/>
      </c>
      <c r="L69" s="118">
        <f>IF(OR(F69&gt;0,G69&gt;0),VLOOKUP($B69,'Part IV-1'!$P$18:$Y$54,10,FALSE),"")</f>
        <v>0</v>
      </c>
      <c r="M69" s="118" t="str">
        <f t="shared" si="3"/>
        <v/>
      </c>
      <c r="N69" s="118" t="str">
        <f t="shared" si="4"/>
        <v/>
      </c>
      <c r="O69" s="118">
        <f>IF(OR(F69&gt;0,G69&gt;0),VLOOKUP($B69,'Part IV-1'!P42:Y78,9,FALSE),"")</f>
        <v>0</v>
      </c>
      <c r="P69" s="118" t="str">
        <f t="shared" si="5"/>
        <v/>
      </c>
      <c r="Q69" s="124" t="str">
        <f t="shared" si="6"/>
        <v/>
      </c>
    </row>
    <row r="70" spans="2:17" x14ac:dyDescent="0.25">
      <c r="B70" s="123" t="s">
        <v>189</v>
      </c>
      <c r="C70" s="89">
        <f>IF(OR(F70&gt;0,G70&gt;0),VLOOKUP(B70,'Part IV-1'!$P$18:$Q$54,2,FALSE),"")</f>
        <v>0</v>
      </c>
      <c r="D70" s="90" t="str" cm="1">
        <f t="array" ref="D70">_xlfn.IFS(LEFT(B70,2)="LJ","Cat. 1 Jobs",LEFT(B70,2)="LP","Cat. 1 Payments",LEFT(B70,2)="SJ","Cat. 2 Jobs",LEFT(B70,2)="SP","Cat. 2 Payments",LEFT(B70,1)=3,"Cat. 3")</f>
        <v>Cat. 1 Payments</v>
      </c>
      <c r="E70" s="90" t="str">
        <f t="shared" si="0"/>
        <v>$</v>
      </c>
      <c r="F70" s="114" t="str">
        <f>IF(VLOOKUP($B70,'Part IV-1'!$P$20:$S$54,3,FALSE)&gt;0,VLOOKUP($B70,'Part IV-1'!$P$20:$S$54,3,FALSE),"")</f>
        <v/>
      </c>
      <c r="G70" s="114" t="str">
        <f>IF(VLOOKUP($B70,'Part IV-1'!$P$20:$S$54,4,FALSE)&gt;0,VLOOKUP($B70,'Part IV-1'!$P$20:$S$54,4,FALSE),"")</f>
        <v/>
      </c>
      <c r="H70" s="89" t="str">
        <f>IF(AND(RIGHT(D70,4)="Jobs",OR(F70&gt;0,G70&gt;0)),'Part IV-1'!$G80,"")</f>
        <v/>
      </c>
      <c r="I70" s="91" t="str">
        <f t="shared" si="1"/>
        <v/>
      </c>
      <c r="J70" s="91" t="str">
        <f t="shared" si="2"/>
        <v/>
      </c>
      <c r="K70" s="92" t="str">
        <f>IF($D70="Cat. 2 Jobs",VLOOKUP($B70,'Part IV-2'!$C$20:$I$84,7,FALSE),"")</f>
        <v/>
      </c>
      <c r="L70" s="118">
        <f>IF(OR(F70&gt;0,G70&gt;0),VLOOKUP($B70,'Part IV-1'!$P$18:$Y$54,10,FALSE),"")</f>
        <v>0</v>
      </c>
      <c r="M70" s="118" t="str">
        <f t="shared" si="3"/>
        <v/>
      </c>
      <c r="N70" s="118" t="str">
        <f t="shared" si="4"/>
        <v/>
      </c>
      <c r="O70" s="118">
        <f>IF(OR(F70&gt;0,G70&gt;0),VLOOKUP($B70,'Part IV-1'!P43:Y79,9,FALSE),"")</f>
        <v>0</v>
      </c>
      <c r="P70" s="118" t="str">
        <f t="shared" si="5"/>
        <v/>
      </c>
      <c r="Q70" s="124" t="str">
        <f t="shared" si="6"/>
        <v/>
      </c>
    </row>
    <row r="71" spans="2:17" x14ac:dyDescent="0.25">
      <c r="B71" s="123" t="s">
        <v>190</v>
      </c>
      <c r="C71" s="89">
        <f>IF(OR(F71&gt;0,G71&gt;0),VLOOKUP(B71,'Part IV-1'!$P$18:$Q$54,2,FALSE),"")</f>
        <v>0</v>
      </c>
      <c r="D71" s="90" t="str" cm="1">
        <f t="array" ref="D71">_xlfn.IFS(LEFT(B71,2)="LJ","Cat. 1 Jobs",LEFT(B71,2)="LP","Cat. 1 Payments",LEFT(B71,2)="SJ","Cat. 2 Jobs",LEFT(B71,2)="SP","Cat. 2 Payments",LEFT(B71,1)=3,"Cat. 3")</f>
        <v>Cat. 1 Payments</v>
      </c>
      <c r="E71" s="90" t="str">
        <f t="shared" si="0"/>
        <v>$</v>
      </c>
      <c r="F71" s="114" t="str">
        <f>IF(VLOOKUP($B71,'Part IV-1'!$P$20:$S$54,3,FALSE)&gt;0,VLOOKUP($B71,'Part IV-1'!$P$20:$S$54,3,FALSE),"")</f>
        <v/>
      </c>
      <c r="G71" s="114" t="str">
        <f>IF(VLOOKUP($B71,'Part IV-1'!$P$20:$S$54,4,FALSE)&gt;0,VLOOKUP($B71,'Part IV-1'!$P$20:$S$54,4,FALSE),"")</f>
        <v/>
      </c>
      <c r="H71" s="89" t="str">
        <f>IF(AND(RIGHT(D71,4)="Jobs",OR(F71&gt;0,G71&gt;0)),'Part IV-1'!$G81,"")</f>
        <v/>
      </c>
      <c r="I71" s="91" t="str">
        <f t="shared" si="1"/>
        <v/>
      </c>
      <c r="J71" s="91" t="str">
        <f t="shared" si="2"/>
        <v/>
      </c>
      <c r="K71" s="92" t="str">
        <f>IF($D71="Cat. 2 Jobs",VLOOKUP($B71,'Part IV-2'!$C$20:$I$84,7,FALSE),"")</f>
        <v/>
      </c>
      <c r="L71" s="118">
        <f>IF(OR(F71&gt;0,G71&gt;0),VLOOKUP($B71,'Part IV-1'!$P$18:$Y$54,10,FALSE),"")</f>
        <v>0</v>
      </c>
      <c r="M71" s="118" t="str">
        <f t="shared" si="3"/>
        <v/>
      </c>
      <c r="N71" s="118" t="str">
        <f t="shared" si="4"/>
        <v/>
      </c>
      <c r="O71" s="118">
        <f>IF(OR(F71&gt;0,G71&gt;0),VLOOKUP($B71,'Part IV-1'!P44:Y80,9,FALSE),"")</f>
        <v>0</v>
      </c>
      <c r="P71" s="118" t="str">
        <f t="shared" si="5"/>
        <v/>
      </c>
      <c r="Q71" s="124" t="str">
        <f t="shared" si="6"/>
        <v/>
      </c>
    </row>
    <row r="72" spans="2:17" x14ac:dyDescent="0.25">
      <c r="B72" s="123" t="s">
        <v>191</v>
      </c>
      <c r="C72" s="89">
        <f>IF(OR(F72&gt;0,G72&gt;0),VLOOKUP(B72,'Part IV-1'!$P$18:$Q$54,2,FALSE),"")</f>
        <v>0</v>
      </c>
      <c r="D72" s="90" t="str" cm="1">
        <f t="array" ref="D72">_xlfn.IFS(LEFT(B72,2)="LJ","Cat. 1 Jobs",LEFT(B72,2)="LP","Cat. 1 Payments",LEFT(B72,2)="SJ","Cat. 2 Jobs",LEFT(B72,2)="SP","Cat. 2 Payments",LEFT(B72,1)=3,"Cat. 3")</f>
        <v>Cat. 1 Payments</v>
      </c>
      <c r="E72" s="90" t="str">
        <f t="shared" si="0"/>
        <v>$</v>
      </c>
      <c r="F72" s="114" t="str">
        <f>IF(VLOOKUP($B72,'Part IV-1'!$P$20:$S$54,3,FALSE)&gt;0,VLOOKUP($B72,'Part IV-1'!$P$20:$S$54,3,FALSE),"")</f>
        <v/>
      </c>
      <c r="G72" s="114" t="str">
        <f>IF(VLOOKUP($B72,'Part IV-1'!$P$20:$S$54,4,FALSE)&gt;0,VLOOKUP($B72,'Part IV-1'!$P$20:$S$54,4,FALSE),"")</f>
        <v/>
      </c>
      <c r="H72" s="89" t="str">
        <f>IF(AND(RIGHT(D72,4)="Jobs",OR(F72&gt;0,G72&gt;0)),'Part IV-1'!$G82,"")</f>
        <v/>
      </c>
      <c r="I72" s="91" t="str">
        <f t="shared" si="1"/>
        <v/>
      </c>
      <c r="J72" s="91" t="str">
        <f t="shared" si="2"/>
        <v/>
      </c>
      <c r="K72" s="92" t="str">
        <f>IF($D72="Cat. 2 Jobs",VLOOKUP($B72,'Part IV-2'!$C$20:$I$84,7,FALSE),"")</f>
        <v/>
      </c>
      <c r="L72" s="118">
        <f>IF(OR(F72&gt;0,G72&gt;0),VLOOKUP($B72,'Part IV-1'!$P$18:$Y$54,10,FALSE),"")</f>
        <v>0</v>
      </c>
      <c r="M72" s="118" t="str">
        <f t="shared" si="3"/>
        <v/>
      </c>
      <c r="N72" s="118" t="str">
        <f t="shared" si="4"/>
        <v/>
      </c>
      <c r="O72" s="118">
        <f>IF(OR(F72&gt;0,G72&gt;0),VLOOKUP($B72,'Part IV-1'!P45:Y81,9,FALSE),"")</f>
        <v>0</v>
      </c>
      <c r="P72" s="118" t="str">
        <f t="shared" si="5"/>
        <v/>
      </c>
      <c r="Q72" s="124" t="str">
        <f t="shared" si="6"/>
        <v/>
      </c>
    </row>
    <row r="73" spans="2:17" x14ac:dyDescent="0.25">
      <c r="B73" s="123" t="s">
        <v>192</v>
      </c>
      <c r="C73" s="89">
        <f>IF(OR(F73&gt;0,G73&gt;0),VLOOKUP(B73,'Part IV-1'!$P$18:$Q$54,2,FALSE),"")</f>
        <v>0</v>
      </c>
      <c r="D73" s="90" t="str" cm="1">
        <f t="array" ref="D73">_xlfn.IFS(LEFT(B73,2)="LJ","Cat. 1 Jobs",LEFT(B73,2)="LP","Cat. 1 Payments",LEFT(B73,2)="SJ","Cat. 2 Jobs",LEFT(B73,2)="SP","Cat. 2 Payments",LEFT(B73,1)=3,"Cat. 3")</f>
        <v>Cat. 1 Payments</v>
      </c>
      <c r="E73" s="90" t="str">
        <f t="shared" si="0"/>
        <v>$</v>
      </c>
      <c r="F73" s="114" t="str">
        <f>IF(VLOOKUP($B73,'Part IV-1'!$P$20:$S$54,3,FALSE)&gt;0,VLOOKUP($B73,'Part IV-1'!$P$20:$S$54,3,FALSE),"")</f>
        <v/>
      </c>
      <c r="G73" s="114" t="str">
        <f>IF(VLOOKUP($B73,'Part IV-1'!$P$20:$S$54,4,FALSE)&gt;0,VLOOKUP($B73,'Part IV-1'!$P$20:$S$54,4,FALSE),"")</f>
        <v/>
      </c>
      <c r="H73" s="89" t="str">
        <f>IF(AND(RIGHT(D73,4)="Jobs",OR(F73&gt;0,G73&gt;0)),'Part IV-1'!$G83,"")</f>
        <v/>
      </c>
      <c r="I73" s="91" t="str">
        <f t="shared" si="1"/>
        <v/>
      </c>
      <c r="J73" s="91" t="str">
        <f t="shared" si="2"/>
        <v/>
      </c>
      <c r="K73" s="92" t="str">
        <f>IF($D73="Cat. 2 Jobs",VLOOKUP($B73,'Part IV-2'!$C$20:$I$84,7,FALSE),"")</f>
        <v/>
      </c>
      <c r="L73" s="118">
        <f>IF(OR(F73&gt;0,G73&gt;0),VLOOKUP($B73,'Part IV-1'!$P$18:$Y$54,10,FALSE),"")</f>
        <v>0</v>
      </c>
      <c r="M73" s="118" t="str">
        <f t="shared" si="3"/>
        <v/>
      </c>
      <c r="N73" s="118" t="str">
        <f t="shared" si="4"/>
        <v/>
      </c>
      <c r="O73" s="118">
        <f>IF(OR(F73&gt;0,G73&gt;0),VLOOKUP($B73,'Part IV-1'!P46:Y82,9,FALSE),"")</f>
        <v>0</v>
      </c>
      <c r="P73" s="118" t="str">
        <f t="shared" si="5"/>
        <v/>
      </c>
      <c r="Q73" s="124" t="str">
        <f t="shared" si="6"/>
        <v/>
      </c>
    </row>
    <row r="74" spans="2:17" x14ac:dyDescent="0.25">
      <c r="B74" s="123" t="s">
        <v>193</v>
      </c>
      <c r="C74" s="89">
        <f>IF(OR(F74&gt;0,G74&gt;0),VLOOKUP(B74,'Part IV-1'!$P$18:$Q$54,2,FALSE),"")</f>
        <v>0</v>
      </c>
      <c r="D74" s="90" t="str" cm="1">
        <f t="array" ref="D74">_xlfn.IFS(LEFT(B74,2)="LJ","Cat. 1 Jobs",LEFT(B74,2)="LP","Cat. 1 Payments",LEFT(B74,2)="SJ","Cat. 2 Jobs",LEFT(B74,2)="SP","Cat. 2 Payments",LEFT(B74,1)=3,"Cat. 3")</f>
        <v>Cat. 1 Payments</v>
      </c>
      <c r="E74" s="90" t="str">
        <f t="shared" ref="E74:E137" si="7">IF(RIGHT(D74,3)="obs","#","$")</f>
        <v>$</v>
      </c>
      <c r="F74" s="114" t="str">
        <f>IF(VLOOKUP($B74,'Part IV-1'!$P$20:$S$54,3,FALSE)&gt;0,VLOOKUP($B74,'Part IV-1'!$P$20:$S$54,3,FALSE),"")</f>
        <v/>
      </c>
      <c r="G74" s="114" t="str">
        <f>IF(VLOOKUP($B74,'Part IV-1'!$P$20:$S$54,4,FALSE)&gt;0,VLOOKUP($B74,'Part IV-1'!$P$20:$S$54,4,FALSE),"")</f>
        <v/>
      </c>
      <c r="H74" s="89" t="str">
        <f>IF(AND(RIGHT(D74,4)="Jobs",OR(F74&gt;0,G74&gt;0)),'Part IV-1'!$G84,"")</f>
        <v/>
      </c>
      <c r="I74" s="91" t="str">
        <f t="shared" ref="I74:I80" si="8">IFERROR(H74*F74,"")</f>
        <v/>
      </c>
      <c r="J74" s="91" t="str">
        <f t="shared" ref="J74:J80" si="9">IFERROR(H74*G74,"")</f>
        <v/>
      </c>
      <c r="K74" s="92" t="str">
        <f>IF($D74="Cat. 2 Jobs",VLOOKUP($B74,'Part IV-2'!$C$20:$I$84,7,FALSE),"")</f>
        <v/>
      </c>
      <c r="L74" s="118">
        <f>IF(OR(F74&gt;0,G74&gt;0),VLOOKUP($B74,'Part IV-1'!$P$18:$Y$54,10,FALSE),"")</f>
        <v>0</v>
      </c>
      <c r="M74" s="118" t="str">
        <f t="shared" ref="M74:M80" si="10">IFERROR(L74*F74,"")</f>
        <v/>
      </c>
      <c r="N74" s="118" t="str">
        <f t="shared" ref="N74:N80" si="11">IFERROR(L74*G74,"")</f>
        <v/>
      </c>
      <c r="O74" s="118">
        <f>IF(OR(F74&gt;0,G74&gt;0),VLOOKUP($B74,'Part IV-1'!P47:Y83,9,FALSE),"")</f>
        <v>0</v>
      </c>
      <c r="P74" s="118" t="str">
        <f t="shared" ref="P74:P80" si="12">IFERROR(O74*F74,"")</f>
        <v/>
      </c>
      <c r="Q74" s="124" t="str">
        <f t="shared" ref="Q74:Q80" si="13">IFERROR(O74*G74,"")</f>
        <v/>
      </c>
    </row>
    <row r="75" spans="2:17" x14ac:dyDescent="0.25">
      <c r="B75" s="123" t="s">
        <v>194</v>
      </c>
      <c r="C75" s="89">
        <f>IF(OR(F75&gt;0,G75&gt;0),VLOOKUP(B75,'Part IV-1'!$P$18:$Q$54,2,FALSE),"")</f>
        <v>0</v>
      </c>
      <c r="D75" s="90" t="str" cm="1">
        <f t="array" ref="D75">_xlfn.IFS(LEFT(B75,2)="LJ","Cat. 1 Jobs",LEFT(B75,2)="LP","Cat. 1 Payments",LEFT(B75,2)="SJ","Cat. 2 Jobs",LEFT(B75,2)="SP","Cat. 2 Payments",LEFT(B75,1)=3,"Cat. 3")</f>
        <v>Cat. 1 Payments</v>
      </c>
      <c r="E75" s="90" t="str">
        <f t="shared" si="7"/>
        <v>$</v>
      </c>
      <c r="F75" s="114" t="str">
        <f>IF(VLOOKUP($B75,'Part IV-1'!$P$20:$S$54,3,FALSE)&gt;0,VLOOKUP($B75,'Part IV-1'!$P$20:$S$54,3,FALSE),"")</f>
        <v/>
      </c>
      <c r="G75" s="114" t="str">
        <f>IF(VLOOKUP($B75,'Part IV-1'!$P$20:$S$54,4,FALSE)&gt;0,VLOOKUP($B75,'Part IV-1'!$P$20:$S$54,4,FALSE),"")</f>
        <v/>
      </c>
      <c r="H75" s="89" t="str">
        <f>IF(AND(RIGHT(D75,4)="Jobs",OR(F75&gt;0,G75&gt;0)),'Part IV-1'!$G85,"")</f>
        <v/>
      </c>
      <c r="I75" s="91" t="str">
        <f t="shared" si="8"/>
        <v/>
      </c>
      <c r="J75" s="91" t="str">
        <f t="shared" si="9"/>
        <v/>
      </c>
      <c r="K75" s="92" t="str">
        <f>IF($D75="Cat. 2 Jobs",VLOOKUP($B75,'Part IV-2'!$C$20:$I$84,7,FALSE),"")</f>
        <v/>
      </c>
      <c r="L75" s="118">
        <f>IF(OR(F75&gt;0,G75&gt;0),VLOOKUP($B75,'Part IV-1'!$P$18:$Y$54,10,FALSE),"")</f>
        <v>0</v>
      </c>
      <c r="M75" s="118" t="str">
        <f t="shared" si="10"/>
        <v/>
      </c>
      <c r="N75" s="118" t="str">
        <f t="shared" si="11"/>
        <v/>
      </c>
      <c r="O75" s="118">
        <f>IF(OR(F75&gt;0,G75&gt;0),VLOOKUP($B75,'Part IV-1'!P48:Y84,9,FALSE),"")</f>
        <v>0</v>
      </c>
      <c r="P75" s="118" t="str">
        <f t="shared" si="12"/>
        <v/>
      </c>
      <c r="Q75" s="124" t="str">
        <f t="shared" si="13"/>
        <v/>
      </c>
    </row>
    <row r="76" spans="2:17" x14ac:dyDescent="0.25">
      <c r="B76" s="123" t="s">
        <v>195</v>
      </c>
      <c r="C76" s="89">
        <f>IF(OR(F76&gt;0,G76&gt;0),VLOOKUP(B76,'Part IV-1'!$P$18:$Q$54,2,FALSE),"")</f>
        <v>0</v>
      </c>
      <c r="D76" s="90" t="str" cm="1">
        <f t="array" ref="D76">_xlfn.IFS(LEFT(B76,2)="LJ","Cat. 1 Jobs",LEFT(B76,2)="LP","Cat. 1 Payments",LEFT(B76,2)="SJ","Cat. 2 Jobs",LEFT(B76,2)="SP","Cat. 2 Payments",LEFT(B76,1)=3,"Cat. 3")</f>
        <v>Cat. 1 Payments</v>
      </c>
      <c r="E76" s="90" t="str">
        <f t="shared" si="7"/>
        <v>$</v>
      </c>
      <c r="F76" s="114" t="str">
        <f>IF(VLOOKUP($B76,'Part IV-1'!$P$20:$S$54,3,FALSE)&gt;0,VLOOKUP($B76,'Part IV-1'!$P$20:$S$54,3,FALSE),"")</f>
        <v/>
      </c>
      <c r="G76" s="114" t="str">
        <f>IF(VLOOKUP($B76,'Part IV-1'!$P$20:$S$54,4,FALSE)&gt;0,VLOOKUP($B76,'Part IV-1'!$P$20:$S$54,4,FALSE),"")</f>
        <v/>
      </c>
      <c r="H76" s="89" t="str">
        <f>IF(AND(RIGHT(D76,4)="Jobs",OR(F76&gt;0,G76&gt;0)),'Part IV-1'!$G86,"")</f>
        <v/>
      </c>
      <c r="I76" s="91" t="str">
        <f t="shared" si="8"/>
        <v/>
      </c>
      <c r="J76" s="91" t="str">
        <f t="shared" si="9"/>
        <v/>
      </c>
      <c r="K76" s="92" t="str">
        <f>IF($D76="Cat. 2 Jobs",VLOOKUP($B76,'Part IV-2'!$C$20:$I$84,7,FALSE),"")</f>
        <v/>
      </c>
      <c r="L76" s="118">
        <f>IF(OR(F76&gt;0,G76&gt;0),VLOOKUP($B76,'Part IV-1'!$P$18:$Y$54,10,FALSE),"")</f>
        <v>0</v>
      </c>
      <c r="M76" s="118" t="str">
        <f t="shared" si="10"/>
        <v/>
      </c>
      <c r="N76" s="118" t="str">
        <f t="shared" si="11"/>
        <v/>
      </c>
      <c r="O76" s="118">
        <f>IF(OR(F76&gt;0,G76&gt;0),VLOOKUP($B76,'Part IV-1'!P49:Y85,9,FALSE),"")</f>
        <v>0</v>
      </c>
      <c r="P76" s="118" t="str">
        <f t="shared" si="12"/>
        <v/>
      </c>
      <c r="Q76" s="124" t="str">
        <f t="shared" si="13"/>
        <v/>
      </c>
    </row>
    <row r="77" spans="2:17" x14ac:dyDescent="0.25">
      <c r="B77" s="123" t="s">
        <v>196</v>
      </c>
      <c r="C77" s="89">
        <f>IF(OR(F77&gt;0,G77&gt;0),VLOOKUP(B77,'Part IV-1'!$P$18:$Q$54,2,FALSE),"")</f>
        <v>0</v>
      </c>
      <c r="D77" s="90" t="str" cm="1">
        <f t="array" ref="D77">_xlfn.IFS(LEFT(B77,2)="LJ","Cat. 1 Jobs",LEFT(B77,2)="LP","Cat. 1 Payments",LEFT(B77,2)="SJ","Cat. 2 Jobs",LEFT(B77,2)="SP","Cat. 2 Payments",LEFT(B77,1)=3,"Cat. 3")</f>
        <v>Cat. 1 Payments</v>
      </c>
      <c r="E77" s="90" t="str">
        <f t="shared" si="7"/>
        <v>$</v>
      </c>
      <c r="F77" s="114" t="str">
        <f>IF(VLOOKUP($B77,'Part IV-1'!$P$20:$S$54,3,FALSE)&gt;0,VLOOKUP($B77,'Part IV-1'!$P$20:$S$54,3,FALSE),"")</f>
        <v/>
      </c>
      <c r="G77" s="114" t="str">
        <f>IF(VLOOKUP($B77,'Part IV-1'!$P$20:$S$54,4,FALSE)&gt;0,VLOOKUP($B77,'Part IV-1'!$P$20:$S$54,4,FALSE),"")</f>
        <v/>
      </c>
      <c r="H77" s="89" t="str">
        <f>IF(AND(RIGHT(D77,4)="Jobs",OR(F77&gt;0,G77&gt;0)),'Part IV-1'!$G87,"")</f>
        <v/>
      </c>
      <c r="I77" s="91" t="str">
        <f t="shared" si="8"/>
        <v/>
      </c>
      <c r="J77" s="91" t="str">
        <f t="shared" si="9"/>
        <v/>
      </c>
      <c r="K77" s="92" t="str">
        <f>IF($D77="Cat. 2 Jobs",VLOOKUP($B77,'Part IV-2'!$C$20:$I$84,7,FALSE),"")</f>
        <v/>
      </c>
      <c r="L77" s="118">
        <f>IF(OR(F77&gt;0,G77&gt;0),VLOOKUP($B77,'Part IV-1'!$P$18:$Y$54,10,FALSE),"")</f>
        <v>0</v>
      </c>
      <c r="M77" s="118" t="str">
        <f t="shared" si="10"/>
        <v/>
      </c>
      <c r="N77" s="118" t="str">
        <f t="shared" si="11"/>
        <v/>
      </c>
      <c r="O77" s="118">
        <f>IF(OR(F77&gt;0,G77&gt;0),VLOOKUP($B77,'Part IV-1'!P50:Y86,9,FALSE),"")</f>
        <v>0</v>
      </c>
      <c r="P77" s="118" t="str">
        <f t="shared" si="12"/>
        <v/>
      </c>
      <c r="Q77" s="124" t="str">
        <f t="shared" si="13"/>
        <v/>
      </c>
    </row>
    <row r="78" spans="2:17" x14ac:dyDescent="0.25">
      <c r="B78" s="123" t="s">
        <v>197</v>
      </c>
      <c r="C78" s="89">
        <f>IF(OR(F78&gt;0,G78&gt;0),VLOOKUP(B78,'Part IV-1'!$P$18:$Q$54,2,FALSE),"")</f>
        <v>0</v>
      </c>
      <c r="D78" s="90" t="str" cm="1">
        <f t="array" ref="D78">_xlfn.IFS(LEFT(B78,2)="LJ","Cat. 1 Jobs",LEFT(B78,2)="LP","Cat. 1 Payments",LEFT(B78,2)="SJ","Cat. 2 Jobs",LEFT(B78,2)="SP","Cat. 2 Payments",LEFT(B78,1)=3,"Cat. 3")</f>
        <v>Cat. 1 Payments</v>
      </c>
      <c r="E78" s="90" t="str">
        <f t="shared" si="7"/>
        <v>$</v>
      </c>
      <c r="F78" s="114" t="str">
        <f>IF(VLOOKUP($B78,'Part IV-1'!$P$20:$S$54,3,FALSE)&gt;0,VLOOKUP($B78,'Part IV-1'!$P$20:$S$54,3,FALSE),"")</f>
        <v/>
      </c>
      <c r="G78" s="114" t="str">
        <f>IF(VLOOKUP($B78,'Part IV-1'!$P$20:$S$54,4,FALSE)&gt;0,VLOOKUP($B78,'Part IV-1'!$P$20:$S$54,4,FALSE),"")</f>
        <v/>
      </c>
      <c r="H78" s="89" t="str">
        <f>IF(AND(RIGHT(D78,4)="Jobs",OR(F78&gt;0,G78&gt;0)),'Part IV-1'!$G88,"")</f>
        <v/>
      </c>
      <c r="I78" s="91" t="str">
        <f t="shared" si="8"/>
        <v/>
      </c>
      <c r="J78" s="91" t="str">
        <f t="shared" si="9"/>
        <v/>
      </c>
      <c r="K78" s="92" t="str">
        <f>IF($D78="Cat. 2 Jobs",VLOOKUP($B78,'Part IV-2'!$C$20:$I$84,7,FALSE),"")</f>
        <v/>
      </c>
      <c r="L78" s="118">
        <f>IF(OR(F78&gt;0,G78&gt;0),VLOOKUP($B78,'Part IV-1'!$P$18:$Y$54,10,FALSE),"")</f>
        <v>0</v>
      </c>
      <c r="M78" s="118" t="str">
        <f t="shared" si="10"/>
        <v/>
      </c>
      <c r="N78" s="118" t="str">
        <f t="shared" si="11"/>
        <v/>
      </c>
      <c r="O78" s="118">
        <f>IF(OR(F78&gt;0,G78&gt;0),VLOOKUP($B78,'Part IV-1'!P51:Y87,9,FALSE),"")</f>
        <v>0</v>
      </c>
      <c r="P78" s="118" t="str">
        <f t="shared" si="12"/>
        <v/>
      </c>
      <c r="Q78" s="124" t="str">
        <f t="shared" si="13"/>
        <v/>
      </c>
    </row>
    <row r="79" spans="2:17" ht="15.75" thickBot="1" x14ac:dyDescent="0.3">
      <c r="B79" s="162" t="s">
        <v>198</v>
      </c>
      <c r="C79" s="163">
        <f>IF(OR(F79&gt;0,G79&gt;0),VLOOKUP(B79,'Part IV-1'!$P$18:$Q$54,2,FALSE),"")</f>
        <v>0</v>
      </c>
      <c r="D79" s="164" t="str" cm="1">
        <f t="array" ref="D79">_xlfn.IFS(LEFT(B79,2)="LJ","Cat. 1 Jobs",LEFT(B79,2)="LP","Cat. 1 Payments",LEFT(B79,2)="SJ","Cat. 2 Jobs",LEFT(B79,2)="SP","Cat. 2 Payments",LEFT(B79,1)=3,"Cat. 3")</f>
        <v>Cat. 1 Payments</v>
      </c>
      <c r="E79" s="164" t="str">
        <f t="shared" si="7"/>
        <v>$</v>
      </c>
      <c r="F79" s="165" t="str">
        <f>IF(VLOOKUP($B79,'Part IV-1'!$P$20:$S$54,3,FALSE)&gt;0,VLOOKUP($B79,'Part IV-1'!$P$20:$S$54,3,FALSE),"")</f>
        <v/>
      </c>
      <c r="G79" s="165" t="str">
        <f>IF(VLOOKUP($B79,'Part IV-1'!$P$20:$S$54,4,FALSE)&gt;0,VLOOKUP($B79,'Part IV-1'!$P$20:$S$54,4,FALSE),"")</f>
        <v/>
      </c>
      <c r="H79" s="163" t="str">
        <f>IF(AND(RIGHT(D79,4)="Jobs",OR(F79&gt;0,G79&gt;0)),'Part IV-1'!$G89,"")</f>
        <v/>
      </c>
      <c r="I79" s="166" t="str">
        <f t="shared" si="8"/>
        <v/>
      </c>
      <c r="J79" s="166" t="str">
        <f t="shared" si="9"/>
        <v/>
      </c>
      <c r="K79" s="167" t="str">
        <f>IF($D79="Cat. 2 Jobs",VLOOKUP($B79,'Part IV-2'!$C$20:$I$84,7,FALSE),"")</f>
        <v/>
      </c>
      <c r="L79" s="168">
        <f>IF(OR(F79&gt;0,G79&gt;0),VLOOKUP($B79,'Part IV-1'!$P$18:$Y$54,10,FALSE),"")</f>
        <v>0</v>
      </c>
      <c r="M79" s="168" t="str">
        <f t="shared" si="10"/>
        <v/>
      </c>
      <c r="N79" s="168" t="str">
        <f t="shared" si="11"/>
        <v/>
      </c>
      <c r="O79" s="168">
        <f>IF(OR(F79&gt;0,G79&gt;0),VLOOKUP($B79,'Part IV-1'!P52:Y88,9,FALSE),"")</f>
        <v>0</v>
      </c>
      <c r="P79" s="168" t="str">
        <f t="shared" si="12"/>
        <v/>
      </c>
      <c r="Q79" s="169" t="str">
        <f t="shared" si="13"/>
        <v/>
      </c>
    </row>
    <row r="80" spans="2:17" x14ac:dyDescent="0.25">
      <c r="B80" s="170" t="s">
        <v>199</v>
      </c>
      <c r="C80" s="171">
        <f>IF(OR(F80&gt;0,G80&gt;0),VLOOKUP(B80,'Part IV-2'!$C$18:$D$84,2,FALSE),"")</f>
        <v>0</v>
      </c>
      <c r="D80" s="172" t="str" cm="1">
        <f t="array" ref="D80">_xlfn.IFS(LEFT(B80,2)="LJ","Cat. 1 Jobs",LEFT(B80,2)="LP","Cat. 1 Payments",LEFT(B80,2)="SJ","Cat. 2 Jobs",LEFT(B80,2)="SP","Cat. 2 Payments",LEFT(B80,1)=3,"Cat. 3")</f>
        <v>Cat. 2 Jobs</v>
      </c>
      <c r="E80" s="172" t="str">
        <f t="shared" si="7"/>
        <v>#</v>
      </c>
      <c r="F80" s="173" t="str">
        <f>IF(VLOOKUP($B80,'Part IV-2'!$C$18:$F$84,3,FALSE)&gt;0,VLOOKUP($B80,'Part IV-2'!$C$18:$F$84,3,FALSE),"")</f>
        <v/>
      </c>
      <c r="G80" s="173" t="str">
        <f>IF(VLOOKUP($B80,'Part IV-2'!$C$18:$F$84,4,FALSE)&gt;0,VLOOKUP($B80,'Part IV-2'!$C$18:$F$84,4,FALSE),"")</f>
        <v/>
      </c>
      <c r="H80" s="174">
        <f>IF(AND(RIGHT(D80,4)="Jobs",OR(F80&gt;0,G80&gt;0)),'Part IV-2'!$H20,"")</f>
        <v>0</v>
      </c>
      <c r="I80" s="175" t="str">
        <f t="shared" si="8"/>
        <v/>
      </c>
      <c r="J80" s="175" t="str">
        <f t="shared" si="9"/>
        <v/>
      </c>
      <c r="K80" s="176">
        <f>IF($D80="Cat. 2 Jobs",VLOOKUP($B80,'Part IV-2'!$C$20:$I$84,7,FALSE),"")</f>
        <v>0</v>
      </c>
      <c r="L80" s="177">
        <f>IF(OR(F80&gt;0,G80&gt;0),VLOOKUP($B80,'Part IV-2'!$C$18:$Q$84,14,FALSE),"")</f>
        <v>0</v>
      </c>
      <c r="M80" s="177" t="str">
        <f t="shared" si="10"/>
        <v/>
      </c>
      <c r="N80" s="177" t="str">
        <f t="shared" si="11"/>
        <v/>
      </c>
      <c r="O80" s="177">
        <f>IF(OR(F80&gt;0,G80&gt;0),VLOOKUP($B80,'Part IV-2'!$C$18:$Q$84,15,FALSE),"")-L80</f>
        <v>0</v>
      </c>
      <c r="P80" s="177" t="str">
        <f t="shared" si="12"/>
        <v/>
      </c>
      <c r="Q80" s="178" t="str">
        <f t="shared" si="13"/>
        <v/>
      </c>
    </row>
    <row r="81" spans="2:17" x14ac:dyDescent="0.25">
      <c r="B81" s="125" t="s">
        <v>200</v>
      </c>
      <c r="C81" s="99">
        <f>IF(OR(F81&gt;0,G81&gt;0),VLOOKUP(B81,'Part IV-2'!$C$18:$D$84,2,FALSE),"")</f>
        <v>0</v>
      </c>
      <c r="D81" s="97" t="str" cm="1">
        <f t="array" ref="D81">_xlfn.IFS(LEFT(B81,2)="LJ","Cat. 1 Jobs",LEFT(B81,2)="LP","Cat. 1 Payments",LEFT(B81,2)="SJ","Cat. 2 Jobs",LEFT(B81,2)="SP","Cat. 2 Payments",LEFT(B81,1)=3,"Cat. 3")</f>
        <v>Cat. 2 Jobs</v>
      </c>
      <c r="E81" s="97" t="str">
        <f t="shared" si="7"/>
        <v>#</v>
      </c>
      <c r="F81" s="115" t="str">
        <f>IF(VLOOKUP($B81,'Part IV-2'!$C$18:$F$84,3,FALSE)&gt;0,VLOOKUP($B81,'Part IV-2'!$C$18:$F$84,3,FALSE),"")</f>
        <v/>
      </c>
      <c r="G81" s="115" t="str">
        <f>IF(VLOOKUP($B81,'Part IV-2'!$C$18:$F$84,4,FALSE)&gt;0,VLOOKUP($B81,'Part IV-2'!$C$18:$F$84,4,FALSE),"")</f>
        <v/>
      </c>
      <c r="H81" s="100">
        <f>IF(AND(RIGHT(D81,4)="Jobs",OR(F81&gt;0,G81&gt;0)),'Part IV-2'!$H21,"")</f>
        <v>0</v>
      </c>
      <c r="I81" s="98"/>
      <c r="J81" s="98"/>
      <c r="K81" s="102">
        <f>IF($D81="Cat. 2 Jobs",VLOOKUP($B81,'Part IV-2'!$C$20:$I$84,7,FALSE),"")</f>
        <v>0</v>
      </c>
      <c r="L81" s="119">
        <f>IF(OR(F81&gt;0,G81&gt;0),VLOOKUP($B81,'Part IV-2'!$C$18:$Q$84,14,FALSE),"")</f>
        <v>0</v>
      </c>
      <c r="M81" s="119" t="str">
        <f t="shared" ref="M81:M144" si="14">IFERROR(L81*F81,"")</f>
        <v/>
      </c>
      <c r="N81" s="119" t="str">
        <f t="shared" ref="N81:N144" si="15">IFERROR(L81*G81,"")</f>
        <v/>
      </c>
      <c r="O81" s="119">
        <f>IF(OR(F81&gt;0,G81&gt;0),VLOOKUP($B81,'Part IV-2'!$C$18:$Q$84,15,FALSE),"")-L81</f>
        <v>0</v>
      </c>
      <c r="P81" s="119" t="str">
        <f t="shared" ref="P81:P144" si="16">IFERROR(O81*F81,"")</f>
        <v/>
      </c>
      <c r="Q81" s="126" t="str">
        <f t="shared" ref="Q81:Q144" si="17">IFERROR(O81*G81,"")</f>
        <v/>
      </c>
    </row>
    <row r="82" spans="2:17" x14ac:dyDescent="0.25">
      <c r="B82" s="125" t="s">
        <v>201</v>
      </c>
      <c r="C82" s="99">
        <f>IF(OR(F82&gt;0,G82&gt;0),VLOOKUP(B82,'Part IV-2'!$C$18:$D$84,2,FALSE),"")</f>
        <v>0</v>
      </c>
      <c r="D82" s="97" t="str" cm="1">
        <f t="array" ref="D82">_xlfn.IFS(LEFT(B82,2)="LJ","Cat. 1 Jobs",LEFT(B82,2)="LP","Cat. 1 Payments",LEFT(B82,2)="SJ","Cat. 2 Jobs",LEFT(B82,2)="SP","Cat. 2 Payments",LEFT(B82,1)=3,"Cat. 3")</f>
        <v>Cat. 2 Jobs</v>
      </c>
      <c r="E82" s="97" t="str">
        <f t="shared" si="7"/>
        <v>#</v>
      </c>
      <c r="F82" s="115" t="str">
        <f>IF(VLOOKUP($B82,'Part IV-2'!$C$18:$F$84,3,FALSE)&gt;0,VLOOKUP($B82,'Part IV-2'!$C$18:$F$84,3,FALSE),"")</f>
        <v/>
      </c>
      <c r="G82" s="115" t="str">
        <f>IF(VLOOKUP($B82,'Part IV-2'!$C$18:$F$84,4,FALSE)&gt;0,VLOOKUP($B82,'Part IV-2'!$C$18:$F$84,4,FALSE),"")</f>
        <v/>
      </c>
      <c r="H82" s="100">
        <f>IF(AND(RIGHT(D82,4)="Jobs",OR(F82&gt;0,G82&gt;0)),'Part IV-2'!$H22,"")</f>
        <v>0</v>
      </c>
      <c r="I82" s="98"/>
      <c r="J82" s="98"/>
      <c r="K82" s="102">
        <f>IF($D82="Cat. 2 Jobs",VLOOKUP($B82,'Part IV-2'!$C$20:$I$84,7,FALSE),"")</f>
        <v>0</v>
      </c>
      <c r="L82" s="119">
        <f>IF(OR(F82&gt;0,G82&gt;0),VLOOKUP($B82,'Part IV-2'!$C$18:$Q$84,14,FALSE),"")</f>
        <v>0</v>
      </c>
      <c r="M82" s="119" t="str">
        <f t="shared" si="14"/>
        <v/>
      </c>
      <c r="N82" s="119" t="str">
        <f t="shared" si="15"/>
        <v/>
      </c>
      <c r="O82" s="119">
        <f>IF(OR(F82&gt;0,G82&gt;0),VLOOKUP($B82,'Part IV-2'!$C$18:$Q$84,15,FALSE),"")-L82</f>
        <v>0</v>
      </c>
      <c r="P82" s="119" t="str">
        <f t="shared" si="16"/>
        <v/>
      </c>
      <c r="Q82" s="126" t="str">
        <f t="shared" si="17"/>
        <v/>
      </c>
    </row>
    <row r="83" spans="2:17" x14ac:dyDescent="0.25">
      <c r="B83" s="125" t="s">
        <v>202</v>
      </c>
      <c r="C83" s="99">
        <f>IF(OR(F83&gt;0,G83&gt;0),VLOOKUP(B83,'Part IV-2'!$C$18:$D$84,2,FALSE),"")</f>
        <v>0</v>
      </c>
      <c r="D83" s="97" t="str" cm="1">
        <f t="array" ref="D83">_xlfn.IFS(LEFT(B83,2)="LJ","Cat. 1 Jobs",LEFT(B83,2)="LP","Cat. 1 Payments",LEFT(B83,2)="SJ","Cat. 2 Jobs",LEFT(B83,2)="SP","Cat. 2 Payments",LEFT(B83,1)=3,"Cat. 3")</f>
        <v>Cat. 2 Jobs</v>
      </c>
      <c r="E83" s="97" t="str">
        <f t="shared" si="7"/>
        <v>#</v>
      </c>
      <c r="F83" s="115" t="str">
        <f>IF(VLOOKUP($B83,'Part IV-2'!$C$18:$F$84,3,FALSE)&gt;0,VLOOKUP($B83,'Part IV-2'!$C$18:$F$84,3,FALSE),"")</f>
        <v/>
      </c>
      <c r="G83" s="115" t="str">
        <f>IF(VLOOKUP($B83,'Part IV-2'!$C$18:$F$84,4,FALSE)&gt;0,VLOOKUP($B83,'Part IV-2'!$C$18:$F$84,4,FALSE),"")</f>
        <v/>
      </c>
      <c r="H83" s="100">
        <f>IF(AND(RIGHT(D83,4)="Jobs",OR(F83&gt;0,G83&gt;0)),'Part IV-2'!$H23,"")</f>
        <v>0</v>
      </c>
      <c r="I83" s="98"/>
      <c r="J83" s="98"/>
      <c r="K83" s="102">
        <f>IF($D83="Cat. 2 Jobs",VLOOKUP($B83,'Part IV-2'!$C$20:$I$84,7,FALSE),"")</f>
        <v>0</v>
      </c>
      <c r="L83" s="119">
        <f>IF(OR(F83&gt;0,G83&gt;0),VLOOKUP($B83,'Part IV-2'!$C$18:$Q$84,14,FALSE),"")</f>
        <v>0</v>
      </c>
      <c r="M83" s="119" t="str">
        <f t="shared" si="14"/>
        <v/>
      </c>
      <c r="N83" s="119" t="str">
        <f t="shared" si="15"/>
        <v/>
      </c>
      <c r="O83" s="119">
        <f>IF(OR(F83&gt;0,G83&gt;0),VLOOKUP($B83,'Part IV-2'!$C$18:$Q$84,15,FALSE),"")-L83</f>
        <v>0</v>
      </c>
      <c r="P83" s="119" t="str">
        <f t="shared" si="16"/>
        <v/>
      </c>
      <c r="Q83" s="126" t="str">
        <f t="shared" si="17"/>
        <v/>
      </c>
    </row>
    <row r="84" spans="2:17" x14ac:dyDescent="0.25">
      <c r="B84" s="125" t="s">
        <v>203</v>
      </c>
      <c r="C84" s="99">
        <f>IF(OR(F84&gt;0,G84&gt;0),VLOOKUP(B84,'Part IV-2'!$C$18:$D$84,2,FALSE),"")</f>
        <v>0</v>
      </c>
      <c r="D84" s="97" t="str" cm="1">
        <f t="array" ref="D84">_xlfn.IFS(LEFT(B84,2)="LJ","Cat. 1 Jobs",LEFT(B84,2)="LP","Cat. 1 Payments",LEFT(B84,2)="SJ","Cat. 2 Jobs",LEFT(B84,2)="SP","Cat. 2 Payments",LEFT(B84,1)=3,"Cat. 3")</f>
        <v>Cat. 2 Jobs</v>
      </c>
      <c r="E84" s="97" t="str">
        <f t="shared" si="7"/>
        <v>#</v>
      </c>
      <c r="F84" s="115" t="str">
        <f>IF(VLOOKUP($B84,'Part IV-2'!$C$18:$F$84,3,FALSE)&gt;0,VLOOKUP($B84,'Part IV-2'!$C$18:$F$84,3,FALSE),"")</f>
        <v/>
      </c>
      <c r="G84" s="115" t="str">
        <f>IF(VLOOKUP($B84,'Part IV-2'!$C$18:$F$84,4,FALSE)&gt;0,VLOOKUP($B84,'Part IV-2'!$C$18:$F$84,4,FALSE),"")</f>
        <v/>
      </c>
      <c r="H84" s="100">
        <f>IF(AND(RIGHT(D84,4)="Jobs",OR(F84&gt;0,G84&gt;0)),'Part IV-2'!$H24,"")</f>
        <v>0</v>
      </c>
      <c r="I84" s="98"/>
      <c r="J84" s="98"/>
      <c r="K84" s="102">
        <f>IF($D84="Cat. 2 Jobs",VLOOKUP($B84,'Part IV-2'!$C$20:$I$84,7,FALSE),"")</f>
        <v>0</v>
      </c>
      <c r="L84" s="119">
        <f>IF(OR(F84&gt;0,G84&gt;0),VLOOKUP($B84,'Part IV-2'!$C$18:$Q$84,14,FALSE),"")</f>
        <v>0</v>
      </c>
      <c r="M84" s="119" t="str">
        <f t="shared" si="14"/>
        <v/>
      </c>
      <c r="N84" s="119" t="str">
        <f t="shared" si="15"/>
        <v/>
      </c>
      <c r="O84" s="119">
        <f>IF(OR(F84&gt;0,G84&gt;0),VLOOKUP($B84,'Part IV-2'!$C$18:$Q$84,15,FALSE),"")-L84</f>
        <v>0</v>
      </c>
      <c r="P84" s="119" t="str">
        <f t="shared" si="16"/>
        <v/>
      </c>
      <c r="Q84" s="126" t="str">
        <f t="shared" si="17"/>
        <v/>
      </c>
    </row>
    <row r="85" spans="2:17" x14ac:dyDescent="0.25">
      <c r="B85" s="125" t="s">
        <v>204</v>
      </c>
      <c r="C85" s="99">
        <f>IF(OR(F85&gt;0,G85&gt;0),VLOOKUP(B85,'Part IV-2'!$C$18:$D$84,2,FALSE),"")</f>
        <v>0</v>
      </c>
      <c r="D85" s="97" t="str" cm="1">
        <f t="array" ref="D85">_xlfn.IFS(LEFT(B85,2)="LJ","Cat. 1 Jobs",LEFT(B85,2)="LP","Cat. 1 Payments",LEFT(B85,2)="SJ","Cat. 2 Jobs",LEFT(B85,2)="SP","Cat. 2 Payments",LEFT(B85,1)=3,"Cat. 3")</f>
        <v>Cat. 2 Jobs</v>
      </c>
      <c r="E85" s="97" t="str">
        <f t="shared" si="7"/>
        <v>#</v>
      </c>
      <c r="F85" s="115" t="str">
        <f>IF(VLOOKUP($B85,'Part IV-2'!$C$18:$F$84,3,FALSE)&gt;0,VLOOKUP($B85,'Part IV-2'!$C$18:$F$84,3,FALSE),"")</f>
        <v/>
      </c>
      <c r="G85" s="115" t="str">
        <f>IF(VLOOKUP($B85,'Part IV-2'!$C$18:$F$84,4,FALSE)&gt;0,VLOOKUP($B85,'Part IV-2'!$C$18:$F$84,4,FALSE),"")</f>
        <v/>
      </c>
      <c r="H85" s="100">
        <f>IF(AND(RIGHT(D85,4)="Jobs",OR(F85&gt;0,G85&gt;0)),'Part IV-2'!$H25,"")</f>
        <v>0</v>
      </c>
      <c r="I85" s="98"/>
      <c r="J85" s="98"/>
      <c r="K85" s="102">
        <f>IF($D85="Cat. 2 Jobs",VLOOKUP($B85,'Part IV-2'!$C$20:$I$84,7,FALSE),"")</f>
        <v>0</v>
      </c>
      <c r="L85" s="119">
        <f>IF(OR(F85&gt;0,G85&gt;0),VLOOKUP($B85,'Part IV-2'!$C$18:$Q$84,14,FALSE),"")</f>
        <v>0</v>
      </c>
      <c r="M85" s="119" t="str">
        <f t="shared" si="14"/>
        <v/>
      </c>
      <c r="N85" s="119" t="str">
        <f t="shared" si="15"/>
        <v/>
      </c>
      <c r="O85" s="119">
        <f>IF(OR(F85&gt;0,G85&gt;0),VLOOKUP($B85,'Part IV-2'!$C$18:$Q$84,15,FALSE),"")-L85</f>
        <v>0</v>
      </c>
      <c r="P85" s="119" t="str">
        <f t="shared" si="16"/>
        <v/>
      </c>
      <c r="Q85" s="126" t="str">
        <f t="shared" si="17"/>
        <v/>
      </c>
    </row>
    <row r="86" spans="2:17" x14ac:dyDescent="0.25">
      <c r="B86" s="125" t="s">
        <v>205</v>
      </c>
      <c r="C86" s="99">
        <f>IF(OR(F86&gt;0,G86&gt;0),VLOOKUP(B86,'Part IV-2'!$C$18:$D$84,2,FALSE),"")</f>
        <v>0</v>
      </c>
      <c r="D86" s="97" t="str" cm="1">
        <f t="array" ref="D86">_xlfn.IFS(LEFT(B86,2)="LJ","Cat. 1 Jobs",LEFT(B86,2)="LP","Cat. 1 Payments",LEFT(B86,2)="SJ","Cat. 2 Jobs",LEFT(B86,2)="SP","Cat. 2 Payments",LEFT(B86,1)=3,"Cat. 3")</f>
        <v>Cat. 2 Jobs</v>
      </c>
      <c r="E86" s="97" t="str">
        <f t="shared" si="7"/>
        <v>#</v>
      </c>
      <c r="F86" s="115" t="str">
        <f>IF(VLOOKUP($B86,'Part IV-2'!$C$18:$F$84,3,FALSE)&gt;0,VLOOKUP($B86,'Part IV-2'!$C$18:$F$84,3,FALSE),"")</f>
        <v/>
      </c>
      <c r="G86" s="115" t="str">
        <f>IF(VLOOKUP($B86,'Part IV-2'!$C$18:$F$84,4,FALSE)&gt;0,VLOOKUP($B86,'Part IV-2'!$C$18:$F$84,4,FALSE),"")</f>
        <v/>
      </c>
      <c r="H86" s="100">
        <f>IF(AND(RIGHT(D86,4)="Jobs",OR(F86&gt;0,G86&gt;0)),'Part IV-2'!$H26,"")</f>
        <v>0</v>
      </c>
      <c r="I86" s="98"/>
      <c r="J86" s="98"/>
      <c r="K86" s="102">
        <f>IF($D86="Cat. 2 Jobs",VLOOKUP($B86,'Part IV-2'!$C$20:$I$84,7,FALSE),"")</f>
        <v>0</v>
      </c>
      <c r="L86" s="119">
        <f>IF(OR(F86&gt;0,G86&gt;0),VLOOKUP($B86,'Part IV-2'!$C$18:$Q$84,14,FALSE),"")</f>
        <v>0</v>
      </c>
      <c r="M86" s="119" t="str">
        <f t="shared" si="14"/>
        <v/>
      </c>
      <c r="N86" s="119" t="str">
        <f t="shared" si="15"/>
        <v/>
      </c>
      <c r="O86" s="119">
        <f>IF(OR(F86&gt;0,G86&gt;0),VLOOKUP($B86,'Part IV-2'!$C$18:$Q$84,15,FALSE),"")-L86</f>
        <v>0</v>
      </c>
      <c r="P86" s="119" t="str">
        <f t="shared" si="16"/>
        <v/>
      </c>
      <c r="Q86" s="126" t="str">
        <f t="shared" si="17"/>
        <v/>
      </c>
    </row>
    <row r="87" spans="2:17" x14ac:dyDescent="0.25">
      <c r="B87" s="125" t="s">
        <v>206</v>
      </c>
      <c r="C87" s="99">
        <f>IF(OR(F87&gt;0,G87&gt;0),VLOOKUP(B87,'Part IV-2'!$C$18:$D$84,2,FALSE),"")</f>
        <v>0</v>
      </c>
      <c r="D87" s="97" t="str" cm="1">
        <f t="array" ref="D87">_xlfn.IFS(LEFT(B87,2)="LJ","Cat. 1 Jobs",LEFT(B87,2)="LP","Cat. 1 Payments",LEFT(B87,2)="SJ","Cat. 2 Jobs",LEFT(B87,2)="SP","Cat. 2 Payments",LEFT(B87,1)=3,"Cat. 3")</f>
        <v>Cat. 2 Jobs</v>
      </c>
      <c r="E87" s="97" t="str">
        <f t="shared" si="7"/>
        <v>#</v>
      </c>
      <c r="F87" s="115" t="str">
        <f>IF(VLOOKUP($B87,'Part IV-2'!$C$18:$F$84,3,FALSE)&gt;0,VLOOKUP($B87,'Part IV-2'!$C$18:$F$84,3,FALSE),"")</f>
        <v/>
      </c>
      <c r="G87" s="115" t="str">
        <f>IF(VLOOKUP($B87,'Part IV-2'!$C$18:$F$84,4,FALSE)&gt;0,VLOOKUP($B87,'Part IV-2'!$C$18:$F$84,4,FALSE),"")</f>
        <v/>
      </c>
      <c r="H87" s="100">
        <f>IF(AND(RIGHT(D87,4)="Jobs",OR(F87&gt;0,G87&gt;0)),'Part IV-2'!$H27,"")</f>
        <v>0</v>
      </c>
      <c r="I87" s="98"/>
      <c r="J87" s="98"/>
      <c r="K87" s="102">
        <f>IF($D87="Cat. 2 Jobs",VLOOKUP($B87,'Part IV-2'!$C$20:$I$84,7,FALSE),"")</f>
        <v>0</v>
      </c>
      <c r="L87" s="119">
        <f>IF(OR(F87&gt;0,G87&gt;0),VLOOKUP($B87,'Part IV-2'!$C$18:$Q$84,14,FALSE),"")</f>
        <v>0</v>
      </c>
      <c r="M87" s="119" t="str">
        <f t="shared" si="14"/>
        <v/>
      </c>
      <c r="N87" s="119" t="str">
        <f t="shared" si="15"/>
        <v/>
      </c>
      <c r="O87" s="119">
        <f>IF(OR(F87&gt;0,G87&gt;0),VLOOKUP($B87,'Part IV-2'!$C$18:$Q$84,15,FALSE),"")-L87</f>
        <v>0</v>
      </c>
      <c r="P87" s="119" t="str">
        <f t="shared" si="16"/>
        <v/>
      </c>
      <c r="Q87" s="126" t="str">
        <f t="shared" si="17"/>
        <v/>
      </c>
    </row>
    <row r="88" spans="2:17" x14ac:dyDescent="0.25">
      <c r="B88" s="125" t="s">
        <v>207</v>
      </c>
      <c r="C88" s="99">
        <f>IF(OR(F88&gt;0,G88&gt;0),VLOOKUP(B88,'Part IV-2'!$C$18:$D$84,2,FALSE),"")</f>
        <v>0</v>
      </c>
      <c r="D88" s="97" t="str" cm="1">
        <f t="array" ref="D88">_xlfn.IFS(LEFT(B88,2)="LJ","Cat. 1 Jobs",LEFT(B88,2)="LP","Cat. 1 Payments",LEFT(B88,2)="SJ","Cat. 2 Jobs",LEFT(B88,2)="SP","Cat. 2 Payments",LEFT(B88,1)=3,"Cat. 3")</f>
        <v>Cat. 2 Jobs</v>
      </c>
      <c r="E88" s="97" t="str">
        <f t="shared" si="7"/>
        <v>#</v>
      </c>
      <c r="F88" s="115" t="str">
        <f>IF(VLOOKUP($B88,'Part IV-2'!$C$18:$F$84,3,FALSE)&gt;0,VLOOKUP($B88,'Part IV-2'!$C$18:$F$84,3,FALSE),"")</f>
        <v/>
      </c>
      <c r="G88" s="115" t="str">
        <f>IF(VLOOKUP($B88,'Part IV-2'!$C$18:$F$84,4,FALSE)&gt;0,VLOOKUP($B88,'Part IV-2'!$C$18:$F$84,4,FALSE),"")</f>
        <v/>
      </c>
      <c r="H88" s="100">
        <f>IF(AND(RIGHT(D88,4)="Jobs",OR(F88&gt;0,G88&gt;0)),'Part IV-2'!$H28,"")</f>
        <v>0</v>
      </c>
      <c r="I88" s="98"/>
      <c r="J88" s="98"/>
      <c r="K88" s="102">
        <f>IF($D88="Cat. 2 Jobs",VLOOKUP($B88,'Part IV-2'!$C$20:$I$84,7,FALSE),"")</f>
        <v>0</v>
      </c>
      <c r="L88" s="119">
        <f>IF(OR(F88&gt;0,G88&gt;0),VLOOKUP($B88,'Part IV-2'!$C$18:$Q$84,14,FALSE),"")</f>
        <v>0</v>
      </c>
      <c r="M88" s="119" t="str">
        <f t="shared" si="14"/>
        <v/>
      </c>
      <c r="N88" s="119" t="str">
        <f t="shared" si="15"/>
        <v/>
      </c>
      <c r="O88" s="119">
        <f>IF(OR(F88&gt;0,G88&gt;0),VLOOKUP($B88,'Part IV-2'!$C$18:$Q$84,15,FALSE),"")-L88</f>
        <v>0</v>
      </c>
      <c r="P88" s="119" t="str">
        <f t="shared" si="16"/>
        <v/>
      </c>
      <c r="Q88" s="126" t="str">
        <f t="shared" si="17"/>
        <v/>
      </c>
    </row>
    <row r="89" spans="2:17" x14ac:dyDescent="0.25">
      <c r="B89" s="125" t="s">
        <v>208</v>
      </c>
      <c r="C89" s="99">
        <f>IF(OR(F89&gt;0,G89&gt;0),VLOOKUP(B89,'Part IV-2'!$C$18:$D$84,2,FALSE),"")</f>
        <v>0</v>
      </c>
      <c r="D89" s="97" t="str" cm="1">
        <f t="array" ref="D89">_xlfn.IFS(LEFT(B89,2)="LJ","Cat. 1 Jobs",LEFT(B89,2)="LP","Cat. 1 Payments",LEFT(B89,2)="SJ","Cat. 2 Jobs",LEFT(B89,2)="SP","Cat. 2 Payments",LEFT(B89,1)=3,"Cat. 3")</f>
        <v>Cat. 2 Jobs</v>
      </c>
      <c r="E89" s="97" t="str">
        <f t="shared" si="7"/>
        <v>#</v>
      </c>
      <c r="F89" s="115" t="str">
        <f>IF(VLOOKUP($B89,'Part IV-2'!$C$18:$F$84,3,FALSE)&gt;0,VLOOKUP($B89,'Part IV-2'!$C$18:$F$84,3,FALSE),"")</f>
        <v/>
      </c>
      <c r="G89" s="115" t="str">
        <f>IF(VLOOKUP($B89,'Part IV-2'!$C$18:$F$84,4,FALSE)&gt;0,VLOOKUP($B89,'Part IV-2'!$C$18:$F$84,4,FALSE),"")</f>
        <v/>
      </c>
      <c r="H89" s="100">
        <f>IF(AND(RIGHT(D89,4)="Jobs",OR(F89&gt;0,G89&gt;0)),'Part IV-2'!$H29,"")</f>
        <v>0</v>
      </c>
      <c r="I89" s="98"/>
      <c r="J89" s="98"/>
      <c r="K89" s="102">
        <f>IF($D89="Cat. 2 Jobs",VLOOKUP($B89,'Part IV-2'!$C$20:$I$84,7,FALSE),"")</f>
        <v>0</v>
      </c>
      <c r="L89" s="119">
        <f>IF(OR(F89&gt;0,G89&gt;0),VLOOKUP($B89,'Part IV-2'!$C$18:$Q$84,14,FALSE),"")</f>
        <v>0</v>
      </c>
      <c r="M89" s="119" t="str">
        <f t="shared" si="14"/>
        <v/>
      </c>
      <c r="N89" s="119" t="str">
        <f t="shared" si="15"/>
        <v/>
      </c>
      <c r="O89" s="119">
        <f>IF(OR(F89&gt;0,G89&gt;0),VLOOKUP($B89,'Part IV-2'!$C$18:$Q$84,15,FALSE),"")-L89</f>
        <v>0</v>
      </c>
      <c r="P89" s="119" t="str">
        <f t="shared" si="16"/>
        <v/>
      </c>
      <c r="Q89" s="126" t="str">
        <f t="shared" si="17"/>
        <v/>
      </c>
    </row>
    <row r="90" spans="2:17" x14ac:dyDescent="0.25">
      <c r="B90" s="125" t="s">
        <v>209</v>
      </c>
      <c r="C90" s="99">
        <f>IF(OR(F90&gt;0,G90&gt;0),VLOOKUP(B90,'Part IV-2'!$C$18:$D$84,2,FALSE),"")</f>
        <v>0</v>
      </c>
      <c r="D90" s="97" t="str" cm="1">
        <f t="array" ref="D90">_xlfn.IFS(LEFT(B90,2)="LJ","Cat. 1 Jobs",LEFT(B90,2)="LP","Cat. 1 Payments",LEFT(B90,2)="SJ","Cat. 2 Jobs",LEFT(B90,2)="SP","Cat. 2 Payments",LEFT(B90,1)=3,"Cat. 3")</f>
        <v>Cat. 2 Jobs</v>
      </c>
      <c r="E90" s="97" t="str">
        <f t="shared" si="7"/>
        <v>#</v>
      </c>
      <c r="F90" s="115" t="str">
        <f>IF(VLOOKUP($B90,'Part IV-2'!$C$18:$F$84,3,FALSE)&gt;0,VLOOKUP($B90,'Part IV-2'!$C$18:$F$84,3,FALSE),"")</f>
        <v/>
      </c>
      <c r="G90" s="115" t="str">
        <f>IF(VLOOKUP($B90,'Part IV-2'!$C$18:$F$84,4,FALSE)&gt;0,VLOOKUP($B90,'Part IV-2'!$C$18:$F$84,4,FALSE),"")</f>
        <v/>
      </c>
      <c r="H90" s="100">
        <f>IF(AND(RIGHT(D90,4)="Jobs",OR(F90&gt;0,G90&gt;0)),'Part IV-2'!$H30,"")</f>
        <v>0</v>
      </c>
      <c r="I90" s="98"/>
      <c r="J90" s="98"/>
      <c r="K90" s="102">
        <f>IF($D90="Cat. 2 Jobs",VLOOKUP($B90,'Part IV-2'!$C$20:$I$84,7,FALSE),"")</f>
        <v>0</v>
      </c>
      <c r="L90" s="119">
        <f>IF(OR(F90&gt;0,G90&gt;0),VLOOKUP($B90,'Part IV-2'!$C$18:$Q$84,14,FALSE),"")</f>
        <v>0</v>
      </c>
      <c r="M90" s="119" t="str">
        <f t="shared" si="14"/>
        <v/>
      </c>
      <c r="N90" s="119" t="str">
        <f t="shared" si="15"/>
        <v/>
      </c>
      <c r="O90" s="119">
        <f>IF(OR(F90&gt;0,G90&gt;0),VLOOKUP($B90,'Part IV-2'!$C$18:$Q$84,15,FALSE),"")-L90</f>
        <v>0</v>
      </c>
      <c r="P90" s="119" t="str">
        <f t="shared" si="16"/>
        <v/>
      </c>
      <c r="Q90" s="126" t="str">
        <f t="shared" si="17"/>
        <v/>
      </c>
    </row>
    <row r="91" spans="2:17" x14ac:dyDescent="0.25">
      <c r="B91" s="125" t="s">
        <v>210</v>
      </c>
      <c r="C91" s="99">
        <f>IF(OR(F91&gt;0,G91&gt;0),VLOOKUP(B91,'Part IV-2'!$C$18:$D$84,2,FALSE),"")</f>
        <v>0</v>
      </c>
      <c r="D91" s="97" t="str" cm="1">
        <f t="array" ref="D91">_xlfn.IFS(LEFT(B91,2)="LJ","Cat. 1 Jobs",LEFT(B91,2)="LP","Cat. 1 Payments",LEFT(B91,2)="SJ","Cat. 2 Jobs",LEFT(B91,2)="SP","Cat. 2 Payments",LEFT(B91,1)=3,"Cat. 3")</f>
        <v>Cat. 2 Jobs</v>
      </c>
      <c r="E91" s="97" t="str">
        <f t="shared" si="7"/>
        <v>#</v>
      </c>
      <c r="F91" s="115" t="str">
        <f>IF(VLOOKUP($B91,'Part IV-2'!$C$18:$F$84,3,FALSE)&gt;0,VLOOKUP($B91,'Part IV-2'!$C$18:$F$84,3,FALSE),"")</f>
        <v/>
      </c>
      <c r="G91" s="115" t="str">
        <f>IF(VLOOKUP($B91,'Part IV-2'!$C$18:$F$84,4,FALSE)&gt;0,VLOOKUP($B91,'Part IV-2'!$C$18:$F$84,4,FALSE),"")</f>
        <v/>
      </c>
      <c r="H91" s="100">
        <f>IF(AND(RIGHT(D91,4)="Jobs",OR(F91&gt;0,G91&gt;0)),'Part IV-2'!$H31,"")</f>
        <v>0</v>
      </c>
      <c r="I91" s="98"/>
      <c r="J91" s="98"/>
      <c r="K91" s="102">
        <f>IF($D91="Cat. 2 Jobs",VLOOKUP($B91,'Part IV-2'!$C$20:$I$84,7,FALSE),"")</f>
        <v>0</v>
      </c>
      <c r="L91" s="119">
        <f>IF(OR(F91&gt;0,G91&gt;0),VLOOKUP($B91,'Part IV-2'!$C$18:$Q$84,14,FALSE),"")</f>
        <v>0</v>
      </c>
      <c r="M91" s="119" t="str">
        <f t="shared" si="14"/>
        <v/>
      </c>
      <c r="N91" s="119" t="str">
        <f t="shared" si="15"/>
        <v/>
      </c>
      <c r="O91" s="119">
        <f>IF(OR(F91&gt;0,G91&gt;0),VLOOKUP($B91,'Part IV-2'!$C$18:$Q$84,15,FALSE),"")-L91</f>
        <v>0</v>
      </c>
      <c r="P91" s="119" t="str">
        <f t="shared" si="16"/>
        <v/>
      </c>
      <c r="Q91" s="126" t="str">
        <f t="shared" si="17"/>
        <v/>
      </c>
    </row>
    <row r="92" spans="2:17" x14ac:dyDescent="0.25">
      <c r="B92" s="125" t="s">
        <v>211</v>
      </c>
      <c r="C92" s="99">
        <f>IF(OR(F92&gt;0,G92&gt;0),VLOOKUP(B92,'Part IV-2'!$C$18:$D$84,2,FALSE),"")</f>
        <v>0</v>
      </c>
      <c r="D92" s="97" t="str" cm="1">
        <f t="array" ref="D92">_xlfn.IFS(LEFT(B92,2)="LJ","Cat. 1 Jobs",LEFT(B92,2)="LP","Cat. 1 Payments",LEFT(B92,2)="SJ","Cat. 2 Jobs",LEFT(B92,2)="SP","Cat. 2 Payments",LEFT(B92,1)=3,"Cat. 3")</f>
        <v>Cat. 2 Jobs</v>
      </c>
      <c r="E92" s="97" t="str">
        <f t="shared" si="7"/>
        <v>#</v>
      </c>
      <c r="F92" s="115" t="str">
        <f>IF(VLOOKUP($B92,'Part IV-2'!$C$18:$F$84,3,FALSE)&gt;0,VLOOKUP($B92,'Part IV-2'!$C$18:$F$84,3,FALSE),"")</f>
        <v/>
      </c>
      <c r="G92" s="115" t="str">
        <f>IF(VLOOKUP($B92,'Part IV-2'!$C$18:$F$84,4,FALSE)&gt;0,VLOOKUP($B92,'Part IV-2'!$C$18:$F$84,4,FALSE),"")</f>
        <v/>
      </c>
      <c r="H92" s="100">
        <f>IF(AND(RIGHT(D92,4)="Jobs",OR(F92&gt;0,G92&gt;0)),'Part IV-2'!$H32,"")</f>
        <v>0</v>
      </c>
      <c r="I92" s="98"/>
      <c r="J92" s="98"/>
      <c r="K92" s="102">
        <f>IF($D92="Cat. 2 Jobs",VLOOKUP($B92,'Part IV-2'!$C$20:$I$84,7,FALSE),"")</f>
        <v>0</v>
      </c>
      <c r="L92" s="119">
        <f>IF(OR(F92&gt;0,G92&gt;0),VLOOKUP($B92,'Part IV-2'!$C$18:$Q$84,14,FALSE),"")</f>
        <v>0</v>
      </c>
      <c r="M92" s="119" t="str">
        <f t="shared" si="14"/>
        <v/>
      </c>
      <c r="N92" s="119" t="str">
        <f t="shared" si="15"/>
        <v/>
      </c>
      <c r="O92" s="119">
        <f>IF(OR(F92&gt;0,G92&gt;0),VLOOKUP($B92,'Part IV-2'!$C$18:$Q$84,15,FALSE),"")-L92</f>
        <v>0</v>
      </c>
      <c r="P92" s="119" t="str">
        <f t="shared" si="16"/>
        <v/>
      </c>
      <c r="Q92" s="126" t="str">
        <f t="shared" si="17"/>
        <v/>
      </c>
    </row>
    <row r="93" spans="2:17" x14ac:dyDescent="0.25">
      <c r="B93" s="125" t="s">
        <v>212</v>
      </c>
      <c r="C93" s="99">
        <f>IF(OR(F93&gt;0,G93&gt;0),VLOOKUP(B93,'Part IV-2'!$C$18:$D$84,2,FALSE),"")</f>
        <v>0</v>
      </c>
      <c r="D93" s="97" t="str" cm="1">
        <f t="array" ref="D93">_xlfn.IFS(LEFT(B93,2)="LJ","Cat. 1 Jobs",LEFT(B93,2)="LP","Cat. 1 Payments",LEFT(B93,2)="SJ","Cat. 2 Jobs",LEFT(B93,2)="SP","Cat. 2 Payments",LEFT(B93,1)=3,"Cat. 3")</f>
        <v>Cat. 2 Jobs</v>
      </c>
      <c r="E93" s="97" t="str">
        <f t="shared" si="7"/>
        <v>#</v>
      </c>
      <c r="F93" s="115" t="str">
        <f>IF(VLOOKUP($B93,'Part IV-2'!$C$18:$F$84,3,FALSE)&gt;0,VLOOKUP($B93,'Part IV-2'!$C$18:$F$84,3,FALSE),"")</f>
        <v/>
      </c>
      <c r="G93" s="115" t="str">
        <f>IF(VLOOKUP($B93,'Part IV-2'!$C$18:$F$84,4,FALSE)&gt;0,VLOOKUP($B93,'Part IV-2'!$C$18:$F$84,4,FALSE),"")</f>
        <v/>
      </c>
      <c r="H93" s="100">
        <f>IF(AND(RIGHT(D93,4)="Jobs",OR(F93&gt;0,G93&gt;0)),'Part IV-2'!$H33,"")</f>
        <v>0</v>
      </c>
      <c r="I93" s="98"/>
      <c r="J93" s="98"/>
      <c r="K93" s="102">
        <f>IF($D93="Cat. 2 Jobs",VLOOKUP($B93,'Part IV-2'!$C$20:$I$84,7,FALSE),"")</f>
        <v>0</v>
      </c>
      <c r="L93" s="119">
        <f>IF(OR(F93&gt;0,G93&gt;0),VLOOKUP($B93,'Part IV-2'!$C$18:$Q$84,14,FALSE),"")</f>
        <v>0</v>
      </c>
      <c r="M93" s="119" t="str">
        <f t="shared" si="14"/>
        <v/>
      </c>
      <c r="N93" s="119" t="str">
        <f t="shared" si="15"/>
        <v/>
      </c>
      <c r="O93" s="119">
        <f>IF(OR(F93&gt;0,G93&gt;0),VLOOKUP($B93,'Part IV-2'!$C$18:$Q$84,15,FALSE),"")-L93</f>
        <v>0</v>
      </c>
      <c r="P93" s="119" t="str">
        <f t="shared" si="16"/>
        <v/>
      </c>
      <c r="Q93" s="126" t="str">
        <f t="shared" si="17"/>
        <v/>
      </c>
    </row>
    <row r="94" spans="2:17" x14ac:dyDescent="0.25">
      <c r="B94" s="125" t="s">
        <v>213</v>
      </c>
      <c r="C94" s="99">
        <f>IF(OR(F94&gt;0,G94&gt;0),VLOOKUP(B94,'Part IV-2'!$C$18:$D$84,2,FALSE),"")</f>
        <v>0</v>
      </c>
      <c r="D94" s="97" t="str" cm="1">
        <f t="array" ref="D94">_xlfn.IFS(LEFT(B94,2)="LJ","Cat. 1 Jobs",LEFT(B94,2)="LP","Cat. 1 Payments",LEFT(B94,2)="SJ","Cat. 2 Jobs",LEFT(B94,2)="SP","Cat. 2 Payments",LEFT(B94,1)=3,"Cat. 3")</f>
        <v>Cat. 2 Jobs</v>
      </c>
      <c r="E94" s="97" t="str">
        <f t="shared" si="7"/>
        <v>#</v>
      </c>
      <c r="F94" s="115" t="str">
        <f>IF(VLOOKUP($B94,'Part IV-2'!$C$18:$F$84,3,FALSE)&gt;0,VLOOKUP($B94,'Part IV-2'!$C$18:$F$84,3,FALSE),"")</f>
        <v/>
      </c>
      <c r="G94" s="115" t="str">
        <f>IF(VLOOKUP($B94,'Part IV-2'!$C$18:$F$84,4,FALSE)&gt;0,VLOOKUP($B94,'Part IV-2'!$C$18:$F$84,4,FALSE),"")</f>
        <v/>
      </c>
      <c r="H94" s="100">
        <f>IF(AND(RIGHT(D94,4)="Jobs",OR(F94&gt;0,G94&gt;0)),'Part IV-2'!$H34,"")</f>
        <v>0</v>
      </c>
      <c r="I94" s="98"/>
      <c r="J94" s="98"/>
      <c r="K94" s="102">
        <f>IF($D94="Cat. 2 Jobs",VLOOKUP($B94,'Part IV-2'!$C$20:$I$84,7,FALSE),"")</f>
        <v>0</v>
      </c>
      <c r="L94" s="119">
        <f>IF(OR(F94&gt;0,G94&gt;0),VLOOKUP($B94,'Part IV-2'!$C$18:$Q$84,14,FALSE),"")</f>
        <v>0</v>
      </c>
      <c r="M94" s="119" t="str">
        <f t="shared" si="14"/>
        <v/>
      </c>
      <c r="N94" s="119" t="str">
        <f t="shared" si="15"/>
        <v/>
      </c>
      <c r="O94" s="119">
        <f>IF(OR(F94&gt;0,G94&gt;0),VLOOKUP($B94,'Part IV-2'!$C$18:$Q$84,15,FALSE),"")-L94</f>
        <v>0</v>
      </c>
      <c r="P94" s="119" t="str">
        <f t="shared" si="16"/>
        <v/>
      </c>
      <c r="Q94" s="126" t="str">
        <f t="shared" si="17"/>
        <v/>
      </c>
    </row>
    <row r="95" spans="2:17" x14ac:dyDescent="0.25">
      <c r="B95" s="125" t="s">
        <v>214</v>
      </c>
      <c r="C95" s="99">
        <f>IF(OR(F95&gt;0,G95&gt;0),VLOOKUP(B95,'Part IV-2'!$C$18:$D$84,2,FALSE),"")</f>
        <v>0</v>
      </c>
      <c r="D95" s="97" t="str" cm="1">
        <f t="array" ref="D95">_xlfn.IFS(LEFT(B95,2)="LJ","Cat. 1 Jobs",LEFT(B95,2)="LP","Cat. 1 Payments",LEFT(B95,2)="SJ","Cat. 2 Jobs",LEFT(B95,2)="SP","Cat. 2 Payments",LEFT(B95,1)=3,"Cat. 3")</f>
        <v>Cat. 2 Jobs</v>
      </c>
      <c r="E95" s="97" t="str">
        <f t="shared" si="7"/>
        <v>#</v>
      </c>
      <c r="F95" s="115" t="str">
        <f>IF(VLOOKUP($B95,'Part IV-2'!$C$18:$F$84,3,FALSE)&gt;0,VLOOKUP($B95,'Part IV-2'!$C$18:$F$84,3,FALSE),"")</f>
        <v/>
      </c>
      <c r="G95" s="115" t="str">
        <f>IF(VLOOKUP($B95,'Part IV-2'!$C$18:$F$84,4,FALSE)&gt;0,VLOOKUP($B95,'Part IV-2'!$C$18:$F$84,4,FALSE),"")</f>
        <v/>
      </c>
      <c r="H95" s="100">
        <f>IF(AND(RIGHT(D95,4)="Jobs",OR(F95&gt;0,G95&gt;0)),'Part IV-2'!$H35,"")</f>
        <v>0</v>
      </c>
      <c r="I95" s="98"/>
      <c r="J95" s="98"/>
      <c r="K95" s="102">
        <f>IF($D95="Cat. 2 Jobs",VLOOKUP($B95,'Part IV-2'!$C$20:$I$84,7,FALSE),"")</f>
        <v>0</v>
      </c>
      <c r="L95" s="119">
        <f>IF(OR(F95&gt;0,G95&gt;0),VLOOKUP($B95,'Part IV-2'!$C$18:$Q$84,14,FALSE),"")</f>
        <v>0</v>
      </c>
      <c r="M95" s="119" t="str">
        <f t="shared" si="14"/>
        <v/>
      </c>
      <c r="N95" s="119" t="str">
        <f t="shared" si="15"/>
        <v/>
      </c>
      <c r="O95" s="119">
        <f>IF(OR(F95&gt;0,G95&gt;0),VLOOKUP($B95,'Part IV-2'!$C$18:$Q$84,15,FALSE),"")-L95</f>
        <v>0</v>
      </c>
      <c r="P95" s="119" t="str">
        <f t="shared" si="16"/>
        <v/>
      </c>
      <c r="Q95" s="126" t="str">
        <f t="shared" si="17"/>
        <v/>
      </c>
    </row>
    <row r="96" spans="2:17" x14ac:dyDescent="0.25">
      <c r="B96" s="125" t="s">
        <v>215</v>
      </c>
      <c r="C96" s="99">
        <f>IF(OR(F96&gt;0,G96&gt;0),VLOOKUP(B96,'Part IV-2'!$C$18:$D$84,2,FALSE),"")</f>
        <v>0</v>
      </c>
      <c r="D96" s="97" t="str" cm="1">
        <f t="array" ref="D96">_xlfn.IFS(LEFT(B96,2)="LJ","Cat. 1 Jobs",LEFT(B96,2)="LP","Cat. 1 Payments",LEFT(B96,2)="SJ","Cat. 2 Jobs",LEFT(B96,2)="SP","Cat. 2 Payments",LEFT(B96,1)=3,"Cat. 3")</f>
        <v>Cat. 2 Jobs</v>
      </c>
      <c r="E96" s="97" t="str">
        <f t="shared" si="7"/>
        <v>#</v>
      </c>
      <c r="F96" s="115" t="str">
        <f>IF(VLOOKUP($B96,'Part IV-2'!$C$18:$F$84,3,FALSE)&gt;0,VLOOKUP($B96,'Part IV-2'!$C$18:$F$84,3,FALSE),"")</f>
        <v/>
      </c>
      <c r="G96" s="115" t="str">
        <f>IF(VLOOKUP($B96,'Part IV-2'!$C$18:$F$84,4,FALSE)&gt;0,VLOOKUP($B96,'Part IV-2'!$C$18:$F$84,4,FALSE),"")</f>
        <v/>
      </c>
      <c r="H96" s="100">
        <f>IF(AND(RIGHT(D96,4)="Jobs",OR(F96&gt;0,G96&gt;0)),'Part IV-2'!$H36,"")</f>
        <v>0</v>
      </c>
      <c r="I96" s="98"/>
      <c r="J96" s="98"/>
      <c r="K96" s="102">
        <f>IF($D96="Cat. 2 Jobs",VLOOKUP($B96,'Part IV-2'!$C$20:$I$84,7,FALSE),"")</f>
        <v>0</v>
      </c>
      <c r="L96" s="119">
        <f>IF(OR(F96&gt;0,G96&gt;0),VLOOKUP($B96,'Part IV-2'!$C$18:$Q$84,14,FALSE),"")</f>
        <v>0</v>
      </c>
      <c r="M96" s="119" t="str">
        <f t="shared" si="14"/>
        <v/>
      </c>
      <c r="N96" s="119" t="str">
        <f t="shared" si="15"/>
        <v/>
      </c>
      <c r="O96" s="119">
        <f>IF(OR(F96&gt;0,G96&gt;0),VLOOKUP($B96,'Part IV-2'!$C$18:$Q$84,15,FALSE),"")-L96</f>
        <v>0</v>
      </c>
      <c r="P96" s="119" t="str">
        <f t="shared" si="16"/>
        <v/>
      </c>
      <c r="Q96" s="126" t="str">
        <f t="shared" si="17"/>
        <v/>
      </c>
    </row>
    <row r="97" spans="2:17" x14ac:dyDescent="0.25">
      <c r="B97" s="125" t="s">
        <v>216</v>
      </c>
      <c r="C97" s="99">
        <f>IF(OR(F97&gt;0,G97&gt;0),VLOOKUP(B97,'Part IV-2'!$C$18:$D$84,2,FALSE),"")</f>
        <v>0</v>
      </c>
      <c r="D97" s="97" t="str" cm="1">
        <f t="array" ref="D97">_xlfn.IFS(LEFT(B97,2)="LJ","Cat. 1 Jobs",LEFT(B97,2)="LP","Cat. 1 Payments",LEFT(B97,2)="SJ","Cat. 2 Jobs",LEFT(B97,2)="SP","Cat. 2 Payments",LEFT(B97,1)=3,"Cat. 3")</f>
        <v>Cat. 2 Jobs</v>
      </c>
      <c r="E97" s="97" t="str">
        <f t="shared" si="7"/>
        <v>#</v>
      </c>
      <c r="F97" s="115" t="str">
        <f>IF(VLOOKUP($B97,'Part IV-2'!$C$18:$F$84,3,FALSE)&gt;0,VLOOKUP($B97,'Part IV-2'!$C$18:$F$84,3,FALSE),"")</f>
        <v/>
      </c>
      <c r="G97" s="115" t="str">
        <f>IF(VLOOKUP($B97,'Part IV-2'!$C$18:$F$84,4,FALSE)&gt;0,VLOOKUP($B97,'Part IV-2'!$C$18:$F$84,4,FALSE),"")</f>
        <v/>
      </c>
      <c r="H97" s="100">
        <f>IF(AND(RIGHT(D97,4)="Jobs",OR(F97&gt;0,G97&gt;0)),'Part IV-2'!$H37,"")</f>
        <v>0</v>
      </c>
      <c r="I97" s="98"/>
      <c r="J97" s="98"/>
      <c r="K97" s="102">
        <f>IF($D97="Cat. 2 Jobs",VLOOKUP($B97,'Part IV-2'!$C$20:$I$84,7,FALSE),"")</f>
        <v>0</v>
      </c>
      <c r="L97" s="119">
        <f>IF(OR(F97&gt;0,G97&gt;0),VLOOKUP($B97,'Part IV-2'!$C$18:$Q$84,14,FALSE),"")</f>
        <v>0</v>
      </c>
      <c r="M97" s="119" t="str">
        <f t="shared" si="14"/>
        <v/>
      </c>
      <c r="N97" s="119" t="str">
        <f t="shared" si="15"/>
        <v/>
      </c>
      <c r="O97" s="119">
        <f>IF(OR(F97&gt;0,G97&gt;0),VLOOKUP($B97,'Part IV-2'!$C$18:$Q$84,15,FALSE),"")-L97</f>
        <v>0</v>
      </c>
      <c r="P97" s="119" t="str">
        <f t="shared" si="16"/>
        <v/>
      </c>
      <c r="Q97" s="126" t="str">
        <f t="shared" si="17"/>
        <v/>
      </c>
    </row>
    <row r="98" spans="2:17" x14ac:dyDescent="0.25">
      <c r="B98" s="125" t="s">
        <v>217</v>
      </c>
      <c r="C98" s="99">
        <f>IF(OR(F98&gt;0,G98&gt;0),VLOOKUP(B98,'Part IV-2'!$C$18:$D$84,2,FALSE),"")</f>
        <v>0</v>
      </c>
      <c r="D98" s="97" t="str" cm="1">
        <f t="array" ref="D98">_xlfn.IFS(LEFT(B98,2)="LJ","Cat. 1 Jobs",LEFT(B98,2)="LP","Cat. 1 Payments",LEFT(B98,2)="SJ","Cat. 2 Jobs",LEFT(B98,2)="SP","Cat. 2 Payments",LEFT(B98,1)=3,"Cat. 3")</f>
        <v>Cat. 2 Jobs</v>
      </c>
      <c r="E98" s="97" t="str">
        <f t="shared" si="7"/>
        <v>#</v>
      </c>
      <c r="F98" s="115" t="str">
        <f>IF(VLOOKUP($B98,'Part IV-2'!$C$18:$F$84,3,FALSE)&gt;0,VLOOKUP($B98,'Part IV-2'!$C$18:$F$84,3,FALSE),"")</f>
        <v/>
      </c>
      <c r="G98" s="115" t="str">
        <f>IF(VLOOKUP($B98,'Part IV-2'!$C$18:$F$84,4,FALSE)&gt;0,VLOOKUP($B98,'Part IV-2'!$C$18:$F$84,4,FALSE),"")</f>
        <v/>
      </c>
      <c r="H98" s="100">
        <f>IF(AND(RIGHT(D98,4)="Jobs",OR(F98&gt;0,G98&gt;0)),'Part IV-2'!$H38,"")</f>
        <v>0</v>
      </c>
      <c r="I98" s="98"/>
      <c r="J98" s="98"/>
      <c r="K98" s="102">
        <f>IF($D98="Cat. 2 Jobs",VLOOKUP($B98,'Part IV-2'!$C$20:$I$84,7,FALSE),"")</f>
        <v>0</v>
      </c>
      <c r="L98" s="119">
        <f>IF(OR(F98&gt;0,G98&gt;0),VLOOKUP($B98,'Part IV-2'!$C$18:$Q$84,14,FALSE),"")</f>
        <v>0</v>
      </c>
      <c r="M98" s="119" t="str">
        <f t="shared" si="14"/>
        <v/>
      </c>
      <c r="N98" s="119" t="str">
        <f t="shared" si="15"/>
        <v/>
      </c>
      <c r="O98" s="119">
        <f>IF(OR(F98&gt;0,G98&gt;0),VLOOKUP($B98,'Part IV-2'!$C$18:$Q$84,15,FALSE),"")-L98</f>
        <v>0</v>
      </c>
      <c r="P98" s="119" t="str">
        <f t="shared" si="16"/>
        <v/>
      </c>
      <c r="Q98" s="126" t="str">
        <f t="shared" si="17"/>
        <v/>
      </c>
    </row>
    <row r="99" spans="2:17" x14ac:dyDescent="0.25">
      <c r="B99" s="125" t="s">
        <v>218</v>
      </c>
      <c r="C99" s="99">
        <f>IF(OR(F99&gt;0,G99&gt;0),VLOOKUP(B99,'Part IV-2'!$C$18:$D$84,2,FALSE),"")</f>
        <v>0</v>
      </c>
      <c r="D99" s="97" t="str" cm="1">
        <f t="array" ref="D99">_xlfn.IFS(LEFT(B99,2)="LJ","Cat. 1 Jobs",LEFT(B99,2)="LP","Cat. 1 Payments",LEFT(B99,2)="SJ","Cat. 2 Jobs",LEFT(B99,2)="SP","Cat. 2 Payments",LEFT(B99,1)=3,"Cat. 3")</f>
        <v>Cat. 2 Jobs</v>
      </c>
      <c r="E99" s="97" t="str">
        <f t="shared" si="7"/>
        <v>#</v>
      </c>
      <c r="F99" s="115" t="str">
        <f>IF(VLOOKUP($B99,'Part IV-2'!$C$18:$F$84,3,FALSE)&gt;0,VLOOKUP($B99,'Part IV-2'!$C$18:$F$84,3,FALSE),"")</f>
        <v/>
      </c>
      <c r="G99" s="115" t="str">
        <f>IF(VLOOKUP($B99,'Part IV-2'!$C$18:$F$84,4,FALSE)&gt;0,VLOOKUP($B99,'Part IV-2'!$C$18:$F$84,4,FALSE),"")</f>
        <v/>
      </c>
      <c r="H99" s="100">
        <f>IF(AND(RIGHT(D99,4)="Jobs",OR(F99&gt;0,G99&gt;0)),'Part IV-2'!$H39,"")</f>
        <v>0</v>
      </c>
      <c r="I99" s="98"/>
      <c r="J99" s="98"/>
      <c r="K99" s="102">
        <f>IF($D99="Cat. 2 Jobs",VLOOKUP($B99,'Part IV-2'!$C$20:$I$84,7,FALSE),"")</f>
        <v>0</v>
      </c>
      <c r="L99" s="119">
        <f>IF(OR(F99&gt;0,G99&gt;0),VLOOKUP($B99,'Part IV-2'!$C$18:$Q$84,14,FALSE),"")</f>
        <v>0</v>
      </c>
      <c r="M99" s="119" t="str">
        <f t="shared" si="14"/>
        <v/>
      </c>
      <c r="N99" s="119" t="str">
        <f t="shared" si="15"/>
        <v/>
      </c>
      <c r="O99" s="119">
        <f>IF(OR(F99&gt;0,G99&gt;0),VLOOKUP($B99,'Part IV-2'!$C$18:$Q$84,15,FALSE),"")-L99</f>
        <v>0</v>
      </c>
      <c r="P99" s="119" t="str">
        <f t="shared" si="16"/>
        <v/>
      </c>
      <c r="Q99" s="126" t="str">
        <f t="shared" si="17"/>
        <v/>
      </c>
    </row>
    <row r="100" spans="2:17" x14ac:dyDescent="0.25">
      <c r="B100" s="125" t="s">
        <v>219</v>
      </c>
      <c r="C100" s="99">
        <f>IF(OR(F100&gt;0,G100&gt;0),VLOOKUP(B100,'Part IV-2'!$C$18:$D$84,2,FALSE),"")</f>
        <v>0</v>
      </c>
      <c r="D100" s="97" t="str" cm="1">
        <f t="array" ref="D100">_xlfn.IFS(LEFT(B100,2)="LJ","Cat. 1 Jobs",LEFT(B100,2)="LP","Cat. 1 Payments",LEFT(B100,2)="SJ","Cat. 2 Jobs",LEFT(B100,2)="SP","Cat. 2 Payments",LEFT(B100,1)=3,"Cat. 3")</f>
        <v>Cat. 2 Jobs</v>
      </c>
      <c r="E100" s="97" t="str">
        <f t="shared" si="7"/>
        <v>#</v>
      </c>
      <c r="F100" s="115" t="str">
        <f>IF(VLOOKUP($B100,'Part IV-2'!$C$18:$F$84,3,FALSE)&gt;0,VLOOKUP($B100,'Part IV-2'!$C$18:$F$84,3,FALSE),"")</f>
        <v/>
      </c>
      <c r="G100" s="115" t="str">
        <f>IF(VLOOKUP($B100,'Part IV-2'!$C$18:$F$84,4,FALSE)&gt;0,VLOOKUP($B100,'Part IV-2'!$C$18:$F$84,4,FALSE),"")</f>
        <v/>
      </c>
      <c r="H100" s="100">
        <f>IF(AND(RIGHT(D100,4)="Jobs",OR(F100&gt;0,G100&gt;0)),'Part IV-2'!$H40,"")</f>
        <v>0</v>
      </c>
      <c r="I100" s="98"/>
      <c r="J100" s="98"/>
      <c r="K100" s="102">
        <f>IF($D100="Cat. 2 Jobs",VLOOKUP($B100,'Part IV-2'!$C$20:$I$84,7,FALSE),"")</f>
        <v>0</v>
      </c>
      <c r="L100" s="119">
        <f>IF(OR(F100&gt;0,G100&gt;0),VLOOKUP($B100,'Part IV-2'!$C$18:$Q$84,14,FALSE),"")</f>
        <v>0</v>
      </c>
      <c r="M100" s="119" t="str">
        <f t="shared" si="14"/>
        <v/>
      </c>
      <c r="N100" s="119" t="str">
        <f t="shared" si="15"/>
        <v/>
      </c>
      <c r="O100" s="119">
        <f>IF(OR(F100&gt;0,G100&gt;0),VLOOKUP($B100,'Part IV-2'!$C$18:$Q$84,15,FALSE),"")-L100</f>
        <v>0</v>
      </c>
      <c r="P100" s="119" t="str">
        <f t="shared" si="16"/>
        <v/>
      </c>
      <c r="Q100" s="126" t="str">
        <f t="shared" si="17"/>
        <v/>
      </c>
    </row>
    <row r="101" spans="2:17" x14ac:dyDescent="0.25">
      <c r="B101" s="125" t="s">
        <v>220</v>
      </c>
      <c r="C101" s="99">
        <f>IF(OR(F101&gt;0,G101&gt;0),VLOOKUP(B101,'Part IV-2'!$C$18:$D$84,2,FALSE),"")</f>
        <v>0</v>
      </c>
      <c r="D101" s="97" t="str" cm="1">
        <f t="array" ref="D101">_xlfn.IFS(LEFT(B101,2)="LJ","Cat. 1 Jobs",LEFT(B101,2)="LP","Cat. 1 Payments",LEFT(B101,2)="SJ","Cat. 2 Jobs",LEFT(B101,2)="SP","Cat. 2 Payments",LEFT(B101,1)=3,"Cat. 3")</f>
        <v>Cat. 2 Jobs</v>
      </c>
      <c r="E101" s="97" t="str">
        <f t="shared" si="7"/>
        <v>#</v>
      </c>
      <c r="F101" s="115" t="str">
        <f>IF(VLOOKUP($B101,'Part IV-2'!$C$18:$F$84,3,FALSE)&gt;0,VLOOKUP($B101,'Part IV-2'!$C$18:$F$84,3,FALSE),"")</f>
        <v/>
      </c>
      <c r="G101" s="115" t="str">
        <f>IF(VLOOKUP($B101,'Part IV-2'!$C$18:$F$84,4,FALSE)&gt;0,VLOOKUP($B101,'Part IV-2'!$C$18:$F$84,4,FALSE),"")</f>
        <v/>
      </c>
      <c r="H101" s="100">
        <f>IF(AND(RIGHT(D101,4)="Jobs",OR(F101&gt;0,G101&gt;0)),'Part IV-2'!$H41,"")</f>
        <v>0</v>
      </c>
      <c r="I101" s="98"/>
      <c r="J101" s="98"/>
      <c r="K101" s="102">
        <f>IF($D101="Cat. 2 Jobs",VLOOKUP($B101,'Part IV-2'!$C$20:$I$84,7,FALSE),"")</f>
        <v>0</v>
      </c>
      <c r="L101" s="119">
        <f>IF(OR(F101&gt;0,G101&gt;0),VLOOKUP($B101,'Part IV-2'!$C$18:$Q$84,14,FALSE),"")</f>
        <v>0</v>
      </c>
      <c r="M101" s="119" t="str">
        <f t="shared" si="14"/>
        <v/>
      </c>
      <c r="N101" s="119" t="str">
        <f t="shared" si="15"/>
        <v/>
      </c>
      <c r="O101" s="119">
        <f>IF(OR(F101&gt;0,G101&gt;0),VLOOKUP($B101,'Part IV-2'!$C$18:$Q$84,15,FALSE),"")-L101</f>
        <v>0</v>
      </c>
      <c r="P101" s="119" t="str">
        <f t="shared" si="16"/>
        <v/>
      </c>
      <c r="Q101" s="126" t="str">
        <f t="shared" si="17"/>
        <v/>
      </c>
    </row>
    <row r="102" spans="2:17" x14ac:dyDescent="0.25">
      <c r="B102" s="125" t="s">
        <v>221</v>
      </c>
      <c r="C102" s="99">
        <f>IF(OR(F102&gt;0,G102&gt;0),VLOOKUP(B102,'Part IV-2'!$C$18:$D$84,2,FALSE),"")</f>
        <v>0</v>
      </c>
      <c r="D102" s="97" t="str" cm="1">
        <f t="array" ref="D102">_xlfn.IFS(LEFT(B102,2)="LJ","Cat. 1 Jobs",LEFT(B102,2)="LP","Cat. 1 Payments",LEFT(B102,2)="SJ","Cat. 2 Jobs",LEFT(B102,2)="SP","Cat. 2 Payments",LEFT(B102,1)=3,"Cat. 3")</f>
        <v>Cat. 2 Jobs</v>
      </c>
      <c r="E102" s="97" t="str">
        <f t="shared" si="7"/>
        <v>#</v>
      </c>
      <c r="F102" s="115" t="str">
        <f>IF(VLOOKUP($B102,'Part IV-2'!$C$18:$F$84,3,FALSE)&gt;0,VLOOKUP($B102,'Part IV-2'!$C$18:$F$84,3,FALSE),"")</f>
        <v/>
      </c>
      <c r="G102" s="115" t="str">
        <f>IF(VLOOKUP($B102,'Part IV-2'!$C$18:$F$84,4,FALSE)&gt;0,VLOOKUP($B102,'Part IV-2'!$C$18:$F$84,4,FALSE),"")</f>
        <v/>
      </c>
      <c r="H102" s="100">
        <f>IF(AND(RIGHT(D102,4)="Jobs",OR(F102&gt;0,G102&gt;0)),'Part IV-2'!$H42,"")</f>
        <v>0</v>
      </c>
      <c r="I102" s="98"/>
      <c r="J102" s="98"/>
      <c r="K102" s="102">
        <f>IF($D102="Cat. 2 Jobs",VLOOKUP($B102,'Part IV-2'!$C$20:$I$84,7,FALSE),"")</f>
        <v>0</v>
      </c>
      <c r="L102" s="119">
        <f>IF(OR(F102&gt;0,G102&gt;0),VLOOKUP($B102,'Part IV-2'!$C$18:$Q$84,14,FALSE),"")</f>
        <v>0</v>
      </c>
      <c r="M102" s="119" t="str">
        <f t="shared" si="14"/>
        <v/>
      </c>
      <c r="N102" s="119" t="str">
        <f t="shared" si="15"/>
        <v/>
      </c>
      <c r="O102" s="119">
        <f>IF(OR(F102&gt;0,G102&gt;0),VLOOKUP($B102,'Part IV-2'!$C$18:$Q$84,15,FALSE),"")-L102</f>
        <v>0</v>
      </c>
      <c r="P102" s="119" t="str">
        <f t="shared" si="16"/>
        <v/>
      </c>
      <c r="Q102" s="126" t="str">
        <f t="shared" si="17"/>
        <v/>
      </c>
    </row>
    <row r="103" spans="2:17" x14ac:dyDescent="0.25">
      <c r="B103" s="125" t="s">
        <v>222</v>
      </c>
      <c r="C103" s="99">
        <f>IF(OR(F103&gt;0,G103&gt;0),VLOOKUP(B103,'Part IV-2'!$C$18:$D$84,2,FALSE),"")</f>
        <v>0</v>
      </c>
      <c r="D103" s="97" t="str" cm="1">
        <f t="array" ref="D103">_xlfn.IFS(LEFT(B103,2)="LJ","Cat. 1 Jobs",LEFT(B103,2)="LP","Cat. 1 Payments",LEFT(B103,2)="SJ","Cat. 2 Jobs",LEFT(B103,2)="SP","Cat. 2 Payments",LEFT(B103,1)=3,"Cat. 3")</f>
        <v>Cat. 2 Jobs</v>
      </c>
      <c r="E103" s="97" t="str">
        <f t="shared" si="7"/>
        <v>#</v>
      </c>
      <c r="F103" s="115" t="str">
        <f>IF(VLOOKUP($B103,'Part IV-2'!$C$18:$F$84,3,FALSE)&gt;0,VLOOKUP($B103,'Part IV-2'!$C$18:$F$84,3,FALSE),"")</f>
        <v/>
      </c>
      <c r="G103" s="115" t="str">
        <f>IF(VLOOKUP($B103,'Part IV-2'!$C$18:$F$84,4,FALSE)&gt;0,VLOOKUP($B103,'Part IV-2'!$C$18:$F$84,4,FALSE),"")</f>
        <v/>
      </c>
      <c r="H103" s="100">
        <f>IF(AND(RIGHT(D103,4)="Jobs",OR(F103&gt;0,G103&gt;0)),'Part IV-2'!$H43,"")</f>
        <v>0</v>
      </c>
      <c r="I103" s="98"/>
      <c r="J103" s="98"/>
      <c r="K103" s="102">
        <f>IF($D103="Cat. 2 Jobs",VLOOKUP($B103,'Part IV-2'!$C$20:$I$84,7,FALSE),"")</f>
        <v>0</v>
      </c>
      <c r="L103" s="119">
        <f>IF(OR(F103&gt;0,G103&gt;0),VLOOKUP($B103,'Part IV-2'!$C$18:$Q$84,14,FALSE),"")</f>
        <v>0</v>
      </c>
      <c r="M103" s="119" t="str">
        <f t="shared" si="14"/>
        <v/>
      </c>
      <c r="N103" s="119" t="str">
        <f t="shared" si="15"/>
        <v/>
      </c>
      <c r="O103" s="119">
        <f>IF(OR(F103&gt;0,G103&gt;0),VLOOKUP($B103,'Part IV-2'!$C$18:$Q$84,15,FALSE),"")-L103</f>
        <v>0</v>
      </c>
      <c r="P103" s="119" t="str">
        <f t="shared" si="16"/>
        <v/>
      </c>
      <c r="Q103" s="126" t="str">
        <f t="shared" si="17"/>
        <v/>
      </c>
    </row>
    <row r="104" spans="2:17" x14ac:dyDescent="0.25">
      <c r="B104" s="125" t="s">
        <v>223</v>
      </c>
      <c r="C104" s="99">
        <f>IF(OR(F104&gt;0,G104&gt;0),VLOOKUP(B104,'Part IV-2'!$C$18:$D$84,2,FALSE),"")</f>
        <v>0</v>
      </c>
      <c r="D104" s="97" t="str" cm="1">
        <f t="array" ref="D104">_xlfn.IFS(LEFT(B104,2)="LJ","Cat. 1 Jobs",LEFT(B104,2)="LP","Cat. 1 Payments",LEFT(B104,2)="SJ","Cat. 2 Jobs",LEFT(B104,2)="SP","Cat. 2 Payments",LEFT(B104,1)=3,"Cat. 3")</f>
        <v>Cat. 2 Jobs</v>
      </c>
      <c r="E104" s="97" t="str">
        <f t="shared" si="7"/>
        <v>#</v>
      </c>
      <c r="F104" s="115" t="str">
        <f>IF(VLOOKUP($B104,'Part IV-2'!$C$18:$F$84,3,FALSE)&gt;0,VLOOKUP($B104,'Part IV-2'!$C$18:$F$84,3,FALSE),"")</f>
        <v/>
      </c>
      <c r="G104" s="115" t="str">
        <f>IF(VLOOKUP($B104,'Part IV-2'!$C$18:$F$84,4,FALSE)&gt;0,VLOOKUP($B104,'Part IV-2'!$C$18:$F$84,4,FALSE),"")</f>
        <v/>
      </c>
      <c r="H104" s="100">
        <f>IF(AND(RIGHT(D104,4)="Jobs",OR(F104&gt;0,G104&gt;0)),'Part IV-2'!$H44,"")</f>
        <v>0</v>
      </c>
      <c r="I104" s="98"/>
      <c r="J104" s="98"/>
      <c r="K104" s="102">
        <f>IF($D104="Cat. 2 Jobs",VLOOKUP($B104,'Part IV-2'!$C$20:$I$84,7,FALSE),"")</f>
        <v>0</v>
      </c>
      <c r="L104" s="119">
        <f>IF(OR(F104&gt;0,G104&gt;0),VLOOKUP($B104,'Part IV-2'!$C$18:$Q$84,14,FALSE),"")</f>
        <v>0</v>
      </c>
      <c r="M104" s="119" t="str">
        <f t="shared" si="14"/>
        <v/>
      </c>
      <c r="N104" s="119" t="str">
        <f t="shared" si="15"/>
        <v/>
      </c>
      <c r="O104" s="119">
        <f>IF(OR(F104&gt;0,G104&gt;0),VLOOKUP($B104,'Part IV-2'!$C$18:$Q$84,15,FALSE),"")-L104</f>
        <v>0</v>
      </c>
      <c r="P104" s="119" t="str">
        <f t="shared" si="16"/>
        <v/>
      </c>
      <c r="Q104" s="126" t="str">
        <f t="shared" si="17"/>
        <v/>
      </c>
    </row>
    <row r="105" spans="2:17" x14ac:dyDescent="0.25">
      <c r="B105" s="125" t="s">
        <v>224</v>
      </c>
      <c r="C105" s="99">
        <f>IF(OR(F105&gt;0,G105&gt;0),VLOOKUP(B105,'Part IV-2'!$C$18:$D$84,2,FALSE),"")</f>
        <v>0</v>
      </c>
      <c r="D105" s="97" t="str" cm="1">
        <f t="array" ref="D105">_xlfn.IFS(LEFT(B105,2)="LJ","Cat. 1 Jobs",LEFT(B105,2)="LP","Cat. 1 Payments",LEFT(B105,2)="SJ","Cat. 2 Jobs",LEFT(B105,2)="SP","Cat. 2 Payments",LEFT(B105,1)=3,"Cat. 3")</f>
        <v>Cat. 2 Jobs</v>
      </c>
      <c r="E105" s="97" t="str">
        <f t="shared" si="7"/>
        <v>#</v>
      </c>
      <c r="F105" s="115" t="str">
        <f>IF(VLOOKUP($B105,'Part IV-2'!$C$18:$F$84,3,FALSE)&gt;0,VLOOKUP($B105,'Part IV-2'!$C$18:$F$84,3,FALSE),"")</f>
        <v/>
      </c>
      <c r="G105" s="115" t="str">
        <f>IF(VLOOKUP($B105,'Part IV-2'!$C$18:$F$84,4,FALSE)&gt;0,VLOOKUP($B105,'Part IV-2'!$C$18:$F$84,4,FALSE),"")</f>
        <v/>
      </c>
      <c r="H105" s="100">
        <f>IF(AND(RIGHT(D105,4)="Jobs",OR(F105&gt;0,G105&gt;0)),'Part IV-2'!$H45,"")</f>
        <v>0</v>
      </c>
      <c r="I105" s="98"/>
      <c r="J105" s="98"/>
      <c r="K105" s="102">
        <f>IF($D105="Cat. 2 Jobs",VLOOKUP($B105,'Part IV-2'!$C$20:$I$84,7,FALSE),"")</f>
        <v>0</v>
      </c>
      <c r="L105" s="119">
        <f>IF(OR(F105&gt;0,G105&gt;0),VLOOKUP($B105,'Part IV-2'!$C$18:$Q$84,14,FALSE),"")</f>
        <v>0</v>
      </c>
      <c r="M105" s="119" t="str">
        <f t="shared" si="14"/>
        <v/>
      </c>
      <c r="N105" s="119" t="str">
        <f t="shared" si="15"/>
        <v/>
      </c>
      <c r="O105" s="119">
        <f>IF(OR(F105&gt;0,G105&gt;0),VLOOKUP($B105,'Part IV-2'!$C$18:$Q$84,15,FALSE),"")-L105</f>
        <v>0</v>
      </c>
      <c r="P105" s="119" t="str">
        <f t="shared" si="16"/>
        <v/>
      </c>
      <c r="Q105" s="126" t="str">
        <f t="shared" si="17"/>
        <v/>
      </c>
    </row>
    <row r="106" spans="2:17" x14ac:dyDescent="0.25">
      <c r="B106" s="125" t="s">
        <v>225</v>
      </c>
      <c r="C106" s="99">
        <f>IF(OR(F106&gt;0,G106&gt;0),VLOOKUP(B106,'Part IV-2'!$C$18:$D$84,2,FALSE),"")</f>
        <v>0</v>
      </c>
      <c r="D106" s="97" t="str" cm="1">
        <f t="array" ref="D106">_xlfn.IFS(LEFT(B106,2)="LJ","Cat. 1 Jobs",LEFT(B106,2)="LP","Cat. 1 Payments",LEFT(B106,2)="SJ","Cat. 2 Jobs",LEFT(B106,2)="SP","Cat. 2 Payments",LEFT(B106,1)=3,"Cat. 3")</f>
        <v>Cat. 2 Jobs</v>
      </c>
      <c r="E106" s="97" t="str">
        <f t="shared" si="7"/>
        <v>#</v>
      </c>
      <c r="F106" s="115" t="str">
        <f>IF(VLOOKUP($B106,'Part IV-2'!$C$18:$F$84,3,FALSE)&gt;0,VLOOKUP($B106,'Part IV-2'!$C$18:$F$84,3,FALSE),"")</f>
        <v/>
      </c>
      <c r="G106" s="115" t="str">
        <f>IF(VLOOKUP($B106,'Part IV-2'!$C$18:$F$84,4,FALSE)&gt;0,VLOOKUP($B106,'Part IV-2'!$C$18:$F$84,4,FALSE),"")</f>
        <v/>
      </c>
      <c r="H106" s="100">
        <f>IF(AND(RIGHT(D106,4)="Jobs",OR(F106&gt;0,G106&gt;0)),'Part IV-2'!$H46,"")</f>
        <v>0</v>
      </c>
      <c r="I106" s="98"/>
      <c r="J106" s="98"/>
      <c r="K106" s="102">
        <f>IF($D106="Cat. 2 Jobs",VLOOKUP($B106,'Part IV-2'!$C$20:$I$84,7,FALSE),"")</f>
        <v>0</v>
      </c>
      <c r="L106" s="119">
        <f>IF(OR(F106&gt;0,G106&gt;0),VLOOKUP($B106,'Part IV-2'!$C$18:$Q$84,14,FALSE),"")</f>
        <v>0</v>
      </c>
      <c r="M106" s="119" t="str">
        <f t="shared" si="14"/>
        <v/>
      </c>
      <c r="N106" s="119" t="str">
        <f t="shared" si="15"/>
        <v/>
      </c>
      <c r="O106" s="119">
        <f>IF(OR(F106&gt;0,G106&gt;0),VLOOKUP($B106,'Part IV-2'!$C$18:$Q$84,15,FALSE),"")-L106</f>
        <v>0</v>
      </c>
      <c r="P106" s="119" t="str">
        <f t="shared" si="16"/>
        <v/>
      </c>
      <c r="Q106" s="126" t="str">
        <f t="shared" si="17"/>
        <v/>
      </c>
    </row>
    <row r="107" spans="2:17" x14ac:dyDescent="0.25">
      <c r="B107" s="125" t="s">
        <v>226</v>
      </c>
      <c r="C107" s="99">
        <f>IF(OR(F107&gt;0,G107&gt;0),VLOOKUP(B107,'Part IV-2'!$C$18:$D$84,2,FALSE),"")</f>
        <v>0</v>
      </c>
      <c r="D107" s="97" t="str" cm="1">
        <f t="array" ref="D107">_xlfn.IFS(LEFT(B107,2)="LJ","Cat. 1 Jobs",LEFT(B107,2)="LP","Cat. 1 Payments",LEFT(B107,2)="SJ","Cat. 2 Jobs",LEFT(B107,2)="SP","Cat. 2 Payments",LEFT(B107,1)=3,"Cat. 3")</f>
        <v>Cat. 2 Jobs</v>
      </c>
      <c r="E107" s="97" t="str">
        <f t="shared" si="7"/>
        <v>#</v>
      </c>
      <c r="F107" s="115" t="str">
        <f>IF(VLOOKUP($B107,'Part IV-2'!$C$18:$F$84,3,FALSE)&gt;0,VLOOKUP($B107,'Part IV-2'!$C$18:$F$84,3,FALSE),"")</f>
        <v/>
      </c>
      <c r="G107" s="115" t="str">
        <f>IF(VLOOKUP($B107,'Part IV-2'!$C$18:$F$84,4,FALSE)&gt;0,VLOOKUP($B107,'Part IV-2'!$C$18:$F$84,4,FALSE),"")</f>
        <v/>
      </c>
      <c r="H107" s="100">
        <f>IF(AND(RIGHT(D107,4)="Jobs",OR(F107&gt;0,G107&gt;0)),'Part IV-2'!$H47,"")</f>
        <v>0</v>
      </c>
      <c r="I107" s="98"/>
      <c r="J107" s="98"/>
      <c r="K107" s="102">
        <f>IF($D107="Cat. 2 Jobs",VLOOKUP($B107,'Part IV-2'!$C$20:$I$84,7,FALSE),"")</f>
        <v>0</v>
      </c>
      <c r="L107" s="119">
        <f>IF(OR(F107&gt;0,G107&gt;0),VLOOKUP($B107,'Part IV-2'!$C$18:$Q$84,14,FALSE),"")</f>
        <v>0</v>
      </c>
      <c r="M107" s="119" t="str">
        <f t="shared" si="14"/>
        <v/>
      </c>
      <c r="N107" s="119" t="str">
        <f t="shared" si="15"/>
        <v/>
      </c>
      <c r="O107" s="119">
        <f>IF(OR(F107&gt;0,G107&gt;0),VLOOKUP($B107,'Part IV-2'!$C$18:$Q$84,15,FALSE),"")-L107</f>
        <v>0</v>
      </c>
      <c r="P107" s="119" t="str">
        <f t="shared" si="16"/>
        <v/>
      </c>
      <c r="Q107" s="126" t="str">
        <f t="shared" si="17"/>
        <v/>
      </c>
    </row>
    <row r="108" spans="2:17" x14ac:dyDescent="0.25">
      <c r="B108" s="125" t="s">
        <v>227</v>
      </c>
      <c r="C108" s="99">
        <f>IF(OR(F108&gt;0,G108&gt;0),VLOOKUP(B108,'Part IV-2'!$C$18:$D$84,2,FALSE),"")</f>
        <v>0</v>
      </c>
      <c r="D108" s="97" t="str" cm="1">
        <f t="array" ref="D108">_xlfn.IFS(LEFT(B108,2)="LJ","Cat. 1 Jobs",LEFT(B108,2)="LP","Cat. 1 Payments",LEFT(B108,2)="SJ","Cat. 2 Jobs",LEFT(B108,2)="SP","Cat. 2 Payments",LEFT(B108,1)=3,"Cat. 3")</f>
        <v>Cat. 2 Jobs</v>
      </c>
      <c r="E108" s="97" t="str">
        <f t="shared" si="7"/>
        <v>#</v>
      </c>
      <c r="F108" s="115" t="str">
        <f>IF(VLOOKUP($B108,'Part IV-2'!$C$18:$F$84,3,FALSE)&gt;0,VLOOKUP($B108,'Part IV-2'!$C$18:$F$84,3,FALSE),"")</f>
        <v/>
      </c>
      <c r="G108" s="115" t="str">
        <f>IF(VLOOKUP($B108,'Part IV-2'!$C$18:$F$84,4,FALSE)&gt;0,VLOOKUP($B108,'Part IV-2'!$C$18:$F$84,4,FALSE),"")</f>
        <v/>
      </c>
      <c r="H108" s="100">
        <f>IF(AND(RIGHT(D108,4)="Jobs",OR(F108&gt;0,G108&gt;0)),'Part IV-2'!$H48,"")</f>
        <v>0</v>
      </c>
      <c r="I108" s="98"/>
      <c r="J108" s="98"/>
      <c r="K108" s="102">
        <f>IF($D108="Cat. 2 Jobs",VLOOKUP($B108,'Part IV-2'!$C$20:$I$84,7,FALSE),"")</f>
        <v>0</v>
      </c>
      <c r="L108" s="119">
        <f>IF(OR(F108&gt;0,G108&gt;0),VLOOKUP($B108,'Part IV-2'!$C$18:$Q$84,14,FALSE),"")</f>
        <v>0</v>
      </c>
      <c r="M108" s="119" t="str">
        <f t="shared" si="14"/>
        <v/>
      </c>
      <c r="N108" s="119" t="str">
        <f t="shared" si="15"/>
        <v/>
      </c>
      <c r="O108" s="119">
        <f>IF(OR(F108&gt;0,G108&gt;0),VLOOKUP($B108,'Part IV-2'!$C$18:$Q$84,15,FALSE),"")-L108</f>
        <v>0</v>
      </c>
      <c r="P108" s="119" t="str">
        <f t="shared" si="16"/>
        <v/>
      </c>
      <c r="Q108" s="126" t="str">
        <f t="shared" si="17"/>
        <v/>
      </c>
    </row>
    <row r="109" spans="2:17" x14ac:dyDescent="0.25">
      <c r="B109" s="125" t="s">
        <v>228</v>
      </c>
      <c r="C109" s="99">
        <f>IF(OR(F109&gt;0,G109&gt;0),VLOOKUP(B109,'Part IV-2'!$C$18:$D$84,2,FALSE),"")</f>
        <v>0</v>
      </c>
      <c r="D109" s="97" t="str" cm="1">
        <f t="array" ref="D109">_xlfn.IFS(LEFT(B109,2)="LJ","Cat. 1 Jobs",LEFT(B109,2)="LP","Cat. 1 Payments",LEFT(B109,2)="SJ","Cat. 2 Jobs",LEFT(B109,2)="SP","Cat. 2 Payments",LEFT(B109,1)=3,"Cat. 3")</f>
        <v>Cat. 2 Jobs</v>
      </c>
      <c r="E109" s="97" t="str">
        <f t="shared" si="7"/>
        <v>#</v>
      </c>
      <c r="F109" s="115" t="str">
        <f>IF(VLOOKUP($B109,'Part IV-2'!$C$18:$F$84,3,FALSE)&gt;0,VLOOKUP($B109,'Part IV-2'!$C$18:$F$84,3,FALSE),"")</f>
        <v/>
      </c>
      <c r="G109" s="115" t="str">
        <f>IF(VLOOKUP($B109,'Part IV-2'!$C$18:$F$84,4,FALSE)&gt;0,VLOOKUP($B109,'Part IV-2'!$C$18:$F$84,4,FALSE),"")</f>
        <v/>
      </c>
      <c r="H109" s="100">
        <f>IF(AND(RIGHT(D109,4)="Jobs",OR(F109&gt;0,G109&gt;0)),'Part IV-2'!$H49,"")</f>
        <v>0</v>
      </c>
      <c r="I109" s="98"/>
      <c r="J109" s="98"/>
      <c r="K109" s="102">
        <f>IF($D109="Cat. 2 Jobs",VLOOKUP($B109,'Part IV-2'!$C$20:$I$84,7,FALSE),"")</f>
        <v>0</v>
      </c>
      <c r="L109" s="119">
        <f>IF(OR(F109&gt;0,G109&gt;0),VLOOKUP($B109,'Part IV-2'!$C$18:$Q$84,14,FALSE),"")</f>
        <v>0</v>
      </c>
      <c r="M109" s="119" t="str">
        <f t="shared" si="14"/>
        <v/>
      </c>
      <c r="N109" s="119" t="str">
        <f t="shared" si="15"/>
        <v/>
      </c>
      <c r="O109" s="119">
        <f>IF(OR(F109&gt;0,G109&gt;0),VLOOKUP($B109,'Part IV-2'!$C$18:$Q$84,15,FALSE),"")-L109</f>
        <v>0</v>
      </c>
      <c r="P109" s="119" t="str">
        <f t="shared" si="16"/>
        <v/>
      </c>
      <c r="Q109" s="126" t="str">
        <f t="shared" si="17"/>
        <v/>
      </c>
    </row>
    <row r="110" spans="2:17" x14ac:dyDescent="0.25">
      <c r="B110" s="125" t="s">
        <v>229</v>
      </c>
      <c r="C110" s="99">
        <f>IF(OR(F110&gt;0,G110&gt;0),VLOOKUP(B110,'Part IV-2'!$C$18:$D$84,2,FALSE),"")</f>
        <v>0</v>
      </c>
      <c r="D110" s="97" t="str" cm="1">
        <f t="array" ref="D110">_xlfn.IFS(LEFT(B110,2)="LJ","Cat. 1 Jobs",LEFT(B110,2)="LP","Cat. 1 Payments",LEFT(B110,2)="SJ","Cat. 2 Jobs",LEFT(B110,2)="SP","Cat. 2 Payments",LEFT(B110,1)=3,"Cat. 3")</f>
        <v>Cat. 2 Jobs</v>
      </c>
      <c r="E110" s="97" t="str">
        <f t="shared" si="7"/>
        <v>#</v>
      </c>
      <c r="F110" s="115" t="str">
        <f>IF(VLOOKUP($B110,'Part IV-2'!$C$18:$F$84,3,FALSE)&gt;0,VLOOKUP($B110,'Part IV-2'!$C$18:$F$84,3,FALSE),"")</f>
        <v/>
      </c>
      <c r="G110" s="115" t="str">
        <f>IF(VLOOKUP($B110,'Part IV-2'!$C$18:$F$84,4,FALSE)&gt;0,VLOOKUP($B110,'Part IV-2'!$C$18:$F$84,4,FALSE),"")</f>
        <v/>
      </c>
      <c r="H110" s="100">
        <f>IF(AND(RIGHT(D110,4)="Jobs",OR(F110&gt;0,G110&gt;0)),'Part IV-2'!$H50,"")</f>
        <v>0</v>
      </c>
      <c r="I110" s="98"/>
      <c r="J110" s="98"/>
      <c r="K110" s="102">
        <f>IF($D110="Cat. 2 Jobs",VLOOKUP($B110,'Part IV-2'!$C$20:$I$84,7,FALSE),"")</f>
        <v>0</v>
      </c>
      <c r="L110" s="119">
        <f>IF(OR(F110&gt;0,G110&gt;0),VLOOKUP($B110,'Part IV-2'!$C$18:$Q$84,14,FALSE),"")</f>
        <v>0</v>
      </c>
      <c r="M110" s="119" t="str">
        <f t="shared" si="14"/>
        <v/>
      </c>
      <c r="N110" s="119" t="str">
        <f t="shared" si="15"/>
        <v/>
      </c>
      <c r="O110" s="119">
        <f>IF(OR(F110&gt;0,G110&gt;0),VLOOKUP($B110,'Part IV-2'!$C$18:$Q$84,15,FALSE),"")-L110</f>
        <v>0</v>
      </c>
      <c r="P110" s="119" t="str">
        <f t="shared" si="16"/>
        <v/>
      </c>
      <c r="Q110" s="126" t="str">
        <f t="shared" si="17"/>
        <v/>
      </c>
    </row>
    <row r="111" spans="2:17" x14ac:dyDescent="0.25">
      <c r="B111" s="125" t="s">
        <v>230</v>
      </c>
      <c r="C111" s="99">
        <f>IF(OR(F111&gt;0,G111&gt;0),VLOOKUP(B111,'Part IV-2'!$C$18:$D$84,2,FALSE),"")</f>
        <v>0</v>
      </c>
      <c r="D111" s="97" t="str" cm="1">
        <f t="array" ref="D111">_xlfn.IFS(LEFT(B111,2)="LJ","Cat. 1 Jobs",LEFT(B111,2)="LP","Cat. 1 Payments",LEFT(B111,2)="SJ","Cat. 2 Jobs",LEFT(B111,2)="SP","Cat. 2 Payments",LEFT(B111,1)=3,"Cat. 3")</f>
        <v>Cat. 2 Jobs</v>
      </c>
      <c r="E111" s="97" t="str">
        <f t="shared" si="7"/>
        <v>#</v>
      </c>
      <c r="F111" s="115" t="str">
        <f>IF(VLOOKUP($B111,'Part IV-2'!$C$18:$F$84,3,FALSE)&gt;0,VLOOKUP($B111,'Part IV-2'!$C$18:$F$84,3,FALSE),"")</f>
        <v/>
      </c>
      <c r="G111" s="115" t="str">
        <f>IF(VLOOKUP($B111,'Part IV-2'!$C$18:$F$84,4,FALSE)&gt;0,VLOOKUP($B111,'Part IV-2'!$C$18:$F$84,4,FALSE),"")</f>
        <v/>
      </c>
      <c r="H111" s="100">
        <f>IF(AND(RIGHT(D111,4)="Jobs",OR(F111&gt;0,G111&gt;0)),'Part IV-2'!$H51,"")</f>
        <v>0</v>
      </c>
      <c r="I111" s="98"/>
      <c r="J111" s="98"/>
      <c r="K111" s="102">
        <f>IF($D111="Cat. 2 Jobs",VLOOKUP($B111,'Part IV-2'!$C$20:$I$84,7,FALSE),"")</f>
        <v>0</v>
      </c>
      <c r="L111" s="119">
        <f>IF(OR(F111&gt;0,G111&gt;0),VLOOKUP($B111,'Part IV-2'!$C$18:$Q$84,14,FALSE),"")</f>
        <v>0</v>
      </c>
      <c r="M111" s="119" t="str">
        <f t="shared" si="14"/>
        <v/>
      </c>
      <c r="N111" s="119" t="str">
        <f t="shared" si="15"/>
        <v/>
      </c>
      <c r="O111" s="119">
        <f>IF(OR(F111&gt;0,G111&gt;0),VLOOKUP($B111,'Part IV-2'!$C$18:$Q$84,15,FALSE),"")-L111</f>
        <v>0</v>
      </c>
      <c r="P111" s="119" t="str">
        <f t="shared" si="16"/>
        <v/>
      </c>
      <c r="Q111" s="126" t="str">
        <f t="shared" si="17"/>
        <v/>
      </c>
    </row>
    <row r="112" spans="2:17" x14ac:dyDescent="0.25">
      <c r="B112" s="125" t="s">
        <v>231</v>
      </c>
      <c r="C112" s="99">
        <f>IF(OR(F112&gt;0,G112&gt;0),VLOOKUP(B112,'Part IV-2'!$C$18:$D$84,2,FALSE),"")</f>
        <v>0</v>
      </c>
      <c r="D112" s="97" t="str" cm="1">
        <f t="array" ref="D112">_xlfn.IFS(LEFT(B112,2)="LJ","Cat. 1 Jobs",LEFT(B112,2)="LP","Cat. 1 Payments",LEFT(B112,2)="SJ","Cat. 2 Jobs",LEFT(B112,2)="SP","Cat. 2 Payments",LEFT(B112,1)=3,"Cat. 3")</f>
        <v>Cat. 2 Jobs</v>
      </c>
      <c r="E112" s="97" t="str">
        <f t="shared" si="7"/>
        <v>#</v>
      </c>
      <c r="F112" s="115" t="str">
        <f>IF(VLOOKUP($B112,'Part IV-2'!$C$18:$F$84,3,FALSE)&gt;0,VLOOKUP($B112,'Part IV-2'!$C$18:$F$84,3,FALSE),"")</f>
        <v/>
      </c>
      <c r="G112" s="115" t="str">
        <f>IF(VLOOKUP($B112,'Part IV-2'!$C$18:$F$84,4,FALSE)&gt;0,VLOOKUP($B112,'Part IV-2'!$C$18:$F$84,4,FALSE),"")</f>
        <v/>
      </c>
      <c r="H112" s="100">
        <f>IF(AND(RIGHT(D112,4)="Jobs",OR(F112&gt;0,G112&gt;0)),'Part IV-2'!$H52,"")</f>
        <v>0</v>
      </c>
      <c r="I112" s="98"/>
      <c r="J112" s="98"/>
      <c r="K112" s="102">
        <f>IF($D112="Cat. 2 Jobs",VLOOKUP($B112,'Part IV-2'!$C$20:$I$84,7,FALSE),"")</f>
        <v>0</v>
      </c>
      <c r="L112" s="119">
        <f>IF(OR(F112&gt;0,G112&gt;0),VLOOKUP($B112,'Part IV-2'!$C$18:$Q$84,14,FALSE),"")</f>
        <v>0</v>
      </c>
      <c r="M112" s="119" t="str">
        <f t="shared" si="14"/>
        <v/>
      </c>
      <c r="N112" s="119" t="str">
        <f t="shared" si="15"/>
        <v/>
      </c>
      <c r="O112" s="119">
        <f>IF(OR(F112&gt;0,G112&gt;0),VLOOKUP($B112,'Part IV-2'!$C$18:$Q$84,15,FALSE),"")-L112</f>
        <v>0</v>
      </c>
      <c r="P112" s="119" t="str">
        <f t="shared" si="16"/>
        <v/>
      </c>
      <c r="Q112" s="126" t="str">
        <f t="shared" si="17"/>
        <v/>
      </c>
    </row>
    <row r="113" spans="2:17" x14ac:dyDescent="0.25">
      <c r="B113" s="125" t="s">
        <v>232</v>
      </c>
      <c r="C113" s="99">
        <f>IF(OR(F113&gt;0,G113&gt;0),VLOOKUP(B113,'Part IV-2'!$C$18:$D$84,2,FALSE),"")</f>
        <v>0</v>
      </c>
      <c r="D113" s="97" t="str" cm="1">
        <f t="array" ref="D113">_xlfn.IFS(LEFT(B113,2)="LJ","Cat. 1 Jobs",LEFT(B113,2)="LP","Cat. 1 Payments",LEFT(B113,2)="SJ","Cat. 2 Jobs",LEFT(B113,2)="SP","Cat. 2 Payments",LEFT(B113,1)=3,"Cat. 3")</f>
        <v>Cat. 2 Jobs</v>
      </c>
      <c r="E113" s="97" t="str">
        <f t="shared" si="7"/>
        <v>#</v>
      </c>
      <c r="F113" s="115" t="str">
        <f>IF(VLOOKUP($B113,'Part IV-2'!$C$18:$F$84,3,FALSE)&gt;0,VLOOKUP($B113,'Part IV-2'!$C$18:$F$84,3,FALSE),"")</f>
        <v/>
      </c>
      <c r="G113" s="115" t="str">
        <f>IF(VLOOKUP($B113,'Part IV-2'!$C$18:$F$84,4,FALSE)&gt;0,VLOOKUP($B113,'Part IV-2'!$C$18:$F$84,4,FALSE),"")</f>
        <v/>
      </c>
      <c r="H113" s="100">
        <f>IF(AND(RIGHT(D113,4)="Jobs",OR(F113&gt;0,G113&gt;0)),'Part IV-2'!$H53,"")</f>
        <v>0</v>
      </c>
      <c r="I113" s="98"/>
      <c r="J113" s="98"/>
      <c r="K113" s="102">
        <f>IF($D113="Cat. 2 Jobs",VLOOKUP($B113,'Part IV-2'!$C$20:$I$84,7,FALSE),"")</f>
        <v>0</v>
      </c>
      <c r="L113" s="119">
        <f>IF(OR(F113&gt;0,G113&gt;0),VLOOKUP($B113,'Part IV-2'!$C$18:$Q$84,14,FALSE),"")</f>
        <v>0</v>
      </c>
      <c r="M113" s="119" t="str">
        <f t="shared" si="14"/>
        <v/>
      </c>
      <c r="N113" s="119" t="str">
        <f t="shared" si="15"/>
        <v/>
      </c>
      <c r="O113" s="119">
        <f>IF(OR(F113&gt;0,G113&gt;0),VLOOKUP($B113,'Part IV-2'!$C$18:$Q$84,15,FALSE),"")-L113</f>
        <v>0</v>
      </c>
      <c r="P113" s="119" t="str">
        <f t="shared" si="16"/>
        <v/>
      </c>
      <c r="Q113" s="126" t="str">
        <f t="shared" si="17"/>
        <v/>
      </c>
    </row>
    <row r="114" spans="2:17" x14ac:dyDescent="0.25">
      <c r="B114" s="125" t="s">
        <v>233</v>
      </c>
      <c r="C114" s="99">
        <f>IF(OR(F114&gt;0,G114&gt;0),VLOOKUP(B114,'Part IV-2'!$C$18:$D$84,2,FALSE),"")</f>
        <v>0</v>
      </c>
      <c r="D114" s="97" t="str" cm="1">
        <f t="array" ref="D114">_xlfn.IFS(LEFT(B114,2)="LJ","Cat. 1 Jobs",LEFT(B114,2)="LP","Cat. 1 Payments",LEFT(B114,2)="SJ","Cat. 2 Jobs",LEFT(B114,2)="SP","Cat. 2 Payments",LEFT(B114,1)=3,"Cat. 3")</f>
        <v>Cat. 2 Jobs</v>
      </c>
      <c r="E114" s="97" t="str">
        <f t="shared" si="7"/>
        <v>#</v>
      </c>
      <c r="F114" s="115" t="str">
        <f>IF(VLOOKUP($B114,'Part IV-2'!$C$18:$F$84,3,FALSE)&gt;0,VLOOKUP($B114,'Part IV-2'!$C$18:$F$84,3,FALSE),"")</f>
        <v/>
      </c>
      <c r="G114" s="115" t="str">
        <f>IF(VLOOKUP($B114,'Part IV-2'!$C$18:$F$84,4,FALSE)&gt;0,VLOOKUP($B114,'Part IV-2'!$C$18:$F$84,4,FALSE),"")</f>
        <v/>
      </c>
      <c r="H114" s="100">
        <f>IF(AND(RIGHT(D114,4)="Jobs",OR(F114&gt;0,G114&gt;0)),'Part IV-2'!$H54,"")</f>
        <v>0</v>
      </c>
      <c r="I114" s="98"/>
      <c r="J114" s="98"/>
      <c r="K114" s="102">
        <f>IF($D114="Cat. 2 Jobs",VLOOKUP($B114,'Part IV-2'!$C$20:$I$84,7,FALSE),"")</f>
        <v>0</v>
      </c>
      <c r="L114" s="119">
        <f>IF(OR(F114&gt;0,G114&gt;0),VLOOKUP($B114,'Part IV-2'!$C$18:$Q$84,14,FALSE),"")</f>
        <v>0</v>
      </c>
      <c r="M114" s="119" t="str">
        <f t="shared" si="14"/>
        <v/>
      </c>
      <c r="N114" s="119" t="str">
        <f t="shared" si="15"/>
        <v/>
      </c>
      <c r="O114" s="119">
        <f>IF(OR(F114&gt;0,G114&gt;0),VLOOKUP($B114,'Part IV-2'!$C$18:$Q$84,15,FALSE),"")-L114</f>
        <v>0</v>
      </c>
      <c r="P114" s="119" t="str">
        <f t="shared" si="16"/>
        <v/>
      </c>
      <c r="Q114" s="126" t="str">
        <f t="shared" si="17"/>
        <v/>
      </c>
    </row>
    <row r="115" spans="2:17" x14ac:dyDescent="0.25">
      <c r="B115" s="125" t="s">
        <v>234</v>
      </c>
      <c r="C115" s="99">
        <f>IF(OR(F115&gt;0,G115&gt;0),VLOOKUP(B115,'Part IV-2'!$C$18:$D$84,2,FALSE),"")</f>
        <v>0</v>
      </c>
      <c r="D115" s="97" t="str" cm="1">
        <f t="array" ref="D115">_xlfn.IFS(LEFT(B115,2)="LJ","Cat. 1 Jobs",LEFT(B115,2)="LP","Cat. 1 Payments",LEFT(B115,2)="SJ","Cat. 2 Jobs",LEFT(B115,2)="SP","Cat. 2 Payments",LEFT(B115,1)=3,"Cat. 3")</f>
        <v>Cat. 2 Jobs</v>
      </c>
      <c r="E115" s="97" t="str">
        <f t="shared" si="7"/>
        <v>#</v>
      </c>
      <c r="F115" s="115" t="str">
        <f>IF(VLOOKUP($B115,'Part IV-2'!$C$18:$F$84,3,FALSE)&gt;0,VLOOKUP($B115,'Part IV-2'!$C$18:$F$84,3,FALSE),"")</f>
        <v/>
      </c>
      <c r="G115" s="115" t="str">
        <f>IF(VLOOKUP($B115,'Part IV-2'!$C$18:$F$84,4,FALSE)&gt;0,VLOOKUP($B115,'Part IV-2'!$C$18:$F$84,4,FALSE),"")</f>
        <v/>
      </c>
      <c r="H115" s="100">
        <f>IF(AND(RIGHT(D115,4)="Jobs",OR(F115&gt;0,G115&gt;0)),'Part IV-2'!$H55,"")</f>
        <v>0</v>
      </c>
      <c r="I115" s="98"/>
      <c r="J115" s="98"/>
      <c r="K115" s="102">
        <f>IF($D115="Cat. 2 Jobs",VLOOKUP($B115,'Part IV-2'!$C$20:$I$84,7,FALSE),"")</f>
        <v>0</v>
      </c>
      <c r="L115" s="119">
        <f>IF(OR(F115&gt;0,G115&gt;0),VLOOKUP($B115,'Part IV-2'!$C$18:$Q$84,14,FALSE),"")</f>
        <v>0</v>
      </c>
      <c r="M115" s="119" t="str">
        <f t="shared" si="14"/>
        <v/>
      </c>
      <c r="N115" s="119" t="str">
        <f t="shared" si="15"/>
        <v/>
      </c>
      <c r="O115" s="119">
        <f>IF(OR(F115&gt;0,G115&gt;0),VLOOKUP($B115,'Part IV-2'!$C$18:$Q$84,15,FALSE),"")-L115</f>
        <v>0</v>
      </c>
      <c r="P115" s="119" t="str">
        <f t="shared" si="16"/>
        <v/>
      </c>
      <c r="Q115" s="126" t="str">
        <f t="shared" si="17"/>
        <v/>
      </c>
    </row>
    <row r="116" spans="2:17" x14ac:dyDescent="0.25">
      <c r="B116" s="125" t="s">
        <v>235</v>
      </c>
      <c r="C116" s="99">
        <f>IF(OR(F116&gt;0,G116&gt;0),VLOOKUP(B116,'Part IV-2'!$C$18:$D$84,2,FALSE),"")</f>
        <v>0</v>
      </c>
      <c r="D116" s="97" t="str" cm="1">
        <f t="array" ref="D116">_xlfn.IFS(LEFT(B116,2)="LJ","Cat. 1 Jobs",LEFT(B116,2)="LP","Cat. 1 Payments",LEFT(B116,2)="SJ","Cat. 2 Jobs",LEFT(B116,2)="SP","Cat. 2 Payments",LEFT(B116,1)=3,"Cat. 3")</f>
        <v>Cat. 2 Jobs</v>
      </c>
      <c r="E116" s="97" t="str">
        <f t="shared" si="7"/>
        <v>#</v>
      </c>
      <c r="F116" s="115" t="str">
        <f>IF(VLOOKUP($B116,'Part IV-2'!$C$18:$F$84,3,FALSE)&gt;0,VLOOKUP($B116,'Part IV-2'!$C$18:$F$84,3,FALSE),"")</f>
        <v/>
      </c>
      <c r="G116" s="115" t="str">
        <f>IF(VLOOKUP($B116,'Part IV-2'!$C$18:$F$84,4,FALSE)&gt;0,VLOOKUP($B116,'Part IV-2'!$C$18:$F$84,4,FALSE),"")</f>
        <v/>
      </c>
      <c r="H116" s="100">
        <f>IF(AND(RIGHT(D116,4)="Jobs",OR(F116&gt;0,G116&gt;0)),'Part IV-2'!$H56,"")</f>
        <v>0</v>
      </c>
      <c r="I116" s="98"/>
      <c r="J116" s="98"/>
      <c r="K116" s="102">
        <f>IF($D116="Cat. 2 Jobs",VLOOKUP($B116,'Part IV-2'!$C$20:$I$84,7,FALSE),"")</f>
        <v>0</v>
      </c>
      <c r="L116" s="119">
        <f>IF(OR(F116&gt;0,G116&gt;0),VLOOKUP($B116,'Part IV-2'!$C$18:$Q$84,14,FALSE),"")</f>
        <v>0</v>
      </c>
      <c r="M116" s="119" t="str">
        <f t="shared" si="14"/>
        <v/>
      </c>
      <c r="N116" s="119" t="str">
        <f t="shared" si="15"/>
        <v/>
      </c>
      <c r="O116" s="119">
        <f>IF(OR(F116&gt;0,G116&gt;0),VLOOKUP($B116,'Part IV-2'!$C$18:$Q$84,15,FALSE),"")-L116</f>
        <v>0</v>
      </c>
      <c r="P116" s="119" t="str">
        <f t="shared" si="16"/>
        <v/>
      </c>
      <c r="Q116" s="126" t="str">
        <f t="shared" si="17"/>
        <v/>
      </c>
    </row>
    <row r="117" spans="2:17" x14ac:dyDescent="0.25">
      <c r="B117" s="125" t="s">
        <v>236</v>
      </c>
      <c r="C117" s="99">
        <f>IF(OR(F117&gt;0,G117&gt;0),VLOOKUP(B117,'Part IV-2'!$C$18:$D$84,2,FALSE),"")</f>
        <v>0</v>
      </c>
      <c r="D117" s="97" t="str" cm="1">
        <f t="array" ref="D117">_xlfn.IFS(LEFT(B117,2)="LJ","Cat. 1 Jobs",LEFT(B117,2)="LP","Cat. 1 Payments",LEFT(B117,2)="SJ","Cat. 2 Jobs",LEFT(B117,2)="SP","Cat. 2 Payments",LEFT(B117,1)=3,"Cat. 3")</f>
        <v>Cat. 2 Jobs</v>
      </c>
      <c r="E117" s="97" t="str">
        <f t="shared" si="7"/>
        <v>#</v>
      </c>
      <c r="F117" s="115" t="str">
        <f>IF(VLOOKUP($B117,'Part IV-2'!$C$18:$F$84,3,FALSE)&gt;0,VLOOKUP($B117,'Part IV-2'!$C$18:$F$84,3,FALSE),"")</f>
        <v/>
      </c>
      <c r="G117" s="115" t="str">
        <f>IF(VLOOKUP($B117,'Part IV-2'!$C$18:$F$84,4,FALSE)&gt;0,VLOOKUP($B117,'Part IV-2'!$C$18:$F$84,4,FALSE),"")</f>
        <v/>
      </c>
      <c r="H117" s="100">
        <f>IF(AND(RIGHT(D117,4)="Jobs",OR(F117&gt;0,G117&gt;0)),'Part IV-2'!$H57,"")</f>
        <v>0</v>
      </c>
      <c r="I117" s="98"/>
      <c r="J117" s="98"/>
      <c r="K117" s="102">
        <f>IF($D117="Cat. 2 Jobs",VLOOKUP($B117,'Part IV-2'!$C$20:$I$84,7,FALSE),"")</f>
        <v>0</v>
      </c>
      <c r="L117" s="119">
        <f>IF(OR(F117&gt;0,G117&gt;0),VLOOKUP($B117,'Part IV-2'!$C$18:$Q$84,14,FALSE),"")</f>
        <v>0</v>
      </c>
      <c r="M117" s="119" t="str">
        <f t="shared" si="14"/>
        <v/>
      </c>
      <c r="N117" s="119" t="str">
        <f t="shared" si="15"/>
        <v/>
      </c>
      <c r="O117" s="119">
        <f>IF(OR(F117&gt;0,G117&gt;0),VLOOKUP($B117,'Part IV-2'!$C$18:$Q$84,15,FALSE),"")-L117</f>
        <v>0</v>
      </c>
      <c r="P117" s="119" t="str">
        <f t="shared" si="16"/>
        <v/>
      </c>
      <c r="Q117" s="126" t="str">
        <f t="shared" si="17"/>
        <v/>
      </c>
    </row>
    <row r="118" spans="2:17" x14ac:dyDescent="0.25">
      <c r="B118" s="125" t="s">
        <v>237</v>
      </c>
      <c r="C118" s="99">
        <f>IF(OR(F118&gt;0,G118&gt;0),VLOOKUP(B118,'Part IV-2'!$C$18:$D$84,2,FALSE),"")</f>
        <v>0</v>
      </c>
      <c r="D118" s="97" t="str" cm="1">
        <f t="array" ref="D118">_xlfn.IFS(LEFT(B118,2)="LJ","Cat. 1 Jobs",LEFT(B118,2)="LP","Cat. 1 Payments",LEFT(B118,2)="SJ","Cat. 2 Jobs",LEFT(B118,2)="SP","Cat. 2 Payments",LEFT(B118,1)=3,"Cat. 3")</f>
        <v>Cat. 2 Jobs</v>
      </c>
      <c r="E118" s="97" t="str">
        <f t="shared" si="7"/>
        <v>#</v>
      </c>
      <c r="F118" s="115" t="str">
        <f>IF(VLOOKUP($B118,'Part IV-2'!$C$18:$F$84,3,FALSE)&gt;0,VLOOKUP($B118,'Part IV-2'!$C$18:$F$84,3,FALSE),"")</f>
        <v/>
      </c>
      <c r="G118" s="115" t="str">
        <f>IF(VLOOKUP($B118,'Part IV-2'!$C$18:$F$84,4,FALSE)&gt;0,VLOOKUP($B118,'Part IV-2'!$C$18:$F$84,4,FALSE),"")</f>
        <v/>
      </c>
      <c r="H118" s="100">
        <f>IF(AND(RIGHT(D118,4)="Jobs",OR(F118&gt;0,G118&gt;0)),'Part IV-2'!$H58,"")</f>
        <v>0</v>
      </c>
      <c r="I118" s="98"/>
      <c r="J118" s="98"/>
      <c r="K118" s="102">
        <f>IF($D118="Cat. 2 Jobs",VLOOKUP($B118,'Part IV-2'!$C$20:$I$84,7,FALSE),"")</f>
        <v>0</v>
      </c>
      <c r="L118" s="119">
        <f>IF(OR(F118&gt;0,G118&gt;0),VLOOKUP($B118,'Part IV-2'!$C$18:$Q$84,14,FALSE),"")</f>
        <v>0</v>
      </c>
      <c r="M118" s="119" t="str">
        <f t="shared" si="14"/>
        <v/>
      </c>
      <c r="N118" s="119" t="str">
        <f t="shared" si="15"/>
        <v/>
      </c>
      <c r="O118" s="119">
        <f>IF(OR(F118&gt;0,G118&gt;0),VLOOKUP($B118,'Part IV-2'!$C$18:$Q$84,15,FALSE),"")-L118</f>
        <v>0</v>
      </c>
      <c r="P118" s="119" t="str">
        <f t="shared" si="16"/>
        <v/>
      </c>
      <c r="Q118" s="126" t="str">
        <f t="shared" si="17"/>
        <v/>
      </c>
    </row>
    <row r="119" spans="2:17" x14ac:dyDescent="0.25">
      <c r="B119" s="125" t="s">
        <v>238</v>
      </c>
      <c r="C119" s="99">
        <f>IF(OR(F119&gt;0,G119&gt;0),VLOOKUP(B119,'Part IV-2'!$C$18:$D$84,2,FALSE),"")</f>
        <v>0</v>
      </c>
      <c r="D119" s="97" t="str" cm="1">
        <f t="array" ref="D119">_xlfn.IFS(LEFT(B119,2)="LJ","Cat. 1 Jobs",LEFT(B119,2)="LP","Cat. 1 Payments",LEFT(B119,2)="SJ","Cat. 2 Jobs",LEFT(B119,2)="SP","Cat. 2 Payments",LEFT(B119,1)=3,"Cat. 3")</f>
        <v>Cat. 2 Jobs</v>
      </c>
      <c r="E119" s="97" t="str">
        <f t="shared" si="7"/>
        <v>#</v>
      </c>
      <c r="F119" s="115" t="str">
        <f>IF(VLOOKUP($B119,'Part IV-2'!$C$18:$F$84,3,FALSE)&gt;0,VLOOKUP($B119,'Part IV-2'!$C$18:$F$84,3,FALSE),"")</f>
        <v/>
      </c>
      <c r="G119" s="115" t="str">
        <f>IF(VLOOKUP($B119,'Part IV-2'!$C$18:$F$84,4,FALSE)&gt;0,VLOOKUP($B119,'Part IV-2'!$C$18:$F$84,4,FALSE),"")</f>
        <v/>
      </c>
      <c r="H119" s="100">
        <f>IF(AND(RIGHT(D119,4)="Jobs",OR(F119&gt;0,G119&gt;0)),'Part IV-2'!$H59,"")</f>
        <v>0</v>
      </c>
      <c r="I119" s="98"/>
      <c r="J119" s="98"/>
      <c r="K119" s="102">
        <f>IF($D119="Cat. 2 Jobs",VLOOKUP($B119,'Part IV-2'!$C$20:$I$84,7,FALSE),"")</f>
        <v>0</v>
      </c>
      <c r="L119" s="119">
        <f>IF(OR(F119&gt;0,G119&gt;0),VLOOKUP($B119,'Part IV-2'!$C$18:$Q$84,14,FALSE),"")</f>
        <v>0</v>
      </c>
      <c r="M119" s="119" t="str">
        <f t="shared" si="14"/>
        <v/>
      </c>
      <c r="N119" s="119" t="str">
        <f t="shared" si="15"/>
        <v/>
      </c>
      <c r="O119" s="119">
        <f>IF(OR(F119&gt;0,G119&gt;0),VLOOKUP($B119,'Part IV-2'!$C$18:$Q$84,15,FALSE),"")-L119</f>
        <v>0</v>
      </c>
      <c r="P119" s="119" t="str">
        <f t="shared" si="16"/>
        <v/>
      </c>
      <c r="Q119" s="126" t="str">
        <f t="shared" si="17"/>
        <v/>
      </c>
    </row>
    <row r="120" spans="2:17" x14ac:dyDescent="0.25">
      <c r="B120" s="125" t="s">
        <v>239</v>
      </c>
      <c r="C120" s="99">
        <f>IF(OR(F120&gt;0,G120&gt;0),VLOOKUP(B120,'Part IV-2'!$C$18:$D$84,2,FALSE),"")</f>
        <v>0</v>
      </c>
      <c r="D120" s="97" t="str" cm="1">
        <f t="array" ref="D120">_xlfn.IFS(LEFT(B120,2)="LJ","Cat. 1 Jobs",LEFT(B120,2)="LP","Cat. 1 Payments",LEFT(B120,2)="SJ","Cat. 2 Jobs",LEFT(B120,2)="SP","Cat. 2 Payments",LEFT(B120,1)=3,"Cat. 3")</f>
        <v>Cat. 2 Jobs</v>
      </c>
      <c r="E120" s="97" t="str">
        <f t="shared" si="7"/>
        <v>#</v>
      </c>
      <c r="F120" s="115" t="str">
        <f>IF(VLOOKUP($B120,'Part IV-2'!$C$18:$F$84,3,FALSE)&gt;0,VLOOKUP($B120,'Part IV-2'!$C$18:$F$84,3,FALSE),"")</f>
        <v/>
      </c>
      <c r="G120" s="115" t="str">
        <f>IF(VLOOKUP($B120,'Part IV-2'!$C$18:$F$84,4,FALSE)&gt;0,VLOOKUP($B120,'Part IV-2'!$C$18:$F$84,4,FALSE),"")</f>
        <v/>
      </c>
      <c r="H120" s="100">
        <f>IF(AND(RIGHT(D120,4)="Jobs",OR(F120&gt;0,G120&gt;0)),'Part IV-2'!$H60,"")</f>
        <v>0</v>
      </c>
      <c r="I120" s="98"/>
      <c r="J120" s="98"/>
      <c r="K120" s="102">
        <f>IF($D120="Cat. 2 Jobs",VLOOKUP($B120,'Part IV-2'!$C$20:$I$84,7,FALSE),"")</f>
        <v>0</v>
      </c>
      <c r="L120" s="119">
        <f>IF(OR(F120&gt;0,G120&gt;0),VLOOKUP($B120,'Part IV-2'!$C$18:$Q$84,14,FALSE),"")</f>
        <v>0</v>
      </c>
      <c r="M120" s="119" t="str">
        <f t="shared" si="14"/>
        <v/>
      </c>
      <c r="N120" s="119" t="str">
        <f t="shared" si="15"/>
        <v/>
      </c>
      <c r="O120" s="119">
        <f>IF(OR(F120&gt;0,G120&gt;0),VLOOKUP($B120,'Part IV-2'!$C$18:$Q$84,15,FALSE),"")-L120</f>
        <v>0</v>
      </c>
      <c r="P120" s="119" t="str">
        <f t="shared" si="16"/>
        <v/>
      </c>
      <c r="Q120" s="126" t="str">
        <f t="shared" si="17"/>
        <v/>
      </c>
    </row>
    <row r="121" spans="2:17" x14ac:dyDescent="0.25">
      <c r="B121" s="125" t="s">
        <v>240</v>
      </c>
      <c r="C121" s="99">
        <f>IF(OR(F121&gt;0,G121&gt;0),VLOOKUP(B121,'Part IV-2'!$C$18:$D$84,2,FALSE),"")</f>
        <v>0</v>
      </c>
      <c r="D121" s="97" t="str" cm="1">
        <f t="array" ref="D121">_xlfn.IFS(LEFT(B121,2)="LJ","Cat. 1 Jobs",LEFT(B121,2)="LP","Cat. 1 Payments",LEFT(B121,2)="SJ","Cat. 2 Jobs",LEFT(B121,2)="SP","Cat. 2 Payments",LEFT(B121,1)=3,"Cat. 3")</f>
        <v>Cat. 2 Jobs</v>
      </c>
      <c r="E121" s="97" t="str">
        <f t="shared" si="7"/>
        <v>#</v>
      </c>
      <c r="F121" s="115" t="str">
        <f>IF(VLOOKUP($B121,'Part IV-2'!$C$18:$F$84,3,FALSE)&gt;0,VLOOKUP($B121,'Part IV-2'!$C$18:$F$84,3,FALSE),"")</f>
        <v/>
      </c>
      <c r="G121" s="115" t="str">
        <f>IF(VLOOKUP($B121,'Part IV-2'!$C$18:$F$84,4,FALSE)&gt;0,VLOOKUP($B121,'Part IV-2'!$C$18:$F$84,4,FALSE),"")</f>
        <v/>
      </c>
      <c r="H121" s="100">
        <f>IF(AND(RIGHT(D121,4)="Jobs",OR(F121&gt;0,G121&gt;0)),'Part IV-2'!$H61,"")</f>
        <v>0</v>
      </c>
      <c r="I121" s="98"/>
      <c r="J121" s="98"/>
      <c r="K121" s="102">
        <f>IF($D121="Cat. 2 Jobs",VLOOKUP($B121,'Part IV-2'!$C$20:$I$84,7,FALSE),"")</f>
        <v>0</v>
      </c>
      <c r="L121" s="119">
        <f>IF(OR(F121&gt;0,G121&gt;0),VLOOKUP($B121,'Part IV-2'!$C$18:$Q$84,14,FALSE),"")</f>
        <v>0</v>
      </c>
      <c r="M121" s="119" t="str">
        <f t="shared" si="14"/>
        <v/>
      </c>
      <c r="N121" s="119" t="str">
        <f t="shared" si="15"/>
        <v/>
      </c>
      <c r="O121" s="119">
        <f>IF(OR(F121&gt;0,G121&gt;0),VLOOKUP($B121,'Part IV-2'!$C$18:$Q$84,15,FALSE),"")-L121</f>
        <v>0</v>
      </c>
      <c r="P121" s="119" t="str">
        <f t="shared" si="16"/>
        <v/>
      </c>
      <c r="Q121" s="126" t="str">
        <f t="shared" si="17"/>
        <v/>
      </c>
    </row>
    <row r="122" spans="2:17" x14ac:dyDescent="0.25">
      <c r="B122" s="125" t="s">
        <v>241</v>
      </c>
      <c r="C122" s="99">
        <f>IF(OR(F122&gt;0,G122&gt;0),VLOOKUP(B122,'Part IV-2'!$C$18:$D$84,2,FALSE),"")</f>
        <v>0</v>
      </c>
      <c r="D122" s="97" t="str" cm="1">
        <f t="array" ref="D122">_xlfn.IFS(LEFT(B122,2)="LJ","Cat. 1 Jobs",LEFT(B122,2)="LP","Cat. 1 Payments",LEFT(B122,2)="SJ","Cat. 2 Jobs",LEFT(B122,2)="SP","Cat. 2 Payments",LEFT(B122,1)=3,"Cat. 3")</f>
        <v>Cat. 2 Jobs</v>
      </c>
      <c r="E122" s="97" t="str">
        <f t="shared" si="7"/>
        <v>#</v>
      </c>
      <c r="F122" s="115" t="str">
        <f>IF(VLOOKUP($B122,'Part IV-2'!$C$18:$F$84,3,FALSE)&gt;0,VLOOKUP($B122,'Part IV-2'!$C$18:$F$84,3,FALSE),"")</f>
        <v/>
      </c>
      <c r="G122" s="115" t="str">
        <f>IF(VLOOKUP($B122,'Part IV-2'!$C$18:$F$84,4,FALSE)&gt;0,VLOOKUP($B122,'Part IV-2'!$C$18:$F$84,4,FALSE),"")</f>
        <v/>
      </c>
      <c r="H122" s="100">
        <f>IF(AND(RIGHT(D122,4)="Jobs",OR(F122&gt;0,G122&gt;0)),'Part IV-2'!$H62,"")</f>
        <v>0</v>
      </c>
      <c r="I122" s="98"/>
      <c r="J122" s="98"/>
      <c r="K122" s="102">
        <f>IF($D122="Cat. 2 Jobs",VLOOKUP($B122,'Part IV-2'!$C$20:$I$84,7,FALSE),"")</f>
        <v>0</v>
      </c>
      <c r="L122" s="119">
        <f>IF(OR(F122&gt;0,G122&gt;0),VLOOKUP($B122,'Part IV-2'!$C$18:$Q$84,14,FALSE),"")</f>
        <v>0</v>
      </c>
      <c r="M122" s="119" t="str">
        <f t="shared" si="14"/>
        <v/>
      </c>
      <c r="N122" s="119" t="str">
        <f t="shared" si="15"/>
        <v/>
      </c>
      <c r="O122" s="119">
        <f>IF(OR(F122&gt;0,G122&gt;0),VLOOKUP($B122,'Part IV-2'!$C$18:$Q$84,15,FALSE),"")-L122</f>
        <v>0</v>
      </c>
      <c r="P122" s="119" t="str">
        <f t="shared" si="16"/>
        <v/>
      </c>
      <c r="Q122" s="126" t="str">
        <f t="shared" si="17"/>
        <v/>
      </c>
    </row>
    <row r="123" spans="2:17" x14ac:dyDescent="0.25">
      <c r="B123" s="125" t="s">
        <v>242</v>
      </c>
      <c r="C123" s="99">
        <f>IF(OR(F123&gt;0,G123&gt;0),VLOOKUP(B123,'Part IV-2'!$C$18:$D$84,2,FALSE),"")</f>
        <v>0</v>
      </c>
      <c r="D123" s="97" t="str" cm="1">
        <f t="array" ref="D123">_xlfn.IFS(LEFT(B123,2)="LJ","Cat. 1 Jobs",LEFT(B123,2)="LP","Cat. 1 Payments",LEFT(B123,2)="SJ","Cat. 2 Jobs",LEFT(B123,2)="SP","Cat. 2 Payments",LEFT(B123,1)=3,"Cat. 3")</f>
        <v>Cat. 2 Jobs</v>
      </c>
      <c r="E123" s="97" t="str">
        <f t="shared" si="7"/>
        <v>#</v>
      </c>
      <c r="F123" s="115" t="str">
        <f>IF(VLOOKUP($B123,'Part IV-2'!$C$18:$F$84,3,FALSE)&gt;0,VLOOKUP($B123,'Part IV-2'!$C$18:$F$84,3,FALSE),"")</f>
        <v/>
      </c>
      <c r="G123" s="115" t="str">
        <f>IF(VLOOKUP($B123,'Part IV-2'!$C$18:$F$84,4,FALSE)&gt;0,VLOOKUP($B123,'Part IV-2'!$C$18:$F$84,4,FALSE),"")</f>
        <v/>
      </c>
      <c r="H123" s="100">
        <f>IF(AND(RIGHT(D123,4)="Jobs",OR(F123&gt;0,G123&gt;0)),'Part IV-2'!$H63,"")</f>
        <v>0</v>
      </c>
      <c r="I123" s="98"/>
      <c r="J123" s="98"/>
      <c r="K123" s="102">
        <f>IF($D123="Cat. 2 Jobs",VLOOKUP($B123,'Part IV-2'!$C$20:$I$84,7,FALSE),"")</f>
        <v>0</v>
      </c>
      <c r="L123" s="119">
        <f>IF(OR(F123&gt;0,G123&gt;0),VLOOKUP($B123,'Part IV-2'!$C$18:$Q$84,14,FALSE),"")</f>
        <v>0</v>
      </c>
      <c r="M123" s="119" t="str">
        <f t="shared" si="14"/>
        <v/>
      </c>
      <c r="N123" s="119" t="str">
        <f t="shared" si="15"/>
        <v/>
      </c>
      <c r="O123" s="119">
        <f>IF(OR(F123&gt;0,G123&gt;0),VLOOKUP($B123,'Part IV-2'!$C$18:$Q$84,15,FALSE),"")-L123</f>
        <v>0</v>
      </c>
      <c r="P123" s="119" t="str">
        <f t="shared" si="16"/>
        <v/>
      </c>
      <c r="Q123" s="126" t="str">
        <f t="shared" si="17"/>
        <v/>
      </c>
    </row>
    <row r="124" spans="2:17" x14ac:dyDescent="0.25">
      <c r="B124" s="125" t="s">
        <v>243</v>
      </c>
      <c r="C124" s="99">
        <f>IF(OR(F124&gt;0,G124&gt;0),VLOOKUP(B124,'Part IV-2'!$C$18:$D$84,2,FALSE),"")</f>
        <v>0</v>
      </c>
      <c r="D124" s="97" t="str" cm="1">
        <f t="array" ref="D124">_xlfn.IFS(LEFT(B124,2)="LJ","Cat. 1 Jobs",LEFT(B124,2)="LP","Cat. 1 Payments",LEFT(B124,2)="SJ","Cat. 2 Jobs",LEFT(B124,2)="SP","Cat. 2 Payments",LEFT(B124,1)=3,"Cat. 3")</f>
        <v>Cat. 2 Jobs</v>
      </c>
      <c r="E124" s="97" t="str">
        <f t="shared" si="7"/>
        <v>#</v>
      </c>
      <c r="F124" s="115" t="str">
        <f>IF(VLOOKUP($B124,'Part IV-2'!$C$18:$F$84,3,FALSE)&gt;0,VLOOKUP($B124,'Part IV-2'!$C$18:$F$84,3,FALSE),"")</f>
        <v/>
      </c>
      <c r="G124" s="115" t="str">
        <f>IF(VLOOKUP($B124,'Part IV-2'!$C$18:$F$84,4,FALSE)&gt;0,VLOOKUP($B124,'Part IV-2'!$C$18:$F$84,4,FALSE),"")</f>
        <v/>
      </c>
      <c r="H124" s="100">
        <f>IF(AND(RIGHT(D124,4)="Jobs",OR(F124&gt;0,G124&gt;0)),'Part IV-2'!$H64,"")</f>
        <v>0</v>
      </c>
      <c r="I124" s="98"/>
      <c r="J124" s="98"/>
      <c r="K124" s="102">
        <f>IF($D124="Cat. 2 Jobs",VLOOKUP($B124,'Part IV-2'!$C$20:$I$84,7,FALSE),"")</f>
        <v>0</v>
      </c>
      <c r="L124" s="119">
        <f>IF(OR(F124&gt;0,G124&gt;0),VLOOKUP($B124,'Part IV-2'!$C$18:$Q$84,14,FALSE),"")</f>
        <v>0</v>
      </c>
      <c r="M124" s="119" t="str">
        <f t="shared" si="14"/>
        <v/>
      </c>
      <c r="N124" s="119" t="str">
        <f t="shared" si="15"/>
        <v/>
      </c>
      <c r="O124" s="119">
        <f>IF(OR(F124&gt;0,G124&gt;0),VLOOKUP($B124,'Part IV-2'!$C$18:$Q$84,15,FALSE),"")-L124</f>
        <v>0</v>
      </c>
      <c r="P124" s="119" t="str">
        <f t="shared" si="16"/>
        <v/>
      </c>
      <c r="Q124" s="126" t="str">
        <f t="shared" si="17"/>
        <v/>
      </c>
    </row>
    <row r="125" spans="2:17" x14ac:dyDescent="0.25">
      <c r="B125" s="125" t="s">
        <v>244</v>
      </c>
      <c r="C125" s="99">
        <f>IF(OR(F125&gt;0,G125&gt;0),VLOOKUP(B125,'Part IV-2'!$C$18:$D$84,2,FALSE),"")</f>
        <v>0</v>
      </c>
      <c r="D125" s="97" t="str" cm="1">
        <f t="array" ref="D125">_xlfn.IFS(LEFT(B125,2)="LJ","Cat. 1 Jobs",LEFT(B125,2)="LP","Cat. 1 Payments",LEFT(B125,2)="SJ","Cat. 2 Jobs",LEFT(B125,2)="SP","Cat. 2 Payments",LEFT(B125,1)=3,"Cat. 3")</f>
        <v>Cat. 2 Jobs</v>
      </c>
      <c r="E125" s="97" t="str">
        <f t="shared" si="7"/>
        <v>#</v>
      </c>
      <c r="F125" s="115" t="str">
        <f>IF(VLOOKUP($B125,'Part IV-2'!$C$18:$F$84,3,FALSE)&gt;0,VLOOKUP($B125,'Part IV-2'!$C$18:$F$84,3,FALSE),"")</f>
        <v/>
      </c>
      <c r="G125" s="115" t="str">
        <f>IF(VLOOKUP($B125,'Part IV-2'!$C$18:$F$84,4,FALSE)&gt;0,VLOOKUP($B125,'Part IV-2'!$C$18:$F$84,4,FALSE),"")</f>
        <v/>
      </c>
      <c r="H125" s="100">
        <f>IF(AND(RIGHT(D125,4)="Jobs",OR(F125&gt;0,G125&gt;0)),'Part IV-2'!$H65,"")</f>
        <v>0</v>
      </c>
      <c r="I125" s="98"/>
      <c r="J125" s="98"/>
      <c r="K125" s="102">
        <f>IF($D125="Cat. 2 Jobs",VLOOKUP($B125,'Part IV-2'!$C$20:$I$84,7,FALSE),"")</f>
        <v>0</v>
      </c>
      <c r="L125" s="119">
        <f>IF(OR(F125&gt;0,G125&gt;0),VLOOKUP($B125,'Part IV-2'!$C$18:$Q$84,14,FALSE),"")</f>
        <v>0</v>
      </c>
      <c r="M125" s="119" t="str">
        <f t="shared" si="14"/>
        <v/>
      </c>
      <c r="N125" s="119" t="str">
        <f t="shared" si="15"/>
        <v/>
      </c>
      <c r="O125" s="119">
        <f>IF(OR(F125&gt;0,G125&gt;0),VLOOKUP($B125,'Part IV-2'!$C$18:$Q$84,15,FALSE),"")-L125</f>
        <v>0</v>
      </c>
      <c r="P125" s="119" t="str">
        <f t="shared" si="16"/>
        <v/>
      </c>
      <c r="Q125" s="126" t="str">
        <f t="shared" si="17"/>
        <v/>
      </c>
    </row>
    <row r="126" spans="2:17" x14ac:dyDescent="0.25">
      <c r="B126" s="125" t="s">
        <v>245</v>
      </c>
      <c r="C126" s="99">
        <f>IF(OR(F126&gt;0,G126&gt;0),VLOOKUP(B126,'Part IV-2'!$C$18:$D$84,2,FALSE),"")</f>
        <v>0</v>
      </c>
      <c r="D126" s="97" t="str" cm="1">
        <f t="array" ref="D126">_xlfn.IFS(LEFT(B126,2)="LJ","Cat. 1 Jobs",LEFT(B126,2)="LP","Cat. 1 Payments",LEFT(B126,2)="SJ","Cat. 2 Jobs",LEFT(B126,2)="SP","Cat. 2 Payments",LEFT(B126,1)=3,"Cat. 3")</f>
        <v>Cat. 2 Jobs</v>
      </c>
      <c r="E126" s="97" t="str">
        <f t="shared" si="7"/>
        <v>#</v>
      </c>
      <c r="F126" s="115" t="str">
        <f>IF(VLOOKUP($B126,'Part IV-2'!$C$18:$F$84,3,FALSE)&gt;0,VLOOKUP($B126,'Part IV-2'!$C$18:$F$84,3,FALSE),"")</f>
        <v/>
      </c>
      <c r="G126" s="115" t="str">
        <f>IF(VLOOKUP($B126,'Part IV-2'!$C$18:$F$84,4,FALSE)&gt;0,VLOOKUP($B126,'Part IV-2'!$C$18:$F$84,4,FALSE),"")</f>
        <v/>
      </c>
      <c r="H126" s="100">
        <f>IF(AND(RIGHT(D126,4)="Jobs",OR(F126&gt;0,G126&gt;0)),'Part IV-2'!$H66,"")</f>
        <v>0</v>
      </c>
      <c r="I126" s="98"/>
      <c r="J126" s="98"/>
      <c r="K126" s="102">
        <f>IF($D126="Cat. 2 Jobs",VLOOKUP($B126,'Part IV-2'!$C$20:$I$84,7,FALSE),"")</f>
        <v>0</v>
      </c>
      <c r="L126" s="119">
        <f>IF(OR(F126&gt;0,G126&gt;0),VLOOKUP($B126,'Part IV-2'!$C$18:$Q$84,14,FALSE),"")</f>
        <v>0</v>
      </c>
      <c r="M126" s="119" t="str">
        <f t="shared" si="14"/>
        <v/>
      </c>
      <c r="N126" s="119" t="str">
        <f t="shared" si="15"/>
        <v/>
      </c>
      <c r="O126" s="119">
        <f>IF(OR(F126&gt;0,G126&gt;0),VLOOKUP($B126,'Part IV-2'!$C$18:$Q$84,15,FALSE),"")-L126</f>
        <v>0</v>
      </c>
      <c r="P126" s="119" t="str">
        <f t="shared" si="16"/>
        <v/>
      </c>
      <c r="Q126" s="126" t="str">
        <f t="shared" si="17"/>
        <v/>
      </c>
    </row>
    <row r="127" spans="2:17" x14ac:dyDescent="0.25">
      <c r="B127" s="125" t="s">
        <v>246</v>
      </c>
      <c r="C127" s="99">
        <f>IF(OR(F127&gt;0,G127&gt;0),VLOOKUP(B127,'Part IV-2'!$C$18:$D$84,2,FALSE),"")</f>
        <v>0</v>
      </c>
      <c r="D127" s="97" t="str" cm="1">
        <f t="array" ref="D127">_xlfn.IFS(LEFT(B127,2)="LJ","Cat. 1 Jobs",LEFT(B127,2)="LP","Cat. 1 Payments",LEFT(B127,2)="SJ","Cat. 2 Jobs",LEFT(B127,2)="SP","Cat. 2 Payments",LEFT(B127,1)=3,"Cat. 3")</f>
        <v>Cat. 2 Jobs</v>
      </c>
      <c r="E127" s="97" t="str">
        <f t="shared" si="7"/>
        <v>#</v>
      </c>
      <c r="F127" s="115" t="str">
        <f>IF(VLOOKUP($B127,'Part IV-2'!$C$18:$F$84,3,FALSE)&gt;0,VLOOKUP($B127,'Part IV-2'!$C$18:$F$84,3,FALSE),"")</f>
        <v/>
      </c>
      <c r="G127" s="115" t="str">
        <f>IF(VLOOKUP($B127,'Part IV-2'!$C$18:$F$84,4,FALSE)&gt;0,VLOOKUP($B127,'Part IV-2'!$C$18:$F$84,4,FALSE),"")</f>
        <v/>
      </c>
      <c r="H127" s="100">
        <f>IF(AND(RIGHT(D127,4)="Jobs",OR(F127&gt;0,G127&gt;0)),'Part IV-2'!$H67,"")</f>
        <v>0</v>
      </c>
      <c r="I127" s="98"/>
      <c r="J127" s="98"/>
      <c r="K127" s="102">
        <f>IF($D127="Cat. 2 Jobs",VLOOKUP($B127,'Part IV-2'!$C$20:$I$84,7,FALSE),"")</f>
        <v>0</v>
      </c>
      <c r="L127" s="119">
        <f>IF(OR(F127&gt;0,G127&gt;0),VLOOKUP($B127,'Part IV-2'!$C$18:$Q$84,14,FALSE),"")</f>
        <v>0</v>
      </c>
      <c r="M127" s="119" t="str">
        <f t="shared" si="14"/>
        <v/>
      </c>
      <c r="N127" s="119" t="str">
        <f t="shared" si="15"/>
        <v/>
      </c>
      <c r="O127" s="119">
        <f>IF(OR(F127&gt;0,G127&gt;0),VLOOKUP($B127,'Part IV-2'!$C$18:$Q$84,15,FALSE),"")-L127</f>
        <v>0</v>
      </c>
      <c r="P127" s="119" t="str">
        <f t="shared" si="16"/>
        <v/>
      </c>
      <c r="Q127" s="126" t="str">
        <f t="shared" si="17"/>
        <v/>
      </c>
    </row>
    <row r="128" spans="2:17" x14ac:dyDescent="0.25">
      <c r="B128" s="125" t="s">
        <v>247</v>
      </c>
      <c r="C128" s="99">
        <f>IF(OR(F128&gt;0,G128&gt;0),VLOOKUP(B128,'Part IV-2'!$C$18:$D$84,2,FALSE),"")</f>
        <v>0</v>
      </c>
      <c r="D128" s="97" t="str" cm="1">
        <f t="array" ref="D128">_xlfn.IFS(LEFT(B128,2)="LJ","Cat. 1 Jobs",LEFT(B128,2)="LP","Cat. 1 Payments",LEFT(B128,2)="SJ","Cat. 2 Jobs",LEFT(B128,2)="SP","Cat. 2 Payments",LEFT(B128,1)=3,"Cat. 3")</f>
        <v>Cat. 2 Jobs</v>
      </c>
      <c r="E128" s="97" t="str">
        <f t="shared" si="7"/>
        <v>#</v>
      </c>
      <c r="F128" s="115" t="str">
        <f>IF(VLOOKUP($B128,'Part IV-2'!$C$18:$F$84,3,FALSE)&gt;0,VLOOKUP($B128,'Part IV-2'!$C$18:$F$84,3,FALSE),"")</f>
        <v/>
      </c>
      <c r="G128" s="115" t="str">
        <f>IF(VLOOKUP($B128,'Part IV-2'!$C$18:$F$84,4,FALSE)&gt;0,VLOOKUP($B128,'Part IV-2'!$C$18:$F$84,4,FALSE),"")</f>
        <v/>
      </c>
      <c r="H128" s="100">
        <f>IF(AND(RIGHT(D128,4)="Jobs",OR(F128&gt;0,G128&gt;0)),'Part IV-2'!$H68,"")</f>
        <v>0</v>
      </c>
      <c r="I128" s="98"/>
      <c r="J128" s="98"/>
      <c r="K128" s="102">
        <f>IF($D128="Cat. 2 Jobs",VLOOKUP($B128,'Part IV-2'!$C$20:$I$84,7,FALSE),"")</f>
        <v>0</v>
      </c>
      <c r="L128" s="119">
        <f>IF(OR(F128&gt;0,G128&gt;0),VLOOKUP($B128,'Part IV-2'!$C$18:$Q$84,14,FALSE),"")</f>
        <v>0</v>
      </c>
      <c r="M128" s="119" t="str">
        <f t="shared" si="14"/>
        <v/>
      </c>
      <c r="N128" s="119" t="str">
        <f t="shared" si="15"/>
        <v/>
      </c>
      <c r="O128" s="119">
        <f>IF(OR(F128&gt;0,G128&gt;0),VLOOKUP($B128,'Part IV-2'!$C$18:$Q$84,15,FALSE),"")-L128</f>
        <v>0</v>
      </c>
      <c r="P128" s="119" t="str">
        <f t="shared" si="16"/>
        <v/>
      </c>
      <c r="Q128" s="126" t="str">
        <f t="shared" si="17"/>
        <v/>
      </c>
    </row>
    <row r="129" spans="2:17" x14ac:dyDescent="0.25">
      <c r="B129" s="125" t="s">
        <v>248</v>
      </c>
      <c r="C129" s="99">
        <f>IF(OR(F129&gt;0,G129&gt;0),VLOOKUP(B129,'Part IV-2'!$C$18:$D$84,2,FALSE),"")</f>
        <v>0</v>
      </c>
      <c r="D129" s="97" t="str" cm="1">
        <f t="array" ref="D129">_xlfn.IFS(LEFT(B129,2)="LJ","Cat. 1 Jobs",LEFT(B129,2)="LP","Cat. 1 Payments",LEFT(B129,2)="SJ","Cat. 2 Jobs",LEFT(B129,2)="SP","Cat. 2 Payments",LEFT(B129,1)=3,"Cat. 3")</f>
        <v>Cat. 2 Jobs</v>
      </c>
      <c r="E129" s="97" t="str">
        <f t="shared" si="7"/>
        <v>#</v>
      </c>
      <c r="F129" s="115" t="str">
        <f>IF(VLOOKUP($B129,'Part IV-2'!$C$18:$F$84,3,FALSE)&gt;0,VLOOKUP($B129,'Part IV-2'!$C$18:$F$84,3,FALSE),"")</f>
        <v/>
      </c>
      <c r="G129" s="115" t="str">
        <f>IF(VLOOKUP($B129,'Part IV-2'!$C$18:$F$84,4,FALSE)&gt;0,VLOOKUP($B129,'Part IV-2'!$C$18:$F$84,4,FALSE),"")</f>
        <v/>
      </c>
      <c r="H129" s="100">
        <f>IF(AND(RIGHT(D129,4)="Jobs",OR(F129&gt;0,G129&gt;0)),'Part IV-2'!$H69,"")</f>
        <v>0</v>
      </c>
      <c r="I129" s="98"/>
      <c r="J129" s="98"/>
      <c r="K129" s="102">
        <f>IF($D129="Cat. 2 Jobs",VLOOKUP($B129,'Part IV-2'!$C$20:$I$84,7,FALSE),"")</f>
        <v>0</v>
      </c>
      <c r="L129" s="119">
        <f>IF(OR(F129&gt;0,G129&gt;0),VLOOKUP($B129,'Part IV-2'!$C$18:$Q$84,14,FALSE),"")</f>
        <v>0</v>
      </c>
      <c r="M129" s="119" t="str">
        <f t="shared" si="14"/>
        <v/>
      </c>
      <c r="N129" s="119" t="str">
        <f t="shared" si="15"/>
        <v/>
      </c>
      <c r="O129" s="119">
        <f>IF(OR(F129&gt;0,G129&gt;0),VLOOKUP($B129,'Part IV-2'!$C$18:$Q$84,15,FALSE),"")-L129</f>
        <v>0</v>
      </c>
      <c r="P129" s="119" t="str">
        <f t="shared" si="16"/>
        <v/>
      </c>
      <c r="Q129" s="126" t="str">
        <f t="shared" si="17"/>
        <v/>
      </c>
    </row>
    <row r="130" spans="2:17" x14ac:dyDescent="0.25">
      <c r="B130" s="125" t="s">
        <v>249</v>
      </c>
      <c r="C130" s="99">
        <f>IF(OR(F130&gt;0,G130&gt;0),VLOOKUP(B130,'Part IV-2'!$C$18:$D$84,2,FALSE),"")</f>
        <v>0</v>
      </c>
      <c r="D130" s="97" t="str" cm="1">
        <f t="array" ref="D130">_xlfn.IFS(LEFT(B130,2)="LJ","Cat. 1 Jobs",LEFT(B130,2)="LP","Cat. 1 Payments",LEFT(B130,2)="SJ","Cat. 2 Jobs",LEFT(B130,2)="SP","Cat. 2 Payments",LEFT(B130,1)=3,"Cat. 3")</f>
        <v>Cat. 2 Jobs</v>
      </c>
      <c r="E130" s="97" t="str">
        <f t="shared" si="7"/>
        <v>#</v>
      </c>
      <c r="F130" s="115" t="str">
        <f>IF(VLOOKUP($B130,'Part IV-2'!$C$18:$F$84,3,FALSE)&gt;0,VLOOKUP($B130,'Part IV-2'!$C$18:$F$84,3,FALSE),"")</f>
        <v/>
      </c>
      <c r="G130" s="115" t="str">
        <f>IF(VLOOKUP($B130,'Part IV-2'!$C$18:$F$84,4,FALSE)&gt;0,VLOOKUP($B130,'Part IV-2'!$C$18:$F$84,4,FALSE),"")</f>
        <v/>
      </c>
      <c r="H130" s="100">
        <f>IF(AND(RIGHT(D130,4)="Jobs",OR(F130&gt;0,G130&gt;0)),'Part IV-2'!$H70,"")</f>
        <v>0</v>
      </c>
      <c r="I130" s="98"/>
      <c r="J130" s="98"/>
      <c r="K130" s="102">
        <f>IF($D130="Cat. 2 Jobs",VLOOKUP($B130,'Part IV-2'!$C$20:$I$84,7,FALSE),"")</f>
        <v>0</v>
      </c>
      <c r="L130" s="119">
        <f>IF(OR(F130&gt;0,G130&gt;0),VLOOKUP($B130,'Part IV-2'!$C$18:$Q$84,14,FALSE),"")</f>
        <v>0</v>
      </c>
      <c r="M130" s="119" t="str">
        <f t="shared" si="14"/>
        <v/>
      </c>
      <c r="N130" s="119" t="str">
        <f t="shared" si="15"/>
        <v/>
      </c>
      <c r="O130" s="119">
        <f>IF(OR(F130&gt;0,G130&gt;0),VLOOKUP($B130,'Part IV-2'!$C$18:$Q$84,15,FALSE),"")-L130</f>
        <v>0</v>
      </c>
      <c r="P130" s="119" t="str">
        <f t="shared" si="16"/>
        <v/>
      </c>
      <c r="Q130" s="126" t="str">
        <f t="shared" si="17"/>
        <v/>
      </c>
    </row>
    <row r="131" spans="2:17" x14ac:dyDescent="0.25">
      <c r="B131" s="125" t="s">
        <v>250</v>
      </c>
      <c r="C131" s="99">
        <f>IF(OR(F131&gt;0,G131&gt;0),VLOOKUP(B131,'Part IV-2'!$C$18:$D$84,2,FALSE),"")</f>
        <v>0</v>
      </c>
      <c r="D131" s="97" t="str" cm="1">
        <f t="array" ref="D131">_xlfn.IFS(LEFT(B131,2)="LJ","Cat. 1 Jobs",LEFT(B131,2)="LP","Cat. 1 Payments",LEFT(B131,2)="SJ","Cat. 2 Jobs",LEFT(B131,2)="SP","Cat. 2 Payments",LEFT(B131,1)=3,"Cat. 3")</f>
        <v>Cat. 2 Jobs</v>
      </c>
      <c r="E131" s="97" t="str">
        <f t="shared" si="7"/>
        <v>#</v>
      </c>
      <c r="F131" s="115" t="str">
        <f>IF(VLOOKUP($B131,'Part IV-2'!$C$18:$F$84,3,FALSE)&gt;0,VLOOKUP($B131,'Part IV-2'!$C$18:$F$84,3,FALSE),"")</f>
        <v/>
      </c>
      <c r="G131" s="115" t="str">
        <f>IF(VLOOKUP($B131,'Part IV-2'!$C$18:$F$84,4,FALSE)&gt;0,VLOOKUP($B131,'Part IV-2'!$C$18:$F$84,4,FALSE),"")</f>
        <v/>
      </c>
      <c r="H131" s="100">
        <f>IF(AND(RIGHT(D131,4)="Jobs",OR(F131&gt;0,G131&gt;0)),'Part IV-2'!$H71,"")</f>
        <v>0</v>
      </c>
      <c r="I131" s="98"/>
      <c r="J131" s="98"/>
      <c r="K131" s="102">
        <f>IF($D131="Cat. 2 Jobs",VLOOKUP($B131,'Part IV-2'!$C$20:$I$84,7,FALSE),"")</f>
        <v>0</v>
      </c>
      <c r="L131" s="119">
        <f>IF(OR(F131&gt;0,G131&gt;0),VLOOKUP($B131,'Part IV-2'!$C$18:$Q$84,14,FALSE),"")</f>
        <v>0</v>
      </c>
      <c r="M131" s="119" t="str">
        <f t="shared" si="14"/>
        <v/>
      </c>
      <c r="N131" s="119" t="str">
        <f t="shared" si="15"/>
        <v/>
      </c>
      <c r="O131" s="119">
        <f>IF(OR(F131&gt;0,G131&gt;0),VLOOKUP($B131,'Part IV-2'!$C$18:$Q$84,15,FALSE),"")-L131</f>
        <v>0</v>
      </c>
      <c r="P131" s="119" t="str">
        <f t="shared" si="16"/>
        <v/>
      </c>
      <c r="Q131" s="126" t="str">
        <f t="shared" si="17"/>
        <v/>
      </c>
    </row>
    <row r="132" spans="2:17" x14ac:dyDescent="0.25">
      <c r="B132" s="125" t="s">
        <v>251</v>
      </c>
      <c r="C132" s="99">
        <f>IF(OR(F132&gt;0,G132&gt;0),VLOOKUP(B132,'Part IV-2'!$C$18:$D$84,2,FALSE),"")</f>
        <v>0</v>
      </c>
      <c r="D132" s="97" t="str" cm="1">
        <f t="array" ref="D132">_xlfn.IFS(LEFT(B132,2)="LJ","Cat. 1 Jobs",LEFT(B132,2)="LP","Cat. 1 Payments",LEFT(B132,2)="SJ","Cat. 2 Jobs",LEFT(B132,2)="SP","Cat. 2 Payments",LEFT(B132,1)=3,"Cat. 3")</f>
        <v>Cat. 2 Jobs</v>
      </c>
      <c r="E132" s="97" t="str">
        <f t="shared" si="7"/>
        <v>#</v>
      </c>
      <c r="F132" s="115" t="str">
        <f>IF(VLOOKUP($B132,'Part IV-2'!$C$18:$F$84,3,FALSE)&gt;0,VLOOKUP($B132,'Part IV-2'!$C$18:$F$84,3,FALSE),"")</f>
        <v/>
      </c>
      <c r="G132" s="115" t="str">
        <f>IF(VLOOKUP($B132,'Part IV-2'!$C$18:$F$84,4,FALSE)&gt;0,VLOOKUP($B132,'Part IV-2'!$C$18:$F$84,4,FALSE),"")</f>
        <v/>
      </c>
      <c r="H132" s="100">
        <f>IF(AND(RIGHT(D132,4)="Jobs",OR(F132&gt;0,G132&gt;0)),'Part IV-2'!$H72,"")</f>
        <v>0</v>
      </c>
      <c r="I132" s="98"/>
      <c r="J132" s="98"/>
      <c r="K132" s="102">
        <f>IF($D132="Cat. 2 Jobs",VLOOKUP($B132,'Part IV-2'!$C$20:$I$84,7,FALSE),"")</f>
        <v>0</v>
      </c>
      <c r="L132" s="119">
        <f>IF(OR(F132&gt;0,G132&gt;0),VLOOKUP($B132,'Part IV-2'!$C$18:$Q$84,14,FALSE),"")</f>
        <v>0</v>
      </c>
      <c r="M132" s="119" t="str">
        <f t="shared" si="14"/>
        <v/>
      </c>
      <c r="N132" s="119" t="str">
        <f t="shared" si="15"/>
        <v/>
      </c>
      <c r="O132" s="119">
        <f>IF(OR(F132&gt;0,G132&gt;0),VLOOKUP($B132,'Part IV-2'!$C$18:$Q$84,15,FALSE),"")-L132</f>
        <v>0</v>
      </c>
      <c r="P132" s="119" t="str">
        <f t="shared" si="16"/>
        <v/>
      </c>
      <c r="Q132" s="126" t="str">
        <f t="shared" si="17"/>
        <v/>
      </c>
    </row>
    <row r="133" spans="2:17" x14ac:dyDescent="0.25">
      <c r="B133" s="125" t="s">
        <v>252</v>
      </c>
      <c r="C133" s="99">
        <f>IF(OR(F133&gt;0,G133&gt;0),VLOOKUP(B133,'Part IV-2'!$C$18:$D$84,2,FALSE),"")</f>
        <v>0</v>
      </c>
      <c r="D133" s="97" t="str" cm="1">
        <f t="array" ref="D133">_xlfn.IFS(LEFT(B133,2)="LJ","Cat. 1 Jobs",LEFT(B133,2)="LP","Cat. 1 Payments",LEFT(B133,2)="SJ","Cat. 2 Jobs",LEFT(B133,2)="SP","Cat. 2 Payments",LEFT(B133,1)=3,"Cat. 3")</f>
        <v>Cat. 2 Jobs</v>
      </c>
      <c r="E133" s="97" t="str">
        <f t="shared" si="7"/>
        <v>#</v>
      </c>
      <c r="F133" s="115" t="str">
        <f>IF(VLOOKUP($B133,'Part IV-2'!$C$18:$F$84,3,FALSE)&gt;0,VLOOKUP($B133,'Part IV-2'!$C$18:$F$84,3,FALSE),"")</f>
        <v/>
      </c>
      <c r="G133" s="115" t="str">
        <f>IF(VLOOKUP($B133,'Part IV-2'!$C$18:$F$84,4,FALSE)&gt;0,VLOOKUP($B133,'Part IV-2'!$C$18:$F$84,4,FALSE),"")</f>
        <v/>
      </c>
      <c r="H133" s="100">
        <f>IF(AND(RIGHT(D133,4)="Jobs",OR(F133&gt;0,G133&gt;0)),'Part IV-2'!$H73,"")</f>
        <v>0</v>
      </c>
      <c r="I133" s="98"/>
      <c r="J133" s="98"/>
      <c r="K133" s="102">
        <f>IF($D133="Cat. 2 Jobs",VLOOKUP($B133,'Part IV-2'!$C$20:$I$84,7,FALSE),"")</f>
        <v>0</v>
      </c>
      <c r="L133" s="119">
        <f>IF(OR(F133&gt;0,G133&gt;0),VLOOKUP($B133,'Part IV-2'!$C$18:$Q$84,14,FALSE),"")</f>
        <v>0</v>
      </c>
      <c r="M133" s="119" t="str">
        <f t="shared" si="14"/>
        <v/>
      </c>
      <c r="N133" s="119" t="str">
        <f t="shared" si="15"/>
        <v/>
      </c>
      <c r="O133" s="119">
        <f>IF(OR(F133&gt;0,G133&gt;0),VLOOKUP($B133,'Part IV-2'!$C$18:$Q$84,15,FALSE),"")-L133</f>
        <v>0</v>
      </c>
      <c r="P133" s="119" t="str">
        <f t="shared" si="16"/>
        <v/>
      </c>
      <c r="Q133" s="126" t="str">
        <f t="shared" si="17"/>
        <v/>
      </c>
    </row>
    <row r="134" spans="2:17" x14ac:dyDescent="0.25">
      <c r="B134" s="125" t="s">
        <v>253</v>
      </c>
      <c r="C134" s="99">
        <f>IF(OR(F134&gt;0,G134&gt;0),VLOOKUP(B134,'Part IV-2'!$C$18:$D$84,2,FALSE),"")</f>
        <v>0</v>
      </c>
      <c r="D134" s="97" t="str" cm="1">
        <f t="array" ref="D134">_xlfn.IFS(LEFT(B134,2)="LJ","Cat. 1 Jobs",LEFT(B134,2)="LP","Cat. 1 Payments",LEFT(B134,2)="SJ","Cat. 2 Jobs",LEFT(B134,2)="SP","Cat. 2 Payments",LEFT(B134,1)=3,"Cat. 3")</f>
        <v>Cat. 2 Jobs</v>
      </c>
      <c r="E134" s="97" t="str">
        <f t="shared" si="7"/>
        <v>#</v>
      </c>
      <c r="F134" s="115" t="str">
        <f>IF(VLOOKUP($B134,'Part IV-2'!$C$18:$F$84,3,FALSE)&gt;0,VLOOKUP($B134,'Part IV-2'!$C$18:$F$84,3,FALSE),"")</f>
        <v/>
      </c>
      <c r="G134" s="115" t="str">
        <f>IF(VLOOKUP($B134,'Part IV-2'!$C$18:$F$84,4,FALSE)&gt;0,VLOOKUP($B134,'Part IV-2'!$C$18:$F$84,4,FALSE),"")</f>
        <v/>
      </c>
      <c r="H134" s="100">
        <f>IF(AND(RIGHT(D134,4)="Jobs",OR(F134&gt;0,G134&gt;0)),'Part IV-2'!$H74,"")</f>
        <v>0</v>
      </c>
      <c r="I134" s="98"/>
      <c r="J134" s="98"/>
      <c r="K134" s="102">
        <f>IF($D134="Cat. 2 Jobs",VLOOKUP($B134,'Part IV-2'!$C$20:$I$84,7,FALSE),"")</f>
        <v>0</v>
      </c>
      <c r="L134" s="119">
        <f>IF(OR(F134&gt;0,G134&gt;0),VLOOKUP($B134,'Part IV-2'!$C$18:$Q$84,14,FALSE),"")</f>
        <v>0</v>
      </c>
      <c r="M134" s="119" t="str">
        <f t="shared" si="14"/>
        <v/>
      </c>
      <c r="N134" s="119" t="str">
        <f t="shared" si="15"/>
        <v/>
      </c>
      <c r="O134" s="119">
        <f>IF(OR(F134&gt;0,G134&gt;0),VLOOKUP($B134,'Part IV-2'!$C$18:$Q$84,15,FALSE),"")-L134</f>
        <v>0</v>
      </c>
      <c r="P134" s="119" t="str">
        <f t="shared" si="16"/>
        <v/>
      </c>
      <c r="Q134" s="126" t="str">
        <f t="shared" si="17"/>
        <v/>
      </c>
    </row>
    <row r="135" spans="2:17" x14ac:dyDescent="0.25">
      <c r="B135" s="125" t="s">
        <v>254</v>
      </c>
      <c r="C135" s="99">
        <f>IF(OR(F135&gt;0,G135&gt;0),VLOOKUP(B135,'Part IV-2'!$C$18:$D$84,2,FALSE),"")</f>
        <v>0</v>
      </c>
      <c r="D135" s="97" t="str" cm="1">
        <f t="array" ref="D135">_xlfn.IFS(LEFT(B135,2)="LJ","Cat. 1 Jobs",LEFT(B135,2)="LP","Cat. 1 Payments",LEFT(B135,2)="SJ","Cat. 2 Jobs",LEFT(B135,2)="SP","Cat. 2 Payments",LEFT(B135,1)=3,"Cat. 3")</f>
        <v>Cat. 2 Jobs</v>
      </c>
      <c r="E135" s="97" t="str">
        <f t="shared" si="7"/>
        <v>#</v>
      </c>
      <c r="F135" s="115" t="str">
        <f>IF(VLOOKUP($B135,'Part IV-2'!$C$18:$F$84,3,FALSE)&gt;0,VLOOKUP($B135,'Part IV-2'!$C$18:$F$84,3,FALSE),"")</f>
        <v/>
      </c>
      <c r="G135" s="115" t="str">
        <f>IF(VLOOKUP($B135,'Part IV-2'!$C$18:$F$84,4,FALSE)&gt;0,VLOOKUP($B135,'Part IV-2'!$C$18:$F$84,4,FALSE),"")</f>
        <v/>
      </c>
      <c r="H135" s="100">
        <f>IF(AND(RIGHT(D135,4)="Jobs",OR(F135&gt;0,G135&gt;0)),'Part IV-2'!$H75,"")</f>
        <v>0</v>
      </c>
      <c r="I135" s="98"/>
      <c r="J135" s="98"/>
      <c r="K135" s="102">
        <f>IF($D135="Cat. 2 Jobs",VLOOKUP($B135,'Part IV-2'!$C$20:$I$84,7,FALSE),"")</f>
        <v>0</v>
      </c>
      <c r="L135" s="119">
        <f>IF(OR(F135&gt;0,G135&gt;0),VLOOKUP($B135,'Part IV-2'!$C$18:$Q$84,14,FALSE),"")</f>
        <v>0</v>
      </c>
      <c r="M135" s="119" t="str">
        <f t="shared" si="14"/>
        <v/>
      </c>
      <c r="N135" s="119" t="str">
        <f t="shared" si="15"/>
        <v/>
      </c>
      <c r="O135" s="119">
        <f>IF(OR(F135&gt;0,G135&gt;0),VLOOKUP($B135,'Part IV-2'!$C$18:$Q$84,15,FALSE),"")-L135</f>
        <v>0</v>
      </c>
      <c r="P135" s="119" t="str">
        <f t="shared" si="16"/>
        <v/>
      </c>
      <c r="Q135" s="126" t="str">
        <f t="shared" si="17"/>
        <v/>
      </c>
    </row>
    <row r="136" spans="2:17" x14ac:dyDescent="0.25">
      <c r="B136" s="125" t="s">
        <v>255</v>
      </c>
      <c r="C136" s="99">
        <f>IF(OR(F136&gt;0,G136&gt;0),VLOOKUP(B136,'Part IV-2'!$C$18:$D$84,2,FALSE),"")</f>
        <v>0</v>
      </c>
      <c r="D136" s="97" t="str" cm="1">
        <f t="array" ref="D136">_xlfn.IFS(LEFT(B136,2)="LJ","Cat. 1 Jobs",LEFT(B136,2)="LP","Cat. 1 Payments",LEFT(B136,2)="SJ","Cat. 2 Jobs",LEFT(B136,2)="SP","Cat. 2 Payments",LEFT(B136,1)=3,"Cat. 3")</f>
        <v>Cat. 2 Jobs</v>
      </c>
      <c r="E136" s="97" t="str">
        <f t="shared" si="7"/>
        <v>#</v>
      </c>
      <c r="F136" s="115" t="str">
        <f>IF(VLOOKUP($B136,'Part IV-2'!$C$18:$F$84,3,FALSE)&gt;0,VLOOKUP($B136,'Part IV-2'!$C$18:$F$84,3,FALSE),"")</f>
        <v/>
      </c>
      <c r="G136" s="115" t="str">
        <f>IF(VLOOKUP($B136,'Part IV-2'!$C$18:$F$84,4,FALSE)&gt;0,VLOOKUP($B136,'Part IV-2'!$C$18:$F$84,4,FALSE),"")</f>
        <v/>
      </c>
      <c r="H136" s="100">
        <f>IF(AND(RIGHT(D136,4)="Jobs",OR(F136&gt;0,G136&gt;0)),'Part IV-2'!$H76,"")</f>
        <v>0</v>
      </c>
      <c r="I136" s="98"/>
      <c r="J136" s="98"/>
      <c r="K136" s="102">
        <f>IF($D136="Cat. 2 Jobs",VLOOKUP($B136,'Part IV-2'!$C$20:$I$84,7,FALSE),"")</f>
        <v>0</v>
      </c>
      <c r="L136" s="119">
        <f>IF(OR(F136&gt;0,G136&gt;0),VLOOKUP($B136,'Part IV-2'!$C$18:$Q$84,14,FALSE),"")</f>
        <v>0</v>
      </c>
      <c r="M136" s="119" t="str">
        <f t="shared" si="14"/>
        <v/>
      </c>
      <c r="N136" s="119" t="str">
        <f t="shared" si="15"/>
        <v/>
      </c>
      <c r="O136" s="119">
        <f>IF(OR(F136&gt;0,G136&gt;0),VLOOKUP($B136,'Part IV-2'!$C$18:$Q$84,15,FALSE),"")-L136</f>
        <v>0</v>
      </c>
      <c r="P136" s="119" t="str">
        <f t="shared" si="16"/>
        <v/>
      </c>
      <c r="Q136" s="126" t="str">
        <f t="shared" si="17"/>
        <v/>
      </c>
    </row>
    <row r="137" spans="2:17" x14ac:dyDescent="0.25">
      <c r="B137" s="125" t="s">
        <v>256</v>
      </c>
      <c r="C137" s="99">
        <f>IF(OR(F137&gt;0,G137&gt;0),VLOOKUP(B137,'Part IV-2'!$C$18:$D$84,2,FALSE),"")</f>
        <v>0</v>
      </c>
      <c r="D137" s="97" t="str" cm="1">
        <f t="array" ref="D137">_xlfn.IFS(LEFT(B137,2)="LJ","Cat. 1 Jobs",LEFT(B137,2)="LP","Cat. 1 Payments",LEFT(B137,2)="SJ","Cat. 2 Jobs",LEFT(B137,2)="SP","Cat. 2 Payments",LEFT(B137,1)=3,"Cat. 3")</f>
        <v>Cat. 2 Jobs</v>
      </c>
      <c r="E137" s="97" t="str">
        <f t="shared" si="7"/>
        <v>#</v>
      </c>
      <c r="F137" s="115" t="str">
        <f>IF(VLOOKUP($B137,'Part IV-2'!$C$18:$F$84,3,FALSE)&gt;0,VLOOKUP($B137,'Part IV-2'!$C$18:$F$84,3,FALSE),"")</f>
        <v/>
      </c>
      <c r="G137" s="115" t="str">
        <f>IF(VLOOKUP($B137,'Part IV-2'!$C$18:$F$84,4,FALSE)&gt;0,VLOOKUP($B137,'Part IV-2'!$C$18:$F$84,4,FALSE),"")</f>
        <v/>
      </c>
      <c r="H137" s="100">
        <f>IF(AND(RIGHT(D137,4)="Jobs",OR(F137&gt;0,G137&gt;0)),'Part IV-2'!$H77,"")</f>
        <v>0</v>
      </c>
      <c r="I137" s="98"/>
      <c r="J137" s="98"/>
      <c r="K137" s="102">
        <f>IF($D137="Cat. 2 Jobs",VLOOKUP($B137,'Part IV-2'!$C$20:$I$84,7,FALSE),"")</f>
        <v>0</v>
      </c>
      <c r="L137" s="119">
        <f>IF(OR(F137&gt;0,G137&gt;0),VLOOKUP($B137,'Part IV-2'!$C$18:$Q$84,14,FALSE),"")</f>
        <v>0</v>
      </c>
      <c r="M137" s="119" t="str">
        <f t="shared" si="14"/>
        <v/>
      </c>
      <c r="N137" s="119" t="str">
        <f t="shared" si="15"/>
        <v/>
      </c>
      <c r="O137" s="119">
        <f>IF(OR(F137&gt;0,G137&gt;0),VLOOKUP($B137,'Part IV-2'!$C$18:$Q$84,15,FALSE),"")-L137</f>
        <v>0</v>
      </c>
      <c r="P137" s="119" t="str">
        <f t="shared" si="16"/>
        <v/>
      </c>
      <c r="Q137" s="126" t="str">
        <f t="shared" si="17"/>
        <v/>
      </c>
    </row>
    <row r="138" spans="2:17" x14ac:dyDescent="0.25">
      <c r="B138" s="125" t="s">
        <v>257</v>
      </c>
      <c r="C138" s="99">
        <f>IF(OR(F138&gt;0,G138&gt;0),VLOOKUP(B138,'Part IV-2'!$C$18:$D$84,2,FALSE),"")</f>
        <v>0</v>
      </c>
      <c r="D138" s="97" t="str" cm="1">
        <f t="array" ref="D138">_xlfn.IFS(LEFT(B138,2)="LJ","Cat. 1 Jobs",LEFT(B138,2)="LP","Cat. 1 Payments",LEFT(B138,2)="SJ","Cat. 2 Jobs",LEFT(B138,2)="SP","Cat. 2 Payments",LEFT(B138,1)=3,"Cat. 3")</f>
        <v>Cat. 2 Jobs</v>
      </c>
      <c r="E138" s="97" t="str">
        <f t="shared" ref="E138:E186" si="18">IF(RIGHT(D138,3)="obs","#","$")</f>
        <v>#</v>
      </c>
      <c r="F138" s="115" t="str">
        <f>IF(VLOOKUP($B138,'Part IV-2'!$C$18:$F$84,3,FALSE)&gt;0,VLOOKUP($B138,'Part IV-2'!$C$18:$F$84,3,FALSE),"")</f>
        <v/>
      </c>
      <c r="G138" s="115" t="str">
        <f>IF(VLOOKUP($B138,'Part IV-2'!$C$18:$F$84,4,FALSE)&gt;0,VLOOKUP($B138,'Part IV-2'!$C$18:$F$84,4,FALSE),"")</f>
        <v/>
      </c>
      <c r="H138" s="100">
        <f>IF(AND(RIGHT(D138,4)="Jobs",OR(F138&gt;0,G138&gt;0)),'Part IV-2'!$H78,"")</f>
        <v>0</v>
      </c>
      <c r="I138" s="98"/>
      <c r="J138" s="98"/>
      <c r="K138" s="102">
        <f>IF($D138="Cat. 2 Jobs",VLOOKUP($B138,'Part IV-2'!$C$20:$I$84,7,FALSE),"")</f>
        <v>0</v>
      </c>
      <c r="L138" s="119">
        <f>IF(OR(F138&gt;0,G138&gt;0),VLOOKUP($B138,'Part IV-2'!$C$18:$Q$84,14,FALSE),"")</f>
        <v>0</v>
      </c>
      <c r="M138" s="119" t="str">
        <f t="shared" si="14"/>
        <v/>
      </c>
      <c r="N138" s="119" t="str">
        <f t="shared" si="15"/>
        <v/>
      </c>
      <c r="O138" s="119">
        <f>IF(OR(F138&gt;0,G138&gt;0),VLOOKUP($B138,'Part IV-2'!$C$18:$Q$84,15,FALSE),"")-L138</f>
        <v>0</v>
      </c>
      <c r="P138" s="119" t="str">
        <f t="shared" si="16"/>
        <v/>
      </c>
      <c r="Q138" s="126" t="str">
        <f t="shared" si="17"/>
        <v/>
      </c>
    </row>
    <row r="139" spans="2:17" x14ac:dyDescent="0.25">
      <c r="B139" s="125" t="s">
        <v>258</v>
      </c>
      <c r="C139" s="99">
        <f>IF(OR(F139&gt;0,G139&gt;0),VLOOKUP(B139,'Part IV-2'!$C$18:$D$84,2,FALSE),"")</f>
        <v>0</v>
      </c>
      <c r="D139" s="97" t="str" cm="1">
        <f t="array" ref="D139">_xlfn.IFS(LEFT(B139,2)="LJ","Cat. 1 Jobs",LEFT(B139,2)="LP","Cat. 1 Payments",LEFT(B139,2)="SJ","Cat. 2 Jobs",LEFT(B139,2)="SP","Cat. 2 Payments",LEFT(B139,1)=3,"Cat. 3")</f>
        <v>Cat. 2 Jobs</v>
      </c>
      <c r="E139" s="97" t="str">
        <f t="shared" si="18"/>
        <v>#</v>
      </c>
      <c r="F139" s="115" t="str">
        <f>IF(VLOOKUP($B139,'Part IV-2'!$C$18:$F$84,3,FALSE)&gt;0,VLOOKUP($B139,'Part IV-2'!$C$18:$F$84,3,FALSE),"")</f>
        <v/>
      </c>
      <c r="G139" s="115" t="str">
        <f>IF(VLOOKUP($B139,'Part IV-2'!$C$18:$F$84,4,FALSE)&gt;0,VLOOKUP($B139,'Part IV-2'!$C$18:$F$84,4,FALSE),"")</f>
        <v/>
      </c>
      <c r="H139" s="100">
        <f>IF(AND(RIGHT(D139,4)="Jobs",OR(F139&gt;0,G139&gt;0)),'Part IV-2'!$H79,"")</f>
        <v>0</v>
      </c>
      <c r="I139" s="98"/>
      <c r="J139" s="98"/>
      <c r="K139" s="102">
        <f>IF($D139="Cat. 2 Jobs",VLOOKUP($B139,'Part IV-2'!$C$20:$I$84,7,FALSE),"")</f>
        <v>0</v>
      </c>
      <c r="L139" s="119">
        <f>IF(OR(F139&gt;0,G139&gt;0),VLOOKUP($B139,'Part IV-2'!$C$18:$Q$84,14,FALSE),"")</f>
        <v>0</v>
      </c>
      <c r="M139" s="119" t="str">
        <f t="shared" si="14"/>
        <v/>
      </c>
      <c r="N139" s="119" t="str">
        <f t="shared" si="15"/>
        <v/>
      </c>
      <c r="O139" s="119">
        <f>IF(OR(F139&gt;0,G139&gt;0),VLOOKUP($B139,'Part IV-2'!$C$18:$Q$84,15,FALSE),"")-L139</f>
        <v>0</v>
      </c>
      <c r="P139" s="119" t="str">
        <f t="shared" si="16"/>
        <v/>
      </c>
      <c r="Q139" s="126" t="str">
        <f t="shared" si="17"/>
        <v/>
      </c>
    </row>
    <row r="140" spans="2:17" x14ac:dyDescent="0.25">
      <c r="B140" s="125" t="s">
        <v>259</v>
      </c>
      <c r="C140" s="99">
        <f>IF(OR(F140&gt;0,G140&gt;0),VLOOKUP(B140,'Part IV-2'!$C$18:$D$84,2,FALSE),"")</f>
        <v>0</v>
      </c>
      <c r="D140" s="97" t="str" cm="1">
        <f t="array" ref="D140">_xlfn.IFS(LEFT(B140,2)="LJ","Cat. 1 Jobs",LEFT(B140,2)="LP","Cat. 1 Payments",LEFT(B140,2)="SJ","Cat. 2 Jobs",LEFT(B140,2)="SP","Cat. 2 Payments",LEFT(B140,1)=3,"Cat. 3")</f>
        <v>Cat. 2 Jobs</v>
      </c>
      <c r="E140" s="97" t="str">
        <f t="shared" si="18"/>
        <v>#</v>
      </c>
      <c r="F140" s="115" t="str">
        <f>IF(VLOOKUP($B140,'Part IV-2'!$C$18:$F$84,3,FALSE)&gt;0,VLOOKUP($B140,'Part IV-2'!$C$18:$F$84,3,FALSE),"")</f>
        <v/>
      </c>
      <c r="G140" s="115" t="str">
        <f>IF(VLOOKUP($B140,'Part IV-2'!$C$18:$F$84,4,FALSE)&gt;0,VLOOKUP($B140,'Part IV-2'!$C$18:$F$84,4,FALSE),"")</f>
        <v/>
      </c>
      <c r="H140" s="100">
        <f>IF(AND(RIGHT(D140,4)="Jobs",OR(F140&gt;0,G140&gt;0)),'Part IV-2'!$H80,"")</f>
        <v>0</v>
      </c>
      <c r="I140" s="98"/>
      <c r="J140" s="98"/>
      <c r="K140" s="102">
        <f>IF($D140="Cat. 2 Jobs",VLOOKUP($B140,'Part IV-2'!$C$20:$I$84,7,FALSE),"")</f>
        <v>0</v>
      </c>
      <c r="L140" s="119">
        <f>IF(OR(F140&gt;0,G140&gt;0),VLOOKUP($B140,'Part IV-2'!$C$18:$Q$84,14,FALSE),"")</f>
        <v>0</v>
      </c>
      <c r="M140" s="119" t="str">
        <f t="shared" si="14"/>
        <v/>
      </c>
      <c r="N140" s="119" t="str">
        <f t="shared" si="15"/>
        <v/>
      </c>
      <c r="O140" s="119">
        <f>IF(OR(F140&gt;0,G140&gt;0),VLOOKUP($B140,'Part IV-2'!$C$18:$Q$84,15,FALSE),"")-L140</f>
        <v>0</v>
      </c>
      <c r="P140" s="119" t="str">
        <f t="shared" si="16"/>
        <v/>
      </c>
      <c r="Q140" s="126" t="str">
        <f t="shared" si="17"/>
        <v/>
      </c>
    </row>
    <row r="141" spans="2:17" x14ac:dyDescent="0.25">
      <c r="B141" s="125" t="s">
        <v>260</v>
      </c>
      <c r="C141" s="99">
        <f>IF(OR(F141&gt;0,G141&gt;0),VLOOKUP(B141,'Part IV-2'!$C$18:$D$84,2,FALSE),"")</f>
        <v>0</v>
      </c>
      <c r="D141" s="97" t="str" cm="1">
        <f t="array" ref="D141">_xlfn.IFS(LEFT(B141,2)="LJ","Cat. 1 Jobs",LEFT(B141,2)="LP","Cat. 1 Payments",LEFT(B141,2)="SJ","Cat. 2 Jobs",LEFT(B141,2)="SP","Cat. 2 Payments",LEFT(B141,1)=3,"Cat. 3")</f>
        <v>Cat. 2 Jobs</v>
      </c>
      <c r="E141" s="97" t="str">
        <f t="shared" si="18"/>
        <v>#</v>
      </c>
      <c r="F141" s="115" t="str">
        <f>IF(VLOOKUP($B141,'Part IV-2'!$C$18:$F$84,3,FALSE)&gt;0,VLOOKUP($B141,'Part IV-2'!$C$18:$F$84,3,FALSE),"")</f>
        <v/>
      </c>
      <c r="G141" s="115" t="str">
        <f>IF(VLOOKUP($B141,'Part IV-2'!$C$18:$F$84,4,FALSE)&gt;0,VLOOKUP($B141,'Part IV-2'!$C$18:$F$84,4,FALSE),"")</f>
        <v/>
      </c>
      <c r="H141" s="100">
        <f>IF(AND(RIGHT(D141,4)="Jobs",OR(F141&gt;0,G141&gt;0)),'Part IV-2'!$H81,"")</f>
        <v>0</v>
      </c>
      <c r="I141" s="98"/>
      <c r="J141" s="98"/>
      <c r="K141" s="102">
        <f>IF($D141="Cat. 2 Jobs",VLOOKUP($B141,'Part IV-2'!$C$20:$I$84,7,FALSE),"")</f>
        <v>0</v>
      </c>
      <c r="L141" s="119">
        <f>IF(OR(F141&gt;0,G141&gt;0),VLOOKUP($B141,'Part IV-2'!$C$18:$Q$84,14,FALSE),"")</f>
        <v>0</v>
      </c>
      <c r="M141" s="119" t="str">
        <f t="shared" si="14"/>
        <v/>
      </c>
      <c r="N141" s="119" t="str">
        <f t="shared" si="15"/>
        <v/>
      </c>
      <c r="O141" s="119">
        <f>IF(OR(F141&gt;0,G141&gt;0),VLOOKUP($B141,'Part IV-2'!$C$18:$Q$84,15,FALSE),"")-L141</f>
        <v>0</v>
      </c>
      <c r="P141" s="119" t="str">
        <f t="shared" si="16"/>
        <v/>
      </c>
      <c r="Q141" s="126" t="str">
        <f t="shared" si="17"/>
        <v/>
      </c>
    </row>
    <row r="142" spans="2:17" x14ac:dyDescent="0.25">
      <c r="B142" s="125" t="s">
        <v>261</v>
      </c>
      <c r="C142" s="99">
        <f>IF(OR(F142&gt;0,G142&gt;0),VLOOKUP(B142,'Part IV-2'!$C$18:$D$84,2,FALSE),"")</f>
        <v>0</v>
      </c>
      <c r="D142" s="97" t="str" cm="1">
        <f t="array" ref="D142">_xlfn.IFS(LEFT(B142,2)="LJ","Cat. 1 Jobs",LEFT(B142,2)="LP","Cat. 1 Payments",LEFT(B142,2)="SJ","Cat. 2 Jobs",LEFT(B142,2)="SP","Cat. 2 Payments",LEFT(B142,1)=3,"Cat. 3")</f>
        <v>Cat. 2 Jobs</v>
      </c>
      <c r="E142" s="97" t="str">
        <f t="shared" si="18"/>
        <v>#</v>
      </c>
      <c r="F142" s="115" t="str">
        <f>IF(VLOOKUP($B142,'Part IV-2'!$C$18:$F$84,3,FALSE)&gt;0,VLOOKUP($B142,'Part IV-2'!$C$18:$F$84,3,FALSE),"")</f>
        <v/>
      </c>
      <c r="G142" s="115" t="str">
        <f>IF(VLOOKUP($B142,'Part IV-2'!$C$18:$F$84,4,FALSE)&gt;0,VLOOKUP($B142,'Part IV-2'!$C$18:$F$84,4,FALSE),"")</f>
        <v/>
      </c>
      <c r="H142" s="100">
        <f>IF(AND(RIGHT(D142,4)="Jobs",OR(F142&gt;0,G142&gt;0)),'Part IV-2'!$H82,"")</f>
        <v>0</v>
      </c>
      <c r="I142" s="98"/>
      <c r="J142" s="98"/>
      <c r="K142" s="102">
        <f>IF($D142="Cat. 2 Jobs",VLOOKUP($B142,'Part IV-2'!$C$20:$I$84,7,FALSE),"")</f>
        <v>0</v>
      </c>
      <c r="L142" s="119">
        <f>IF(OR(F142&gt;0,G142&gt;0),VLOOKUP($B142,'Part IV-2'!$C$18:$Q$84,14,FALSE),"")</f>
        <v>0</v>
      </c>
      <c r="M142" s="119" t="str">
        <f t="shared" si="14"/>
        <v/>
      </c>
      <c r="N142" s="119" t="str">
        <f t="shared" si="15"/>
        <v/>
      </c>
      <c r="O142" s="119">
        <f>IF(OR(F142&gt;0,G142&gt;0),VLOOKUP($B142,'Part IV-2'!$C$18:$Q$84,15,FALSE),"")-L142</f>
        <v>0</v>
      </c>
      <c r="P142" s="119" t="str">
        <f t="shared" si="16"/>
        <v/>
      </c>
      <c r="Q142" s="126" t="str">
        <f t="shared" si="17"/>
        <v/>
      </c>
    </row>
    <row r="143" spans="2:17" x14ac:dyDescent="0.25">
      <c r="B143" s="125" t="s">
        <v>262</v>
      </c>
      <c r="C143" s="99">
        <f>IF(OR(F143&gt;0,G143&gt;0),VLOOKUP(B143,'Part IV-2'!$C$18:$D$84,2,FALSE),"")</f>
        <v>0</v>
      </c>
      <c r="D143" s="97" t="str" cm="1">
        <f t="array" ref="D143">_xlfn.IFS(LEFT(B143,2)="LJ","Cat. 1 Jobs",LEFT(B143,2)="LP","Cat. 1 Payments",LEFT(B143,2)="SJ","Cat. 2 Jobs",LEFT(B143,2)="SP","Cat. 2 Payments",LEFT(B143,1)=3,"Cat. 3")</f>
        <v>Cat. 2 Jobs</v>
      </c>
      <c r="E143" s="97" t="str">
        <f t="shared" si="18"/>
        <v>#</v>
      </c>
      <c r="F143" s="115" t="str">
        <f>IF(VLOOKUP($B143,'Part IV-2'!$C$18:$F$84,3,FALSE)&gt;0,VLOOKUP($B143,'Part IV-2'!$C$18:$F$84,3,FALSE),"")</f>
        <v/>
      </c>
      <c r="G143" s="115" t="str">
        <f>IF(VLOOKUP($B143,'Part IV-2'!$C$18:$F$84,4,FALSE)&gt;0,VLOOKUP($B143,'Part IV-2'!$C$18:$F$84,4,FALSE),"")</f>
        <v/>
      </c>
      <c r="H143" s="100">
        <f>IF(AND(RIGHT(D143,4)="Jobs",OR(F143&gt;0,G143&gt;0)),'Part IV-2'!$H83,"")</f>
        <v>0</v>
      </c>
      <c r="I143" s="98"/>
      <c r="J143" s="98"/>
      <c r="K143" s="102">
        <f>IF($D143="Cat. 2 Jobs",VLOOKUP($B143,'Part IV-2'!$C$20:$I$84,7,FALSE),"")</f>
        <v>0</v>
      </c>
      <c r="L143" s="119">
        <f>IF(OR(F143&gt;0,G143&gt;0),VLOOKUP($B143,'Part IV-2'!$C$18:$Q$84,14,FALSE),"")</f>
        <v>0</v>
      </c>
      <c r="M143" s="119" t="str">
        <f t="shared" si="14"/>
        <v/>
      </c>
      <c r="N143" s="119" t="str">
        <f t="shared" si="15"/>
        <v/>
      </c>
      <c r="O143" s="119">
        <f>IF(OR(F143&gt;0,G143&gt;0),VLOOKUP($B143,'Part IV-2'!$C$18:$Q$84,15,FALSE),"")-L143</f>
        <v>0</v>
      </c>
      <c r="P143" s="119" t="str">
        <f t="shared" si="16"/>
        <v/>
      </c>
      <c r="Q143" s="126" t="str">
        <f t="shared" si="17"/>
        <v/>
      </c>
    </row>
    <row r="144" spans="2:17" ht="15.75" thickBot="1" x14ac:dyDescent="0.3">
      <c r="B144" s="179" t="s">
        <v>263</v>
      </c>
      <c r="C144" s="180">
        <f>IF(OR(F144&gt;0,G144&gt;0),VLOOKUP(B144,'Part IV-2'!$C$18:$D$84,2,FALSE),"")</f>
        <v>0</v>
      </c>
      <c r="D144" s="181" t="str" cm="1">
        <f t="array" ref="D144">_xlfn.IFS(LEFT(B144,2)="LJ","Cat. 1 Jobs",LEFT(B144,2)="LP","Cat. 1 Payments",LEFT(B144,2)="SJ","Cat. 2 Jobs",LEFT(B144,2)="SP","Cat. 2 Payments",LEFT(B144,1)=3,"Cat. 3")</f>
        <v>Cat. 2 Jobs</v>
      </c>
      <c r="E144" s="181" t="str">
        <f t="shared" si="18"/>
        <v>#</v>
      </c>
      <c r="F144" s="115" t="str">
        <f>IF(VLOOKUP($B144,'Part IV-2'!$C$18:$F$84,3,FALSE)&gt;0,VLOOKUP($B144,'Part IV-2'!$C$18:$F$84,3,FALSE),"")</f>
        <v/>
      </c>
      <c r="G144" s="182" t="str">
        <f>IF(VLOOKUP($B144,'Part IV-2'!$C$18:$F$84,4,FALSE)&gt;0,VLOOKUP($B144,'Part IV-2'!$C$18:$F$84,4,FALSE),"")</f>
        <v/>
      </c>
      <c r="H144" s="183">
        <f>IF(AND(RIGHT(D144,4)="Jobs",OR(F144&gt;0,G144&gt;0)),'Part IV-2'!$H84,"")</f>
        <v>0</v>
      </c>
      <c r="I144" s="184"/>
      <c r="J144" s="184"/>
      <c r="K144" s="185">
        <f>IF($D144="Cat. 2 Jobs",VLOOKUP($B144,'Part IV-2'!$C$20:$I$84,7,FALSE),"")</f>
        <v>0</v>
      </c>
      <c r="L144" s="186">
        <f>IF(OR(F144&gt;0,G144&gt;0),VLOOKUP($B144,'Part IV-2'!$C$18:$Q$84,14,FALSE),"")</f>
        <v>0</v>
      </c>
      <c r="M144" s="186" t="str">
        <f t="shared" si="14"/>
        <v/>
      </c>
      <c r="N144" s="186" t="str">
        <f t="shared" si="15"/>
        <v/>
      </c>
      <c r="O144" s="186">
        <f>IF(OR(F144&gt;0,G144&gt;0),VLOOKUP($B144,'Part IV-2'!$C$18:$Q$84,15,FALSE),"")-L144</f>
        <v>0</v>
      </c>
      <c r="P144" s="186" t="str">
        <f t="shared" si="16"/>
        <v/>
      </c>
      <c r="Q144" s="187" t="str">
        <f t="shared" si="17"/>
        <v/>
      </c>
    </row>
    <row r="145" spans="2:17" x14ac:dyDescent="0.25">
      <c r="B145" s="188" t="s">
        <v>264</v>
      </c>
      <c r="C145" s="189">
        <f>IF(OR(F145&gt;0,G145&gt;0),VLOOKUP(B145,'Part IV-2'!$S$19:$V$84,2,FALSE),"")</f>
        <v>0</v>
      </c>
      <c r="D145" s="190" t="str" cm="1">
        <f t="array" ref="D145">_xlfn.IFS(LEFT(B145,2)="LJ","Cat. 1 Jobs",LEFT(B145,2)="LP","Cat. 1 Payments",LEFT(B145,2)="SJ","Cat. 2 Jobs",LEFT(B145,2)="SP","Cat. 2 Payments",LEFT(B145,1)=3,"Cat. 3")</f>
        <v>Cat. 2 Payments</v>
      </c>
      <c r="E145" s="190" t="str">
        <f t="shared" si="18"/>
        <v>$</v>
      </c>
      <c r="F145" s="191" t="str">
        <f>IF(VLOOKUP($B145,'Part IV-2'!$S$20:$V$84,3,FALSE)&gt;0,VLOOKUP($B145,'Part IV-2'!$S$20:$V$84,3,FALSE),"")</f>
        <v/>
      </c>
      <c r="G145" s="191" t="str">
        <f>IF(VLOOKUP($B145,'Part IV-2'!$S$20:$V$84,4,FALSE)&gt;0,VLOOKUP($B145,'Part IV-2'!$S$20:$V$84,4,FALSE),"")</f>
        <v/>
      </c>
      <c r="H145" s="192" t="str">
        <f>IF(AND(RIGHT(D145,4)="Jobs",OR(F145&gt;0,G145&gt;0)),'Part IV-2'!$H85,"")</f>
        <v/>
      </c>
      <c r="I145" s="193" t="str">
        <f t="shared" ref="I145" si="19">IFERROR(H145*F145,"")</f>
        <v/>
      </c>
      <c r="J145" s="193" t="str">
        <f t="shared" ref="J145" si="20">IFERROR(H145*G145,"")</f>
        <v/>
      </c>
      <c r="K145" s="194" t="str">
        <f>IF($D145="Cat. 2 Jobs",VLOOKUP($B145,'Part IV-2'!$C$20:$I$84,7,FALSE),"")</f>
        <v/>
      </c>
      <c r="L145" s="195">
        <f>IF(OR(F145&gt;0,G145&gt;0),VLOOKUP($B145,'Part IV-2'!$S$19:$AB$84,10,FALSE),"")</f>
        <v>0</v>
      </c>
      <c r="M145" s="195" t="str">
        <f t="shared" ref="M145" si="21">IFERROR(L145*F145,"")</f>
        <v/>
      </c>
      <c r="N145" s="195" t="str">
        <f t="shared" ref="N145" si="22">IFERROR(L145*G145,"")</f>
        <v/>
      </c>
      <c r="O145" s="195">
        <f>IF(OR(F145&gt;0,G145&gt;0),VLOOKUP($B145,'Part IV-2'!$S$19:$AB$84,9,FALSE),"")</f>
        <v>0</v>
      </c>
      <c r="P145" s="195" t="str">
        <f t="shared" ref="P145" si="23">IFERROR(O145*F145,"")</f>
        <v/>
      </c>
      <c r="Q145" s="196" t="str">
        <f t="shared" ref="Q145" si="24">IFERROR(O145*G145,"")</f>
        <v/>
      </c>
    </row>
    <row r="146" spans="2:17" x14ac:dyDescent="0.25">
      <c r="B146" s="127" t="s">
        <v>265</v>
      </c>
      <c r="C146" s="103">
        <f>IF(OR(F146&gt;0,G146&gt;0),VLOOKUP(B146,'Part IV-2'!$S$19:$V$84,2,FALSE),"")</f>
        <v>0</v>
      </c>
      <c r="D146" s="101" t="str" cm="1">
        <f t="array" ref="D146">_xlfn.IFS(LEFT(B146,2)="LJ","Cat. 1 Jobs",LEFT(B146,2)="LP","Cat. 1 Payments",LEFT(B146,2)="SJ","Cat. 2 Jobs",LEFT(B146,2)="SP","Cat. 2 Payments",LEFT(B146,1)=3,"Cat. 3")</f>
        <v>Cat. 2 Payments</v>
      </c>
      <c r="E146" s="101" t="str">
        <f t="shared" si="18"/>
        <v>$</v>
      </c>
      <c r="F146" s="116" t="str">
        <f>IF(VLOOKUP($B146,'Part IV-2'!$S$20:$V$84,3,FALSE)&gt;0,VLOOKUP($B146,'Part IV-2'!$S$20:$V$84,3,FALSE),"")</f>
        <v/>
      </c>
      <c r="G146" s="116" t="str">
        <f>IF(VLOOKUP($B146,'Part IV-2'!$S$20:$V$84,4,FALSE)&gt;0,VLOOKUP($B146,'Part IV-2'!$S$20:$V$84,4,FALSE),"")</f>
        <v/>
      </c>
      <c r="H146" s="104" t="str">
        <f>IF(AND(RIGHT(D146,4)="Jobs",OR(F146&gt;0,G146&gt;0)),'Part IV-2'!$H86,"")</f>
        <v/>
      </c>
      <c r="I146" s="105" t="str">
        <f t="shared" ref="I146:I186" si="25">IFERROR(H146*F146,"")</f>
        <v/>
      </c>
      <c r="J146" s="105" t="str">
        <f t="shared" ref="J146:J186" si="26">IFERROR(H146*G146,"")</f>
        <v/>
      </c>
      <c r="K146" s="106" t="str">
        <f>IF($D146="Cat. 2 Jobs",VLOOKUP($B146,'Part IV-2'!$C$20:$I$84,7,FALSE),"")</f>
        <v/>
      </c>
      <c r="L146" s="120">
        <f>IF(OR(F146&gt;0,G146&gt;0),VLOOKUP($B146,'Part IV-2'!$S$19:$AB$84,10,FALSE),"")</f>
        <v>0</v>
      </c>
      <c r="M146" s="120" t="str">
        <f t="shared" ref="M146:M186" si="27">IFERROR(L146*F146,"")</f>
        <v/>
      </c>
      <c r="N146" s="120" t="str">
        <f t="shared" ref="N146:N186" si="28">IFERROR(L146*G146,"")</f>
        <v/>
      </c>
      <c r="O146" s="120">
        <f>IF(OR(F146&gt;0,G146&gt;0),VLOOKUP($B146,'Part IV-2'!$S$19:$AB$84,9,FALSE),"")</f>
        <v>0</v>
      </c>
      <c r="P146" s="120" t="str">
        <f t="shared" ref="P146:P186" si="29">IFERROR(O146*F146,"")</f>
        <v/>
      </c>
      <c r="Q146" s="128" t="str">
        <f t="shared" ref="Q146:Q186" si="30">IFERROR(O146*G146,"")</f>
        <v/>
      </c>
    </row>
    <row r="147" spans="2:17" x14ac:dyDescent="0.25">
      <c r="B147" s="127" t="s">
        <v>266</v>
      </c>
      <c r="C147" s="103">
        <f>IF(OR(F147&gt;0,G147&gt;0),VLOOKUP(B147,'Part IV-2'!$S$19:$V$84,2,FALSE),"")</f>
        <v>0</v>
      </c>
      <c r="D147" s="101" t="str" cm="1">
        <f t="array" ref="D147">_xlfn.IFS(LEFT(B147,2)="LJ","Cat. 1 Jobs",LEFT(B147,2)="LP","Cat. 1 Payments",LEFT(B147,2)="SJ","Cat. 2 Jobs",LEFT(B147,2)="SP","Cat. 2 Payments",LEFT(B147,1)=3,"Cat. 3")</f>
        <v>Cat. 2 Payments</v>
      </c>
      <c r="E147" s="101" t="str">
        <f t="shared" si="18"/>
        <v>$</v>
      </c>
      <c r="F147" s="116" t="str">
        <f>IF(VLOOKUP($B147,'Part IV-2'!$S$20:$V$84,3,FALSE)&gt;0,VLOOKUP($B147,'Part IV-2'!$S$20:$V$84,3,FALSE),"")</f>
        <v/>
      </c>
      <c r="G147" s="116" t="str">
        <f>IF(VLOOKUP($B147,'Part IV-2'!$S$20:$V$84,4,FALSE)&gt;0,VLOOKUP($B147,'Part IV-2'!$S$20:$V$84,4,FALSE),"")</f>
        <v/>
      </c>
      <c r="H147" s="104" t="str">
        <f>IF(AND(RIGHT(D147,4)="Jobs",OR(F147&gt;0,G147&gt;0)),'Part IV-2'!$H87,"")</f>
        <v/>
      </c>
      <c r="I147" s="105" t="str">
        <f t="shared" si="25"/>
        <v/>
      </c>
      <c r="J147" s="105" t="str">
        <f t="shared" si="26"/>
        <v/>
      </c>
      <c r="K147" s="106" t="str">
        <f>IF($D147="Cat. 2 Jobs",VLOOKUP($B147,'Part IV-2'!$C$20:$I$84,7,FALSE),"")</f>
        <v/>
      </c>
      <c r="L147" s="120">
        <f>IF(OR(F147&gt;0,G147&gt;0),VLOOKUP($B147,'Part IV-2'!$S$19:$AB$84,10,FALSE),"")</f>
        <v>0</v>
      </c>
      <c r="M147" s="120" t="str">
        <f t="shared" si="27"/>
        <v/>
      </c>
      <c r="N147" s="120" t="str">
        <f t="shared" si="28"/>
        <v/>
      </c>
      <c r="O147" s="120">
        <f>IF(OR(F147&gt;0,G147&gt;0),VLOOKUP($B147,'Part IV-2'!$S$19:$AB$84,9,FALSE),"")</f>
        <v>0</v>
      </c>
      <c r="P147" s="120" t="str">
        <f t="shared" si="29"/>
        <v/>
      </c>
      <c r="Q147" s="128" t="str">
        <f t="shared" si="30"/>
        <v/>
      </c>
    </row>
    <row r="148" spans="2:17" x14ac:dyDescent="0.25">
      <c r="B148" s="127" t="s">
        <v>267</v>
      </c>
      <c r="C148" s="103">
        <f>IF(OR(F148&gt;0,G148&gt;0),VLOOKUP(B148,'Part IV-2'!$S$19:$V$84,2,FALSE),"")</f>
        <v>0</v>
      </c>
      <c r="D148" s="101" t="str" cm="1">
        <f t="array" ref="D148">_xlfn.IFS(LEFT(B148,2)="LJ","Cat. 1 Jobs",LEFT(B148,2)="LP","Cat. 1 Payments",LEFT(B148,2)="SJ","Cat. 2 Jobs",LEFT(B148,2)="SP","Cat. 2 Payments",LEFT(B148,1)=3,"Cat. 3")</f>
        <v>Cat. 2 Payments</v>
      </c>
      <c r="E148" s="101" t="str">
        <f t="shared" si="18"/>
        <v>$</v>
      </c>
      <c r="F148" s="116" t="str">
        <f>IF(VLOOKUP($B148,'Part IV-2'!$S$20:$V$84,3,FALSE)&gt;0,VLOOKUP($B148,'Part IV-2'!$S$20:$V$84,3,FALSE),"")</f>
        <v/>
      </c>
      <c r="G148" s="116" t="str">
        <f>IF(VLOOKUP($B148,'Part IV-2'!$S$20:$V$84,4,FALSE)&gt;0,VLOOKUP($B148,'Part IV-2'!$S$20:$V$84,4,FALSE),"")</f>
        <v/>
      </c>
      <c r="H148" s="104" t="str">
        <f>IF(AND(RIGHT(D148,4)="Jobs",OR(F148&gt;0,G148&gt;0)),'Part IV-2'!$H88,"")</f>
        <v/>
      </c>
      <c r="I148" s="105" t="str">
        <f t="shared" si="25"/>
        <v/>
      </c>
      <c r="J148" s="105" t="str">
        <f t="shared" si="26"/>
        <v/>
      </c>
      <c r="K148" s="106" t="str">
        <f>IF($D148="Cat. 2 Jobs",VLOOKUP($B148,'Part IV-2'!$C$20:$I$84,7,FALSE),"")</f>
        <v/>
      </c>
      <c r="L148" s="120">
        <f>IF(OR(F148&gt;0,G148&gt;0),VLOOKUP($B148,'Part IV-2'!$S$19:$AB$84,10,FALSE),"")</f>
        <v>0</v>
      </c>
      <c r="M148" s="120" t="str">
        <f t="shared" si="27"/>
        <v/>
      </c>
      <c r="N148" s="120" t="str">
        <f t="shared" si="28"/>
        <v/>
      </c>
      <c r="O148" s="120">
        <f>IF(OR(F148&gt;0,G148&gt;0),VLOOKUP($B148,'Part IV-2'!$S$19:$AB$84,9,FALSE),"")</f>
        <v>0</v>
      </c>
      <c r="P148" s="120" t="str">
        <f t="shared" si="29"/>
        <v/>
      </c>
      <c r="Q148" s="128" t="str">
        <f t="shared" si="30"/>
        <v/>
      </c>
    </row>
    <row r="149" spans="2:17" x14ac:dyDescent="0.25">
      <c r="B149" s="127" t="s">
        <v>268</v>
      </c>
      <c r="C149" s="103">
        <f>IF(OR(F149&gt;0,G149&gt;0),VLOOKUP(B149,'Part IV-2'!$S$19:$V$84,2,FALSE),"")</f>
        <v>0</v>
      </c>
      <c r="D149" s="101" t="str" cm="1">
        <f t="array" ref="D149">_xlfn.IFS(LEFT(B149,2)="LJ","Cat. 1 Jobs",LEFT(B149,2)="LP","Cat. 1 Payments",LEFT(B149,2)="SJ","Cat. 2 Jobs",LEFT(B149,2)="SP","Cat. 2 Payments",LEFT(B149,1)=3,"Cat. 3")</f>
        <v>Cat. 2 Payments</v>
      </c>
      <c r="E149" s="101" t="str">
        <f t="shared" si="18"/>
        <v>$</v>
      </c>
      <c r="F149" s="116" t="str">
        <f>IF(VLOOKUP($B149,'Part IV-2'!$S$20:$V$84,3,FALSE)&gt;0,VLOOKUP($B149,'Part IV-2'!$S$20:$V$84,3,FALSE),"")</f>
        <v/>
      </c>
      <c r="G149" s="116" t="str">
        <f>IF(VLOOKUP($B149,'Part IV-2'!$S$20:$V$84,4,FALSE)&gt;0,VLOOKUP($B149,'Part IV-2'!$S$20:$V$84,4,FALSE),"")</f>
        <v/>
      </c>
      <c r="H149" s="104" t="str">
        <f>IF(AND(RIGHT(D149,4)="Jobs",OR(F149&gt;0,G149&gt;0)),'Part IV-2'!$H89,"")</f>
        <v/>
      </c>
      <c r="I149" s="105" t="str">
        <f t="shared" si="25"/>
        <v/>
      </c>
      <c r="J149" s="105" t="str">
        <f t="shared" si="26"/>
        <v/>
      </c>
      <c r="K149" s="106" t="str">
        <f>IF($D149="Cat. 2 Jobs",VLOOKUP($B149,'Part IV-2'!$C$20:$I$84,7,FALSE),"")</f>
        <v/>
      </c>
      <c r="L149" s="120">
        <f>IF(OR(F149&gt;0,G149&gt;0),VLOOKUP($B149,'Part IV-2'!$S$19:$AB$84,10,FALSE),"")</f>
        <v>0</v>
      </c>
      <c r="M149" s="120" t="str">
        <f t="shared" si="27"/>
        <v/>
      </c>
      <c r="N149" s="120" t="str">
        <f t="shared" si="28"/>
        <v/>
      </c>
      <c r="O149" s="120">
        <f>IF(OR(F149&gt;0,G149&gt;0),VLOOKUP($B149,'Part IV-2'!$S$19:$AB$84,9,FALSE),"")</f>
        <v>0</v>
      </c>
      <c r="P149" s="120" t="str">
        <f t="shared" si="29"/>
        <v/>
      </c>
      <c r="Q149" s="128" t="str">
        <f t="shared" si="30"/>
        <v/>
      </c>
    </row>
    <row r="150" spans="2:17" x14ac:dyDescent="0.25">
      <c r="B150" s="127" t="s">
        <v>269</v>
      </c>
      <c r="C150" s="103">
        <f>IF(OR(F150&gt;0,G150&gt;0),VLOOKUP(B150,'Part IV-2'!$S$19:$V$84,2,FALSE),"")</f>
        <v>0</v>
      </c>
      <c r="D150" s="101" t="str" cm="1">
        <f t="array" ref="D150">_xlfn.IFS(LEFT(B150,2)="LJ","Cat. 1 Jobs",LEFT(B150,2)="LP","Cat. 1 Payments",LEFT(B150,2)="SJ","Cat. 2 Jobs",LEFT(B150,2)="SP","Cat. 2 Payments",LEFT(B150,1)=3,"Cat. 3")</f>
        <v>Cat. 2 Payments</v>
      </c>
      <c r="E150" s="101" t="str">
        <f t="shared" si="18"/>
        <v>$</v>
      </c>
      <c r="F150" s="116" t="str">
        <f>IF(VLOOKUP($B150,'Part IV-2'!$S$20:$V$84,3,FALSE)&gt;0,VLOOKUP($B150,'Part IV-2'!$S$20:$V$84,3,FALSE),"")</f>
        <v/>
      </c>
      <c r="G150" s="116" t="str">
        <f>IF(VLOOKUP($B150,'Part IV-2'!$S$20:$V$84,4,FALSE)&gt;0,VLOOKUP($B150,'Part IV-2'!$S$20:$V$84,4,FALSE),"")</f>
        <v/>
      </c>
      <c r="H150" s="104" t="str">
        <f>IF(AND(RIGHT(D150,4)="Jobs",OR(F150&gt;0,G150&gt;0)),'Part IV-2'!$H90,"")</f>
        <v/>
      </c>
      <c r="I150" s="105" t="str">
        <f t="shared" si="25"/>
        <v/>
      </c>
      <c r="J150" s="105" t="str">
        <f t="shared" si="26"/>
        <v/>
      </c>
      <c r="K150" s="106" t="str">
        <f>IF($D150="Cat. 2 Jobs",VLOOKUP($B150,'Part IV-2'!$C$20:$I$84,7,FALSE),"")</f>
        <v/>
      </c>
      <c r="L150" s="120">
        <f>IF(OR(F150&gt;0,G150&gt;0),VLOOKUP($B150,'Part IV-2'!$S$19:$AB$84,10,FALSE),"")</f>
        <v>0</v>
      </c>
      <c r="M150" s="120" t="str">
        <f t="shared" si="27"/>
        <v/>
      </c>
      <c r="N150" s="120" t="str">
        <f t="shared" si="28"/>
        <v/>
      </c>
      <c r="O150" s="120">
        <f>IF(OR(F150&gt;0,G150&gt;0),VLOOKUP($B150,'Part IV-2'!$S$19:$AB$84,9,FALSE),"")</f>
        <v>0</v>
      </c>
      <c r="P150" s="120" t="str">
        <f t="shared" si="29"/>
        <v/>
      </c>
      <c r="Q150" s="128" t="str">
        <f t="shared" si="30"/>
        <v/>
      </c>
    </row>
    <row r="151" spans="2:17" x14ac:dyDescent="0.25">
      <c r="B151" s="127" t="s">
        <v>270</v>
      </c>
      <c r="C151" s="103">
        <f>IF(OR(F151&gt;0,G151&gt;0),VLOOKUP(B151,'Part IV-2'!$S$19:$V$84,2,FALSE),"")</f>
        <v>0</v>
      </c>
      <c r="D151" s="101" t="str" cm="1">
        <f t="array" ref="D151">_xlfn.IFS(LEFT(B151,2)="LJ","Cat. 1 Jobs",LEFT(B151,2)="LP","Cat. 1 Payments",LEFT(B151,2)="SJ","Cat. 2 Jobs",LEFT(B151,2)="SP","Cat. 2 Payments",LEFT(B151,1)=3,"Cat. 3")</f>
        <v>Cat. 2 Payments</v>
      </c>
      <c r="E151" s="101" t="str">
        <f t="shared" si="18"/>
        <v>$</v>
      </c>
      <c r="F151" s="116" t="str">
        <f>IF(VLOOKUP($B151,'Part IV-2'!$S$20:$V$84,3,FALSE)&gt;0,VLOOKUP($B151,'Part IV-2'!$S$20:$V$84,3,FALSE),"")</f>
        <v/>
      </c>
      <c r="G151" s="116" t="str">
        <f>IF(VLOOKUP($B151,'Part IV-2'!$S$20:$V$84,4,FALSE)&gt;0,VLOOKUP($B151,'Part IV-2'!$S$20:$V$84,4,FALSE),"")</f>
        <v/>
      </c>
      <c r="H151" s="104" t="str">
        <f>IF(AND(RIGHT(D151,4)="Jobs",OR(F151&gt;0,G151&gt;0)),'Part IV-2'!$H91,"")</f>
        <v/>
      </c>
      <c r="I151" s="105" t="str">
        <f t="shared" si="25"/>
        <v/>
      </c>
      <c r="J151" s="105" t="str">
        <f t="shared" si="26"/>
        <v/>
      </c>
      <c r="K151" s="106" t="str">
        <f>IF($D151="Cat. 2 Jobs",VLOOKUP($B151,'Part IV-2'!$C$20:$I$84,7,FALSE),"")</f>
        <v/>
      </c>
      <c r="L151" s="120">
        <f>IF(OR(F151&gt;0,G151&gt;0),VLOOKUP($B151,'Part IV-2'!$S$19:$AB$84,10,FALSE),"")</f>
        <v>0</v>
      </c>
      <c r="M151" s="120" t="str">
        <f t="shared" si="27"/>
        <v/>
      </c>
      <c r="N151" s="120" t="str">
        <f t="shared" si="28"/>
        <v/>
      </c>
      <c r="O151" s="120">
        <f>IF(OR(F151&gt;0,G151&gt;0),VLOOKUP($B151,'Part IV-2'!$S$19:$AB$84,9,FALSE),"")</f>
        <v>0</v>
      </c>
      <c r="P151" s="120" t="str">
        <f t="shared" si="29"/>
        <v/>
      </c>
      <c r="Q151" s="128" t="str">
        <f t="shared" si="30"/>
        <v/>
      </c>
    </row>
    <row r="152" spans="2:17" x14ac:dyDescent="0.25">
      <c r="B152" s="127" t="s">
        <v>271</v>
      </c>
      <c r="C152" s="103">
        <f>IF(OR(F152&gt;0,G152&gt;0),VLOOKUP(B152,'Part IV-2'!$S$19:$V$84,2,FALSE),"")</f>
        <v>0</v>
      </c>
      <c r="D152" s="101" t="str" cm="1">
        <f t="array" ref="D152">_xlfn.IFS(LEFT(B152,2)="LJ","Cat. 1 Jobs",LEFT(B152,2)="LP","Cat. 1 Payments",LEFT(B152,2)="SJ","Cat. 2 Jobs",LEFT(B152,2)="SP","Cat. 2 Payments",LEFT(B152,1)=3,"Cat. 3")</f>
        <v>Cat. 2 Payments</v>
      </c>
      <c r="E152" s="101" t="str">
        <f t="shared" si="18"/>
        <v>$</v>
      </c>
      <c r="F152" s="116" t="str">
        <f>IF(VLOOKUP($B152,'Part IV-2'!$S$20:$V$84,3,FALSE)&gt;0,VLOOKUP($B152,'Part IV-2'!$S$20:$V$84,3,FALSE),"")</f>
        <v/>
      </c>
      <c r="G152" s="116" t="str">
        <f>IF(VLOOKUP($B152,'Part IV-2'!$S$20:$V$84,4,FALSE)&gt;0,VLOOKUP($B152,'Part IV-2'!$S$20:$V$84,4,FALSE),"")</f>
        <v/>
      </c>
      <c r="H152" s="104" t="str">
        <f>IF(AND(RIGHT(D152,4)="Jobs",OR(F152&gt;0,G152&gt;0)),'Part IV-2'!$H92,"")</f>
        <v/>
      </c>
      <c r="I152" s="105" t="str">
        <f t="shared" si="25"/>
        <v/>
      </c>
      <c r="J152" s="105" t="str">
        <f t="shared" si="26"/>
        <v/>
      </c>
      <c r="K152" s="106" t="str">
        <f>IF($D152="Cat. 2 Jobs",VLOOKUP($B152,'Part IV-2'!$C$20:$I$84,7,FALSE),"")</f>
        <v/>
      </c>
      <c r="L152" s="120">
        <f>IF(OR(F152&gt;0,G152&gt;0),VLOOKUP($B152,'Part IV-2'!$S$19:$AB$84,10,FALSE),"")</f>
        <v>0</v>
      </c>
      <c r="M152" s="120" t="str">
        <f t="shared" si="27"/>
        <v/>
      </c>
      <c r="N152" s="120" t="str">
        <f t="shared" si="28"/>
        <v/>
      </c>
      <c r="O152" s="120">
        <f>IF(OR(F152&gt;0,G152&gt;0),VLOOKUP($B152,'Part IV-2'!$S$19:$AB$84,9,FALSE),"")</f>
        <v>0</v>
      </c>
      <c r="P152" s="120" t="str">
        <f t="shared" si="29"/>
        <v/>
      </c>
      <c r="Q152" s="128" t="str">
        <f t="shared" si="30"/>
        <v/>
      </c>
    </row>
    <row r="153" spans="2:17" x14ac:dyDescent="0.25">
      <c r="B153" s="127" t="s">
        <v>272</v>
      </c>
      <c r="C153" s="103">
        <f>IF(OR(F153&gt;0,G153&gt;0),VLOOKUP(B153,'Part IV-2'!$S$19:$V$84,2,FALSE),"")</f>
        <v>0</v>
      </c>
      <c r="D153" s="101" t="str" cm="1">
        <f t="array" ref="D153">_xlfn.IFS(LEFT(B153,2)="LJ","Cat. 1 Jobs",LEFT(B153,2)="LP","Cat. 1 Payments",LEFT(B153,2)="SJ","Cat. 2 Jobs",LEFT(B153,2)="SP","Cat. 2 Payments",LEFT(B153,1)=3,"Cat. 3")</f>
        <v>Cat. 2 Payments</v>
      </c>
      <c r="E153" s="101" t="str">
        <f t="shared" si="18"/>
        <v>$</v>
      </c>
      <c r="F153" s="116" t="str">
        <f>IF(VLOOKUP($B153,'Part IV-2'!$S$20:$V$84,3,FALSE)&gt;0,VLOOKUP($B153,'Part IV-2'!$S$20:$V$84,3,FALSE),"")</f>
        <v/>
      </c>
      <c r="G153" s="116" t="str">
        <f>IF(VLOOKUP($B153,'Part IV-2'!$S$20:$V$84,4,FALSE)&gt;0,VLOOKUP($B153,'Part IV-2'!$S$20:$V$84,4,FALSE),"")</f>
        <v/>
      </c>
      <c r="H153" s="104" t="str">
        <f>IF(AND(RIGHT(D153,4)="Jobs",OR(F153&gt;0,G153&gt;0)),'Part IV-2'!$H93,"")</f>
        <v/>
      </c>
      <c r="I153" s="105" t="str">
        <f t="shared" si="25"/>
        <v/>
      </c>
      <c r="J153" s="105" t="str">
        <f t="shared" si="26"/>
        <v/>
      </c>
      <c r="K153" s="106" t="str">
        <f>IF($D153="Cat. 2 Jobs",VLOOKUP($B153,'Part IV-2'!$C$20:$I$84,7,FALSE),"")</f>
        <v/>
      </c>
      <c r="L153" s="120">
        <f>IF(OR(F153&gt;0,G153&gt;0),VLOOKUP($B153,'Part IV-2'!$S$19:$AB$84,10,FALSE),"")</f>
        <v>0</v>
      </c>
      <c r="M153" s="120" t="str">
        <f t="shared" si="27"/>
        <v/>
      </c>
      <c r="N153" s="120" t="str">
        <f t="shared" si="28"/>
        <v/>
      </c>
      <c r="O153" s="120">
        <f>IF(OR(F153&gt;0,G153&gt;0),VLOOKUP($B153,'Part IV-2'!$S$19:$AB$84,9,FALSE),"")</f>
        <v>0</v>
      </c>
      <c r="P153" s="120" t="str">
        <f t="shared" si="29"/>
        <v/>
      </c>
      <c r="Q153" s="128" t="str">
        <f t="shared" si="30"/>
        <v/>
      </c>
    </row>
    <row r="154" spans="2:17" x14ac:dyDescent="0.25">
      <c r="B154" s="127" t="s">
        <v>273</v>
      </c>
      <c r="C154" s="103">
        <f>IF(OR(F154&gt;0,G154&gt;0),VLOOKUP(B154,'Part IV-2'!$S$19:$V$84,2,FALSE),"")</f>
        <v>0</v>
      </c>
      <c r="D154" s="101" t="str" cm="1">
        <f t="array" ref="D154">_xlfn.IFS(LEFT(B154,2)="LJ","Cat. 1 Jobs",LEFT(B154,2)="LP","Cat. 1 Payments",LEFT(B154,2)="SJ","Cat. 2 Jobs",LEFT(B154,2)="SP","Cat. 2 Payments",LEFT(B154,1)=3,"Cat. 3")</f>
        <v>Cat. 2 Payments</v>
      </c>
      <c r="E154" s="101" t="str">
        <f t="shared" si="18"/>
        <v>$</v>
      </c>
      <c r="F154" s="116" t="str">
        <f>IF(VLOOKUP($B154,'Part IV-2'!$S$20:$V$84,3,FALSE)&gt;0,VLOOKUP($B154,'Part IV-2'!$S$20:$V$84,3,FALSE),"")</f>
        <v/>
      </c>
      <c r="G154" s="116" t="str">
        <f>IF(VLOOKUP($B154,'Part IV-2'!$S$20:$V$84,4,FALSE)&gt;0,VLOOKUP($B154,'Part IV-2'!$S$20:$V$84,4,FALSE),"")</f>
        <v/>
      </c>
      <c r="H154" s="104" t="str">
        <f>IF(AND(RIGHT(D154,4)="Jobs",OR(F154&gt;0,G154&gt;0)),'Part IV-2'!$H94,"")</f>
        <v/>
      </c>
      <c r="I154" s="105" t="str">
        <f t="shared" si="25"/>
        <v/>
      </c>
      <c r="J154" s="105" t="str">
        <f t="shared" si="26"/>
        <v/>
      </c>
      <c r="K154" s="106" t="str">
        <f>IF($D154="Cat. 2 Jobs",VLOOKUP($B154,'Part IV-2'!$C$20:$I$84,7,FALSE),"")</f>
        <v/>
      </c>
      <c r="L154" s="120">
        <f>IF(OR(F154&gt;0,G154&gt;0),VLOOKUP($B154,'Part IV-2'!$S$19:$AB$84,10,FALSE),"")</f>
        <v>0</v>
      </c>
      <c r="M154" s="120" t="str">
        <f t="shared" si="27"/>
        <v/>
      </c>
      <c r="N154" s="120" t="str">
        <f t="shared" si="28"/>
        <v/>
      </c>
      <c r="O154" s="120">
        <f>IF(OR(F154&gt;0,G154&gt;0),VLOOKUP($B154,'Part IV-2'!$S$19:$AB$84,9,FALSE),"")</f>
        <v>0</v>
      </c>
      <c r="P154" s="120" t="str">
        <f t="shared" si="29"/>
        <v/>
      </c>
      <c r="Q154" s="128" t="str">
        <f t="shared" si="30"/>
        <v/>
      </c>
    </row>
    <row r="155" spans="2:17" x14ac:dyDescent="0.25">
      <c r="B155" s="127" t="s">
        <v>274</v>
      </c>
      <c r="C155" s="103">
        <f>IF(OR(F155&gt;0,G155&gt;0),VLOOKUP(B155,'Part IV-2'!$S$19:$V$84,2,FALSE),"")</f>
        <v>0</v>
      </c>
      <c r="D155" s="101" t="str" cm="1">
        <f t="array" ref="D155">_xlfn.IFS(LEFT(B155,2)="LJ","Cat. 1 Jobs",LEFT(B155,2)="LP","Cat. 1 Payments",LEFT(B155,2)="SJ","Cat. 2 Jobs",LEFT(B155,2)="SP","Cat. 2 Payments",LEFT(B155,1)=3,"Cat. 3")</f>
        <v>Cat. 2 Payments</v>
      </c>
      <c r="E155" s="101" t="str">
        <f t="shared" si="18"/>
        <v>$</v>
      </c>
      <c r="F155" s="116" t="str">
        <f>IF(VLOOKUP($B155,'Part IV-2'!$S$20:$V$84,3,FALSE)&gt;0,VLOOKUP($B155,'Part IV-2'!$S$20:$V$84,3,FALSE),"")</f>
        <v/>
      </c>
      <c r="G155" s="116" t="str">
        <f>IF(VLOOKUP($B155,'Part IV-2'!$S$20:$V$84,4,FALSE)&gt;0,VLOOKUP($B155,'Part IV-2'!$S$20:$V$84,4,FALSE),"")</f>
        <v/>
      </c>
      <c r="H155" s="104" t="str">
        <f>IF(AND(RIGHT(D155,4)="Jobs",OR(F155&gt;0,G155&gt;0)),'Part IV-2'!$H95,"")</f>
        <v/>
      </c>
      <c r="I155" s="105" t="str">
        <f t="shared" si="25"/>
        <v/>
      </c>
      <c r="J155" s="105" t="str">
        <f t="shared" si="26"/>
        <v/>
      </c>
      <c r="K155" s="106" t="str">
        <f>IF($D155="Cat. 2 Jobs",VLOOKUP($B155,'Part IV-2'!$C$20:$I$84,7,FALSE),"")</f>
        <v/>
      </c>
      <c r="L155" s="120">
        <f>IF(OR(F155&gt;0,G155&gt;0),VLOOKUP($B155,'Part IV-2'!$S$19:$AB$84,10,FALSE),"")</f>
        <v>0</v>
      </c>
      <c r="M155" s="120" t="str">
        <f t="shared" si="27"/>
        <v/>
      </c>
      <c r="N155" s="120" t="str">
        <f t="shared" si="28"/>
        <v/>
      </c>
      <c r="O155" s="120">
        <f>IF(OR(F155&gt;0,G155&gt;0),VLOOKUP($B155,'Part IV-2'!$S$19:$AB$84,9,FALSE),"")</f>
        <v>0</v>
      </c>
      <c r="P155" s="120" t="str">
        <f t="shared" si="29"/>
        <v/>
      </c>
      <c r="Q155" s="128" t="str">
        <f t="shared" si="30"/>
        <v/>
      </c>
    </row>
    <row r="156" spans="2:17" x14ac:dyDescent="0.25">
      <c r="B156" s="127" t="s">
        <v>275</v>
      </c>
      <c r="C156" s="103">
        <f>IF(OR(F156&gt;0,G156&gt;0),VLOOKUP(B156,'Part IV-2'!$S$19:$V$84,2,FALSE),"")</f>
        <v>0</v>
      </c>
      <c r="D156" s="101" t="str" cm="1">
        <f t="array" ref="D156">_xlfn.IFS(LEFT(B156,2)="LJ","Cat. 1 Jobs",LEFT(B156,2)="LP","Cat. 1 Payments",LEFT(B156,2)="SJ","Cat. 2 Jobs",LEFT(B156,2)="SP","Cat. 2 Payments",LEFT(B156,1)=3,"Cat. 3")</f>
        <v>Cat. 2 Payments</v>
      </c>
      <c r="E156" s="101" t="str">
        <f t="shared" si="18"/>
        <v>$</v>
      </c>
      <c r="F156" s="116" t="str">
        <f>IF(VLOOKUP($B156,'Part IV-2'!$S$20:$V$84,3,FALSE)&gt;0,VLOOKUP($B156,'Part IV-2'!$S$20:$V$84,3,FALSE),"")</f>
        <v/>
      </c>
      <c r="G156" s="116" t="str">
        <f>IF(VLOOKUP($B156,'Part IV-2'!$S$20:$V$84,4,FALSE)&gt;0,VLOOKUP($B156,'Part IV-2'!$S$20:$V$84,4,FALSE),"")</f>
        <v/>
      </c>
      <c r="H156" s="104" t="str">
        <f>IF(AND(RIGHT(D156,4)="Jobs",OR(F156&gt;0,G156&gt;0)),'Part IV-2'!$H96,"")</f>
        <v/>
      </c>
      <c r="I156" s="105" t="str">
        <f t="shared" si="25"/>
        <v/>
      </c>
      <c r="J156" s="105" t="str">
        <f t="shared" si="26"/>
        <v/>
      </c>
      <c r="K156" s="106" t="str">
        <f>IF($D156="Cat. 2 Jobs",VLOOKUP($B156,'Part IV-2'!$C$20:$I$84,7,FALSE),"")</f>
        <v/>
      </c>
      <c r="L156" s="120">
        <f>IF(OR(F156&gt;0,G156&gt;0),VLOOKUP($B156,'Part IV-2'!$S$19:$AB$84,10,FALSE),"")</f>
        <v>0</v>
      </c>
      <c r="M156" s="120" t="str">
        <f t="shared" si="27"/>
        <v/>
      </c>
      <c r="N156" s="120" t="str">
        <f t="shared" si="28"/>
        <v/>
      </c>
      <c r="O156" s="120">
        <f>IF(OR(F156&gt;0,G156&gt;0),VLOOKUP($B156,'Part IV-2'!$S$19:$AB$84,9,FALSE),"")</f>
        <v>0</v>
      </c>
      <c r="P156" s="120" t="str">
        <f t="shared" si="29"/>
        <v/>
      </c>
      <c r="Q156" s="128" t="str">
        <f t="shared" si="30"/>
        <v/>
      </c>
    </row>
    <row r="157" spans="2:17" x14ac:dyDescent="0.25">
      <c r="B157" s="127" t="s">
        <v>276</v>
      </c>
      <c r="C157" s="103">
        <f>IF(OR(F157&gt;0,G157&gt;0),VLOOKUP(B157,'Part IV-2'!$S$19:$V$84,2,FALSE),"")</f>
        <v>0</v>
      </c>
      <c r="D157" s="101" t="str" cm="1">
        <f t="array" ref="D157">_xlfn.IFS(LEFT(B157,2)="LJ","Cat. 1 Jobs",LEFT(B157,2)="LP","Cat. 1 Payments",LEFT(B157,2)="SJ","Cat. 2 Jobs",LEFT(B157,2)="SP","Cat. 2 Payments",LEFT(B157,1)=3,"Cat. 3")</f>
        <v>Cat. 2 Payments</v>
      </c>
      <c r="E157" s="101" t="str">
        <f t="shared" si="18"/>
        <v>$</v>
      </c>
      <c r="F157" s="116" t="str">
        <f>IF(VLOOKUP($B157,'Part IV-2'!$S$20:$V$84,3,FALSE)&gt;0,VLOOKUP($B157,'Part IV-2'!$S$20:$V$84,3,FALSE),"")</f>
        <v/>
      </c>
      <c r="G157" s="116" t="str">
        <f>IF(VLOOKUP($B157,'Part IV-2'!$S$20:$V$84,4,FALSE)&gt;0,VLOOKUP($B157,'Part IV-2'!$S$20:$V$84,4,FALSE),"")</f>
        <v/>
      </c>
      <c r="H157" s="104" t="str">
        <f>IF(AND(RIGHT(D157,4)="Jobs",OR(F157&gt;0,G157&gt;0)),'Part IV-2'!$H97,"")</f>
        <v/>
      </c>
      <c r="I157" s="105" t="str">
        <f t="shared" si="25"/>
        <v/>
      </c>
      <c r="J157" s="105" t="str">
        <f t="shared" si="26"/>
        <v/>
      </c>
      <c r="K157" s="106" t="str">
        <f>IF($D157="Cat. 2 Jobs",VLOOKUP($B157,'Part IV-2'!$C$20:$I$84,7,FALSE),"")</f>
        <v/>
      </c>
      <c r="L157" s="120">
        <f>IF(OR(F157&gt;0,G157&gt;0),VLOOKUP($B157,'Part IV-2'!$S$19:$AB$84,10,FALSE),"")</f>
        <v>0</v>
      </c>
      <c r="M157" s="120" t="str">
        <f t="shared" si="27"/>
        <v/>
      </c>
      <c r="N157" s="120" t="str">
        <f t="shared" si="28"/>
        <v/>
      </c>
      <c r="O157" s="120">
        <f>IF(OR(F157&gt;0,G157&gt;0),VLOOKUP($B157,'Part IV-2'!$S$19:$AB$84,9,FALSE),"")</f>
        <v>0</v>
      </c>
      <c r="P157" s="120" t="str">
        <f t="shared" si="29"/>
        <v/>
      </c>
      <c r="Q157" s="128" t="str">
        <f t="shared" si="30"/>
        <v/>
      </c>
    </row>
    <row r="158" spans="2:17" x14ac:dyDescent="0.25">
      <c r="B158" s="127" t="s">
        <v>277</v>
      </c>
      <c r="C158" s="103">
        <f>IF(OR(F158&gt;0,G158&gt;0),VLOOKUP(B158,'Part IV-2'!$S$19:$V$84,2,FALSE),"")</f>
        <v>0</v>
      </c>
      <c r="D158" s="101" t="str" cm="1">
        <f t="array" ref="D158">_xlfn.IFS(LEFT(B158,2)="LJ","Cat. 1 Jobs",LEFT(B158,2)="LP","Cat. 1 Payments",LEFT(B158,2)="SJ","Cat. 2 Jobs",LEFT(B158,2)="SP","Cat. 2 Payments",LEFT(B158,1)=3,"Cat. 3")</f>
        <v>Cat. 2 Payments</v>
      </c>
      <c r="E158" s="101" t="str">
        <f t="shared" si="18"/>
        <v>$</v>
      </c>
      <c r="F158" s="116" t="str">
        <f>IF(VLOOKUP($B158,'Part IV-2'!$S$20:$V$84,3,FALSE)&gt;0,VLOOKUP($B158,'Part IV-2'!$S$20:$V$84,3,FALSE),"")</f>
        <v/>
      </c>
      <c r="G158" s="116" t="str">
        <f>IF(VLOOKUP($B158,'Part IV-2'!$S$20:$V$84,4,FALSE)&gt;0,VLOOKUP($B158,'Part IV-2'!$S$20:$V$84,4,FALSE),"")</f>
        <v/>
      </c>
      <c r="H158" s="104" t="str">
        <f>IF(AND(RIGHT(D158,4)="Jobs",OR(F158&gt;0,G158&gt;0)),'Part IV-2'!$H98,"")</f>
        <v/>
      </c>
      <c r="I158" s="105" t="str">
        <f t="shared" si="25"/>
        <v/>
      </c>
      <c r="J158" s="105" t="str">
        <f t="shared" si="26"/>
        <v/>
      </c>
      <c r="K158" s="106" t="str">
        <f>IF($D158="Cat. 2 Jobs",VLOOKUP($B158,'Part IV-2'!$C$20:$I$84,7,FALSE),"")</f>
        <v/>
      </c>
      <c r="L158" s="120">
        <f>IF(OR(F158&gt;0,G158&gt;0),VLOOKUP($B158,'Part IV-2'!$S$19:$AB$84,10,FALSE),"")</f>
        <v>0</v>
      </c>
      <c r="M158" s="120" t="str">
        <f t="shared" si="27"/>
        <v/>
      </c>
      <c r="N158" s="120" t="str">
        <f t="shared" si="28"/>
        <v/>
      </c>
      <c r="O158" s="120">
        <f>IF(OR(F158&gt;0,G158&gt;0),VLOOKUP($B158,'Part IV-2'!$S$19:$AB$84,9,FALSE),"")</f>
        <v>0</v>
      </c>
      <c r="P158" s="120" t="str">
        <f t="shared" si="29"/>
        <v/>
      </c>
      <c r="Q158" s="128" t="str">
        <f t="shared" si="30"/>
        <v/>
      </c>
    </row>
    <row r="159" spans="2:17" x14ac:dyDescent="0.25">
      <c r="B159" s="127" t="s">
        <v>278</v>
      </c>
      <c r="C159" s="103">
        <f>IF(OR(F159&gt;0,G159&gt;0),VLOOKUP(B159,'Part IV-2'!$S$19:$V$84,2,FALSE),"")</f>
        <v>0</v>
      </c>
      <c r="D159" s="101" t="str" cm="1">
        <f t="array" ref="D159">_xlfn.IFS(LEFT(B159,2)="LJ","Cat. 1 Jobs",LEFT(B159,2)="LP","Cat. 1 Payments",LEFT(B159,2)="SJ","Cat. 2 Jobs",LEFT(B159,2)="SP","Cat. 2 Payments",LEFT(B159,1)=3,"Cat. 3")</f>
        <v>Cat. 2 Payments</v>
      </c>
      <c r="E159" s="101" t="str">
        <f t="shared" si="18"/>
        <v>$</v>
      </c>
      <c r="F159" s="116" t="str">
        <f>IF(VLOOKUP($B159,'Part IV-2'!$S$20:$V$84,3,FALSE)&gt;0,VLOOKUP($B159,'Part IV-2'!$S$20:$V$84,3,FALSE),"")</f>
        <v/>
      </c>
      <c r="G159" s="116" t="str">
        <f>IF(VLOOKUP($B159,'Part IV-2'!$S$20:$V$84,4,FALSE)&gt;0,VLOOKUP($B159,'Part IV-2'!$S$20:$V$84,4,FALSE),"")</f>
        <v/>
      </c>
      <c r="H159" s="104" t="str">
        <f>IF(AND(RIGHT(D159,4)="Jobs",OR(F159&gt;0,G159&gt;0)),'Part IV-2'!$H99,"")</f>
        <v/>
      </c>
      <c r="I159" s="105" t="str">
        <f t="shared" si="25"/>
        <v/>
      </c>
      <c r="J159" s="105" t="str">
        <f t="shared" si="26"/>
        <v/>
      </c>
      <c r="K159" s="106" t="str">
        <f>IF($D159="Cat. 2 Jobs",VLOOKUP($B159,'Part IV-2'!$C$20:$I$84,7,FALSE),"")</f>
        <v/>
      </c>
      <c r="L159" s="120">
        <f>IF(OR(F159&gt;0,G159&gt;0),VLOOKUP($B159,'Part IV-2'!$S$19:$AB$84,10,FALSE),"")</f>
        <v>0</v>
      </c>
      <c r="M159" s="120" t="str">
        <f t="shared" si="27"/>
        <v/>
      </c>
      <c r="N159" s="120" t="str">
        <f t="shared" si="28"/>
        <v/>
      </c>
      <c r="O159" s="120">
        <f>IF(OR(F159&gt;0,G159&gt;0),VLOOKUP($B159,'Part IV-2'!$S$19:$AB$84,9,FALSE),"")</f>
        <v>0</v>
      </c>
      <c r="P159" s="120" t="str">
        <f t="shared" si="29"/>
        <v/>
      </c>
      <c r="Q159" s="128" t="str">
        <f t="shared" si="30"/>
        <v/>
      </c>
    </row>
    <row r="160" spans="2:17" x14ac:dyDescent="0.25">
      <c r="B160" s="127" t="s">
        <v>279</v>
      </c>
      <c r="C160" s="103">
        <f>IF(OR(F160&gt;0,G160&gt;0),VLOOKUP(B160,'Part IV-2'!$S$19:$V$84,2,FALSE),"")</f>
        <v>0</v>
      </c>
      <c r="D160" s="101" t="str" cm="1">
        <f t="array" ref="D160">_xlfn.IFS(LEFT(B160,2)="LJ","Cat. 1 Jobs",LEFT(B160,2)="LP","Cat. 1 Payments",LEFT(B160,2)="SJ","Cat. 2 Jobs",LEFT(B160,2)="SP","Cat. 2 Payments",LEFT(B160,1)=3,"Cat. 3")</f>
        <v>Cat. 2 Payments</v>
      </c>
      <c r="E160" s="101" t="str">
        <f t="shared" si="18"/>
        <v>$</v>
      </c>
      <c r="F160" s="116" t="str">
        <f>IF(VLOOKUP($B160,'Part IV-2'!$S$20:$V$84,3,FALSE)&gt;0,VLOOKUP($B160,'Part IV-2'!$S$20:$V$84,3,FALSE),"")</f>
        <v/>
      </c>
      <c r="G160" s="116" t="str">
        <f>IF(VLOOKUP($B160,'Part IV-2'!$S$20:$V$84,4,FALSE)&gt;0,VLOOKUP($B160,'Part IV-2'!$S$20:$V$84,4,FALSE),"")</f>
        <v/>
      </c>
      <c r="H160" s="104" t="str">
        <f>IF(AND(RIGHT(D160,4)="Jobs",OR(F160&gt;0,G160&gt;0)),'Part IV-2'!$H100,"")</f>
        <v/>
      </c>
      <c r="I160" s="105" t="str">
        <f t="shared" si="25"/>
        <v/>
      </c>
      <c r="J160" s="105" t="str">
        <f t="shared" si="26"/>
        <v/>
      </c>
      <c r="K160" s="106" t="str">
        <f>IF($D160="Cat. 2 Jobs",VLOOKUP($B160,'Part IV-2'!$C$20:$I$84,7,FALSE),"")</f>
        <v/>
      </c>
      <c r="L160" s="120">
        <f>IF(OR(F160&gt;0,G160&gt;0),VLOOKUP($B160,'Part IV-2'!$S$19:$AB$84,10,FALSE),"")</f>
        <v>0</v>
      </c>
      <c r="M160" s="120" t="str">
        <f t="shared" si="27"/>
        <v/>
      </c>
      <c r="N160" s="120" t="str">
        <f t="shared" si="28"/>
        <v/>
      </c>
      <c r="O160" s="120">
        <f>IF(OR(F160&gt;0,G160&gt;0),VLOOKUP($B160,'Part IV-2'!$S$19:$AB$84,9,FALSE),"")</f>
        <v>0</v>
      </c>
      <c r="P160" s="120" t="str">
        <f t="shared" si="29"/>
        <v/>
      </c>
      <c r="Q160" s="128" t="str">
        <f t="shared" si="30"/>
        <v/>
      </c>
    </row>
    <row r="161" spans="2:17" x14ac:dyDescent="0.25">
      <c r="B161" s="127" t="s">
        <v>280</v>
      </c>
      <c r="C161" s="103">
        <f>IF(OR(F161&gt;0,G161&gt;0),VLOOKUP(B161,'Part IV-2'!$S$19:$V$84,2,FALSE),"")</f>
        <v>0</v>
      </c>
      <c r="D161" s="101" t="str" cm="1">
        <f t="array" ref="D161">_xlfn.IFS(LEFT(B161,2)="LJ","Cat. 1 Jobs",LEFT(B161,2)="LP","Cat. 1 Payments",LEFT(B161,2)="SJ","Cat. 2 Jobs",LEFT(B161,2)="SP","Cat. 2 Payments",LEFT(B161,1)=3,"Cat. 3")</f>
        <v>Cat. 2 Payments</v>
      </c>
      <c r="E161" s="101" t="str">
        <f t="shared" si="18"/>
        <v>$</v>
      </c>
      <c r="F161" s="116" t="str">
        <f>IF(VLOOKUP($B161,'Part IV-2'!$S$20:$V$84,3,FALSE)&gt;0,VLOOKUP($B161,'Part IV-2'!$S$20:$V$84,3,FALSE),"")</f>
        <v/>
      </c>
      <c r="G161" s="116" t="str">
        <f>IF(VLOOKUP($B161,'Part IV-2'!$S$20:$V$84,4,FALSE)&gt;0,VLOOKUP($B161,'Part IV-2'!$S$20:$V$84,4,FALSE),"")</f>
        <v/>
      </c>
      <c r="H161" s="104" t="str">
        <f>IF(AND(RIGHT(D161,4)="Jobs",OR(F161&gt;0,G161&gt;0)),'Part IV-2'!$H101,"")</f>
        <v/>
      </c>
      <c r="I161" s="105" t="str">
        <f t="shared" si="25"/>
        <v/>
      </c>
      <c r="J161" s="105" t="str">
        <f t="shared" si="26"/>
        <v/>
      </c>
      <c r="K161" s="106" t="str">
        <f>IF($D161="Cat. 2 Jobs",VLOOKUP($B161,'Part IV-2'!$C$20:$I$84,7,FALSE),"")</f>
        <v/>
      </c>
      <c r="L161" s="120">
        <f>IF(OR(F161&gt;0,G161&gt;0),VLOOKUP($B161,'Part IV-2'!$S$19:$AB$84,10,FALSE),"")</f>
        <v>0</v>
      </c>
      <c r="M161" s="120" t="str">
        <f t="shared" si="27"/>
        <v/>
      </c>
      <c r="N161" s="120" t="str">
        <f t="shared" si="28"/>
        <v/>
      </c>
      <c r="O161" s="120">
        <f>IF(OR(F161&gt;0,G161&gt;0),VLOOKUP($B161,'Part IV-2'!$S$19:$AB$84,9,FALSE),"")</f>
        <v>0</v>
      </c>
      <c r="P161" s="120" t="str">
        <f t="shared" si="29"/>
        <v/>
      </c>
      <c r="Q161" s="128" t="str">
        <f t="shared" si="30"/>
        <v/>
      </c>
    </row>
    <row r="162" spans="2:17" x14ac:dyDescent="0.25">
      <c r="B162" s="127" t="s">
        <v>281</v>
      </c>
      <c r="C162" s="103">
        <f>IF(OR(F162&gt;0,G162&gt;0),VLOOKUP(B162,'Part IV-2'!$S$19:$V$84,2,FALSE),"")</f>
        <v>0</v>
      </c>
      <c r="D162" s="101" t="str" cm="1">
        <f t="array" ref="D162">_xlfn.IFS(LEFT(B162,2)="LJ","Cat. 1 Jobs",LEFT(B162,2)="LP","Cat. 1 Payments",LEFT(B162,2)="SJ","Cat. 2 Jobs",LEFT(B162,2)="SP","Cat. 2 Payments",LEFT(B162,1)=3,"Cat. 3")</f>
        <v>Cat. 2 Payments</v>
      </c>
      <c r="E162" s="101" t="str">
        <f t="shared" si="18"/>
        <v>$</v>
      </c>
      <c r="F162" s="116" t="str">
        <f>IF(VLOOKUP($B162,'Part IV-2'!$S$20:$V$84,3,FALSE)&gt;0,VLOOKUP($B162,'Part IV-2'!$S$20:$V$84,3,FALSE),"")</f>
        <v/>
      </c>
      <c r="G162" s="116" t="str">
        <f>IF(VLOOKUP($B162,'Part IV-2'!$S$20:$V$84,4,FALSE)&gt;0,VLOOKUP($B162,'Part IV-2'!$S$20:$V$84,4,FALSE),"")</f>
        <v/>
      </c>
      <c r="H162" s="104" t="str">
        <f>IF(AND(RIGHT(D162,4)="Jobs",OR(F162&gt;0,G162&gt;0)),'Part IV-2'!$H102,"")</f>
        <v/>
      </c>
      <c r="I162" s="105" t="str">
        <f t="shared" si="25"/>
        <v/>
      </c>
      <c r="J162" s="105" t="str">
        <f t="shared" si="26"/>
        <v/>
      </c>
      <c r="K162" s="106" t="str">
        <f>IF($D162="Cat. 2 Jobs",VLOOKUP($B162,'Part IV-2'!$C$20:$I$84,7,FALSE),"")</f>
        <v/>
      </c>
      <c r="L162" s="120">
        <f>IF(OR(F162&gt;0,G162&gt;0),VLOOKUP($B162,'Part IV-2'!$S$19:$AB$84,10,FALSE),"")</f>
        <v>0</v>
      </c>
      <c r="M162" s="120" t="str">
        <f t="shared" si="27"/>
        <v/>
      </c>
      <c r="N162" s="120" t="str">
        <f t="shared" si="28"/>
        <v/>
      </c>
      <c r="O162" s="120">
        <f>IF(OR(F162&gt;0,G162&gt;0),VLOOKUP($B162,'Part IV-2'!$S$19:$AB$84,9,FALSE),"")</f>
        <v>0</v>
      </c>
      <c r="P162" s="120" t="str">
        <f t="shared" si="29"/>
        <v/>
      </c>
      <c r="Q162" s="128" t="str">
        <f t="shared" si="30"/>
        <v/>
      </c>
    </row>
    <row r="163" spans="2:17" x14ac:dyDescent="0.25">
      <c r="B163" s="127" t="s">
        <v>282</v>
      </c>
      <c r="C163" s="103">
        <f>IF(OR(F163&gt;0,G163&gt;0),VLOOKUP(B163,'Part IV-2'!$S$19:$V$84,2,FALSE),"")</f>
        <v>0</v>
      </c>
      <c r="D163" s="101" t="str" cm="1">
        <f t="array" ref="D163">_xlfn.IFS(LEFT(B163,2)="LJ","Cat. 1 Jobs",LEFT(B163,2)="LP","Cat. 1 Payments",LEFT(B163,2)="SJ","Cat. 2 Jobs",LEFT(B163,2)="SP","Cat. 2 Payments",LEFT(B163,1)=3,"Cat. 3")</f>
        <v>Cat. 2 Payments</v>
      </c>
      <c r="E163" s="101" t="str">
        <f t="shared" si="18"/>
        <v>$</v>
      </c>
      <c r="F163" s="116" t="str">
        <f>IF(VLOOKUP($B163,'Part IV-2'!$S$20:$V$84,3,FALSE)&gt;0,VLOOKUP($B163,'Part IV-2'!$S$20:$V$84,3,FALSE),"")</f>
        <v/>
      </c>
      <c r="G163" s="116" t="str">
        <f>IF(VLOOKUP($B163,'Part IV-2'!$S$20:$V$84,4,FALSE)&gt;0,VLOOKUP($B163,'Part IV-2'!$S$20:$V$84,4,FALSE),"")</f>
        <v/>
      </c>
      <c r="H163" s="104" t="str">
        <f>IF(AND(RIGHT(D163,4)="Jobs",OR(F163&gt;0,G163&gt;0)),'Part IV-2'!$H103,"")</f>
        <v/>
      </c>
      <c r="I163" s="105" t="str">
        <f t="shared" si="25"/>
        <v/>
      </c>
      <c r="J163" s="105" t="str">
        <f t="shared" si="26"/>
        <v/>
      </c>
      <c r="K163" s="106" t="str">
        <f>IF($D163="Cat. 2 Jobs",VLOOKUP($B163,'Part IV-2'!$C$20:$I$84,7,FALSE),"")</f>
        <v/>
      </c>
      <c r="L163" s="120">
        <f>IF(OR(F163&gt;0,G163&gt;0),VLOOKUP($B163,'Part IV-2'!$S$19:$AB$84,10,FALSE),"")</f>
        <v>0</v>
      </c>
      <c r="M163" s="120" t="str">
        <f t="shared" si="27"/>
        <v/>
      </c>
      <c r="N163" s="120" t="str">
        <f t="shared" si="28"/>
        <v/>
      </c>
      <c r="O163" s="120">
        <f>IF(OR(F163&gt;0,G163&gt;0),VLOOKUP($B163,'Part IV-2'!$S$19:$AB$84,9,FALSE),"")</f>
        <v>0</v>
      </c>
      <c r="P163" s="120" t="str">
        <f t="shared" si="29"/>
        <v/>
      </c>
      <c r="Q163" s="128" t="str">
        <f t="shared" si="30"/>
        <v/>
      </c>
    </row>
    <row r="164" spans="2:17" x14ac:dyDescent="0.25">
      <c r="B164" s="127" t="s">
        <v>283</v>
      </c>
      <c r="C164" s="103">
        <f>IF(OR(F164&gt;0,G164&gt;0),VLOOKUP(B164,'Part IV-2'!$S$19:$V$84,2,FALSE),"")</f>
        <v>0</v>
      </c>
      <c r="D164" s="101" t="str" cm="1">
        <f t="array" ref="D164">_xlfn.IFS(LEFT(B164,2)="LJ","Cat. 1 Jobs",LEFT(B164,2)="LP","Cat. 1 Payments",LEFT(B164,2)="SJ","Cat. 2 Jobs",LEFT(B164,2)="SP","Cat. 2 Payments",LEFT(B164,1)=3,"Cat. 3")</f>
        <v>Cat. 2 Payments</v>
      </c>
      <c r="E164" s="101" t="str">
        <f t="shared" si="18"/>
        <v>$</v>
      </c>
      <c r="F164" s="116" t="str">
        <f>IF(VLOOKUP($B164,'Part IV-2'!$S$20:$V$84,3,FALSE)&gt;0,VLOOKUP($B164,'Part IV-2'!$S$20:$V$84,3,FALSE),"")</f>
        <v/>
      </c>
      <c r="G164" s="116" t="str">
        <f>IF(VLOOKUP($B164,'Part IV-2'!$S$20:$V$84,4,FALSE)&gt;0,VLOOKUP($B164,'Part IV-2'!$S$20:$V$84,4,FALSE),"")</f>
        <v/>
      </c>
      <c r="H164" s="104" t="str">
        <f>IF(AND(RIGHT(D164,4)="Jobs",OR(F164&gt;0,G164&gt;0)),'Part IV-2'!$H104,"")</f>
        <v/>
      </c>
      <c r="I164" s="105" t="str">
        <f t="shared" si="25"/>
        <v/>
      </c>
      <c r="J164" s="105" t="str">
        <f t="shared" si="26"/>
        <v/>
      </c>
      <c r="K164" s="106" t="str">
        <f>IF($D164="Cat. 2 Jobs",VLOOKUP($B164,'Part IV-2'!$C$20:$I$84,7,FALSE),"")</f>
        <v/>
      </c>
      <c r="L164" s="120">
        <f>IF(OR(F164&gt;0,G164&gt;0),VLOOKUP($B164,'Part IV-2'!$S$19:$AB$84,10,FALSE),"")</f>
        <v>0</v>
      </c>
      <c r="M164" s="120" t="str">
        <f t="shared" si="27"/>
        <v/>
      </c>
      <c r="N164" s="120" t="str">
        <f t="shared" si="28"/>
        <v/>
      </c>
      <c r="O164" s="120">
        <f>IF(OR(F164&gt;0,G164&gt;0),VLOOKUP($B164,'Part IV-2'!$S$19:$AB$84,9,FALSE),"")</f>
        <v>0</v>
      </c>
      <c r="P164" s="120" t="str">
        <f t="shared" si="29"/>
        <v/>
      </c>
      <c r="Q164" s="128" t="str">
        <f t="shared" si="30"/>
        <v/>
      </c>
    </row>
    <row r="165" spans="2:17" x14ac:dyDescent="0.25">
      <c r="B165" s="127" t="s">
        <v>284</v>
      </c>
      <c r="C165" s="103">
        <f>IF(OR(F165&gt;0,G165&gt;0),VLOOKUP(B165,'Part IV-2'!$S$19:$V$84,2,FALSE),"")</f>
        <v>0</v>
      </c>
      <c r="D165" s="101" t="str" cm="1">
        <f t="array" ref="D165">_xlfn.IFS(LEFT(B165,2)="LJ","Cat. 1 Jobs",LEFT(B165,2)="LP","Cat. 1 Payments",LEFT(B165,2)="SJ","Cat. 2 Jobs",LEFT(B165,2)="SP","Cat. 2 Payments",LEFT(B165,1)=3,"Cat. 3")</f>
        <v>Cat. 2 Payments</v>
      </c>
      <c r="E165" s="101" t="str">
        <f t="shared" si="18"/>
        <v>$</v>
      </c>
      <c r="F165" s="116" t="str">
        <f>IF(VLOOKUP($B165,'Part IV-2'!$S$20:$V$84,3,FALSE)&gt;0,VLOOKUP($B165,'Part IV-2'!$S$20:$V$84,3,FALSE),"")</f>
        <v/>
      </c>
      <c r="G165" s="116" t="str">
        <f>IF(VLOOKUP($B165,'Part IV-2'!$S$20:$V$84,4,FALSE)&gt;0,VLOOKUP($B165,'Part IV-2'!$S$20:$V$84,4,FALSE),"")</f>
        <v/>
      </c>
      <c r="H165" s="104" t="str">
        <f>IF(AND(RIGHT(D165,4)="Jobs",OR(F165&gt;0,G165&gt;0)),'Part IV-2'!$H105,"")</f>
        <v/>
      </c>
      <c r="I165" s="105" t="str">
        <f t="shared" si="25"/>
        <v/>
      </c>
      <c r="J165" s="105" t="str">
        <f t="shared" si="26"/>
        <v/>
      </c>
      <c r="K165" s="106" t="str">
        <f>IF($D165="Cat. 2 Jobs",VLOOKUP($B165,'Part IV-2'!$C$20:$I$84,7,FALSE),"")</f>
        <v/>
      </c>
      <c r="L165" s="120">
        <f>IF(OR(F165&gt;0,G165&gt;0),VLOOKUP($B165,'Part IV-2'!$S$19:$AB$84,10,FALSE),"")</f>
        <v>0</v>
      </c>
      <c r="M165" s="120" t="str">
        <f t="shared" si="27"/>
        <v/>
      </c>
      <c r="N165" s="120" t="str">
        <f t="shared" si="28"/>
        <v/>
      </c>
      <c r="O165" s="120">
        <f>IF(OR(F165&gt;0,G165&gt;0),VLOOKUP($B165,'Part IV-2'!$S$19:$AB$84,9,FALSE),"")</f>
        <v>0</v>
      </c>
      <c r="P165" s="120" t="str">
        <f t="shared" si="29"/>
        <v/>
      </c>
      <c r="Q165" s="128" t="str">
        <f t="shared" si="30"/>
        <v/>
      </c>
    </row>
    <row r="166" spans="2:17" x14ac:dyDescent="0.25">
      <c r="B166" s="127" t="s">
        <v>285</v>
      </c>
      <c r="C166" s="103">
        <f>IF(OR(F166&gt;0,G166&gt;0),VLOOKUP(B166,'Part IV-2'!$S$19:$V$84,2,FALSE),"")</f>
        <v>0</v>
      </c>
      <c r="D166" s="101" t="str" cm="1">
        <f t="array" ref="D166">_xlfn.IFS(LEFT(B166,2)="LJ","Cat. 1 Jobs",LEFT(B166,2)="LP","Cat. 1 Payments",LEFT(B166,2)="SJ","Cat. 2 Jobs",LEFT(B166,2)="SP","Cat. 2 Payments",LEFT(B166,1)=3,"Cat. 3")</f>
        <v>Cat. 2 Payments</v>
      </c>
      <c r="E166" s="101" t="str">
        <f t="shared" si="18"/>
        <v>$</v>
      </c>
      <c r="F166" s="116" t="str">
        <f>IF(VLOOKUP($B166,'Part IV-2'!$S$20:$V$84,3,FALSE)&gt;0,VLOOKUP($B166,'Part IV-2'!$S$20:$V$84,3,FALSE),"")</f>
        <v/>
      </c>
      <c r="G166" s="116" t="str">
        <f>IF(VLOOKUP($B166,'Part IV-2'!$S$20:$V$84,4,FALSE)&gt;0,VLOOKUP($B166,'Part IV-2'!$S$20:$V$84,4,FALSE),"")</f>
        <v/>
      </c>
      <c r="H166" s="104" t="str">
        <f>IF(AND(RIGHT(D166,4)="Jobs",OR(F166&gt;0,G166&gt;0)),'Part IV-2'!$H106,"")</f>
        <v/>
      </c>
      <c r="I166" s="105" t="str">
        <f t="shared" si="25"/>
        <v/>
      </c>
      <c r="J166" s="105" t="str">
        <f t="shared" si="26"/>
        <v/>
      </c>
      <c r="K166" s="106" t="str">
        <f>IF($D166="Cat. 2 Jobs",VLOOKUP($B166,'Part IV-2'!$C$20:$I$84,7,FALSE),"")</f>
        <v/>
      </c>
      <c r="L166" s="120">
        <f>IF(OR(F166&gt;0,G166&gt;0),VLOOKUP($B166,'Part IV-2'!$S$19:$AB$84,10,FALSE),"")</f>
        <v>0</v>
      </c>
      <c r="M166" s="120" t="str">
        <f t="shared" si="27"/>
        <v/>
      </c>
      <c r="N166" s="120" t="str">
        <f t="shared" si="28"/>
        <v/>
      </c>
      <c r="O166" s="120">
        <f>IF(OR(F166&gt;0,G166&gt;0),VLOOKUP($B166,'Part IV-2'!$S$19:$AB$84,9,FALSE),"")</f>
        <v>0</v>
      </c>
      <c r="P166" s="120" t="str">
        <f t="shared" si="29"/>
        <v/>
      </c>
      <c r="Q166" s="128" t="str">
        <f t="shared" si="30"/>
        <v/>
      </c>
    </row>
    <row r="167" spans="2:17" x14ac:dyDescent="0.25">
      <c r="B167" s="127" t="s">
        <v>286</v>
      </c>
      <c r="C167" s="103">
        <f>IF(OR(F167&gt;0,G167&gt;0),VLOOKUP(B167,'Part IV-2'!$S$19:$V$84,2,FALSE),"")</f>
        <v>0</v>
      </c>
      <c r="D167" s="101" t="str" cm="1">
        <f t="array" ref="D167">_xlfn.IFS(LEFT(B167,2)="LJ","Cat. 1 Jobs",LEFT(B167,2)="LP","Cat. 1 Payments",LEFT(B167,2)="SJ","Cat. 2 Jobs",LEFT(B167,2)="SP","Cat. 2 Payments",LEFT(B167,1)=3,"Cat. 3")</f>
        <v>Cat. 2 Payments</v>
      </c>
      <c r="E167" s="101" t="str">
        <f t="shared" si="18"/>
        <v>$</v>
      </c>
      <c r="F167" s="116" t="str">
        <f>IF(VLOOKUP($B167,'Part IV-2'!$S$20:$V$84,3,FALSE)&gt;0,VLOOKUP($B167,'Part IV-2'!$S$20:$V$84,3,FALSE),"")</f>
        <v/>
      </c>
      <c r="G167" s="116" t="str">
        <f>IF(VLOOKUP($B167,'Part IV-2'!$S$20:$V$84,4,FALSE)&gt;0,VLOOKUP($B167,'Part IV-2'!$S$20:$V$84,4,FALSE),"")</f>
        <v/>
      </c>
      <c r="H167" s="104" t="str">
        <f>IF(AND(RIGHT(D167,4)="Jobs",OR(F167&gt;0,G167&gt;0)),'Part IV-2'!$H107,"")</f>
        <v/>
      </c>
      <c r="I167" s="105" t="str">
        <f t="shared" si="25"/>
        <v/>
      </c>
      <c r="J167" s="105" t="str">
        <f t="shared" si="26"/>
        <v/>
      </c>
      <c r="K167" s="106" t="str">
        <f>IF($D167="Cat. 2 Jobs",VLOOKUP($B167,'Part IV-2'!$C$20:$I$84,7,FALSE),"")</f>
        <v/>
      </c>
      <c r="L167" s="120">
        <f>IF(OR(F167&gt;0,G167&gt;0),VLOOKUP($B167,'Part IV-2'!$S$19:$AB$84,10,FALSE),"")</f>
        <v>0</v>
      </c>
      <c r="M167" s="120" t="str">
        <f t="shared" si="27"/>
        <v/>
      </c>
      <c r="N167" s="120" t="str">
        <f t="shared" si="28"/>
        <v/>
      </c>
      <c r="O167" s="120">
        <f>IF(OR(F167&gt;0,G167&gt;0),VLOOKUP($B167,'Part IV-2'!$S$19:$AB$84,9,FALSE),"")</f>
        <v>0</v>
      </c>
      <c r="P167" s="120" t="str">
        <f t="shared" si="29"/>
        <v/>
      </c>
      <c r="Q167" s="128" t="str">
        <f t="shared" si="30"/>
        <v/>
      </c>
    </row>
    <row r="168" spans="2:17" x14ac:dyDescent="0.25">
      <c r="B168" s="127" t="s">
        <v>287</v>
      </c>
      <c r="C168" s="103">
        <f>IF(OR(F168&gt;0,G168&gt;0),VLOOKUP(B168,'Part IV-2'!$S$19:$V$84,2,FALSE),"")</f>
        <v>0</v>
      </c>
      <c r="D168" s="101" t="str" cm="1">
        <f t="array" ref="D168">_xlfn.IFS(LEFT(B168,2)="LJ","Cat. 1 Jobs",LEFT(B168,2)="LP","Cat. 1 Payments",LEFT(B168,2)="SJ","Cat. 2 Jobs",LEFT(B168,2)="SP","Cat. 2 Payments",LEFT(B168,1)=3,"Cat. 3")</f>
        <v>Cat. 2 Payments</v>
      </c>
      <c r="E168" s="101" t="str">
        <f t="shared" si="18"/>
        <v>$</v>
      </c>
      <c r="F168" s="116" t="str">
        <f>IF(VLOOKUP($B168,'Part IV-2'!$S$20:$V$84,3,FALSE)&gt;0,VLOOKUP($B168,'Part IV-2'!$S$20:$V$84,3,FALSE),"")</f>
        <v/>
      </c>
      <c r="G168" s="116" t="str">
        <f>IF(VLOOKUP($B168,'Part IV-2'!$S$20:$V$84,4,FALSE)&gt;0,VLOOKUP($B168,'Part IV-2'!$S$20:$V$84,4,FALSE),"")</f>
        <v/>
      </c>
      <c r="H168" s="104" t="str">
        <f>IF(AND(RIGHT(D168,4)="Jobs",OR(F168&gt;0,G168&gt;0)),'Part IV-2'!$H108,"")</f>
        <v/>
      </c>
      <c r="I168" s="105" t="str">
        <f t="shared" si="25"/>
        <v/>
      </c>
      <c r="J168" s="105" t="str">
        <f t="shared" si="26"/>
        <v/>
      </c>
      <c r="K168" s="106" t="str">
        <f>IF($D168="Cat. 2 Jobs",VLOOKUP($B168,'Part IV-2'!$C$20:$I$84,7,FALSE),"")</f>
        <v/>
      </c>
      <c r="L168" s="120">
        <f>IF(OR(F168&gt;0,G168&gt;0),VLOOKUP($B168,'Part IV-2'!$S$19:$AB$84,10,FALSE),"")</f>
        <v>0</v>
      </c>
      <c r="M168" s="120" t="str">
        <f t="shared" si="27"/>
        <v/>
      </c>
      <c r="N168" s="120" t="str">
        <f t="shared" si="28"/>
        <v/>
      </c>
      <c r="O168" s="120">
        <f>IF(OR(F168&gt;0,G168&gt;0),VLOOKUP($B168,'Part IV-2'!$S$19:$AB$84,9,FALSE),"")</f>
        <v>0</v>
      </c>
      <c r="P168" s="120" t="str">
        <f t="shared" si="29"/>
        <v/>
      </c>
      <c r="Q168" s="128" t="str">
        <f t="shared" si="30"/>
        <v/>
      </c>
    </row>
    <row r="169" spans="2:17" x14ac:dyDescent="0.25">
      <c r="B169" s="127" t="s">
        <v>288</v>
      </c>
      <c r="C169" s="103">
        <f>IF(OR(F169&gt;0,G169&gt;0),VLOOKUP(B169,'Part IV-2'!$S$19:$V$84,2,FALSE),"")</f>
        <v>0</v>
      </c>
      <c r="D169" s="101" t="str" cm="1">
        <f t="array" ref="D169">_xlfn.IFS(LEFT(B169,2)="LJ","Cat. 1 Jobs",LEFT(B169,2)="LP","Cat. 1 Payments",LEFT(B169,2)="SJ","Cat. 2 Jobs",LEFT(B169,2)="SP","Cat. 2 Payments",LEFT(B169,1)=3,"Cat. 3")</f>
        <v>Cat. 2 Payments</v>
      </c>
      <c r="E169" s="101" t="str">
        <f t="shared" si="18"/>
        <v>$</v>
      </c>
      <c r="F169" s="116" t="str">
        <f>IF(VLOOKUP($B169,'Part IV-2'!$S$20:$V$84,3,FALSE)&gt;0,VLOOKUP($B169,'Part IV-2'!$S$20:$V$84,3,FALSE),"")</f>
        <v/>
      </c>
      <c r="G169" s="116" t="str">
        <f>IF(VLOOKUP($B169,'Part IV-2'!$S$20:$V$84,4,FALSE)&gt;0,VLOOKUP($B169,'Part IV-2'!$S$20:$V$84,4,FALSE),"")</f>
        <v/>
      </c>
      <c r="H169" s="104" t="str">
        <f>IF(AND(RIGHT(D169,4)="Jobs",OR(F169&gt;0,G169&gt;0)),'Part IV-2'!$H109,"")</f>
        <v/>
      </c>
      <c r="I169" s="105" t="str">
        <f t="shared" si="25"/>
        <v/>
      </c>
      <c r="J169" s="105" t="str">
        <f t="shared" si="26"/>
        <v/>
      </c>
      <c r="K169" s="106" t="str">
        <f>IF($D169="Cat. 2 Jobs",VLOOKUP($B169,'Part IV-2'!$C$20:$I$84,7,FALSE),"")</f>
        <v/>
      </c>
      <c r="L169" s="120">
        <f>IF(OR(F169&gt;0,G169&gt;0),VLOOKUP($B169,'Part IV-2'!$S$19:$AB$84,10,FALSE),"")</f>
        <v>0</v>
      </c>
      <c r="M169" s="120" t="str">
        <f t="shared" si="27"/>
        <v/>
      </c>
      <c r="N169" s="120" t="str">
        <f t="shared" si="28"/>
        <v/>
      </c>
      <c r="O169" s="120">
        <f>IF(OR(F169&gt;0,G169&gt;0),VLOOKUP($B169,'Part IV-2'!$S$19:$AB$84,9,FALSE),"")</f>
        <v>0</v>
      </c>
      <c r="P169" s="120" t="str">
        <f t="shared" si="29"/>
        <v/>
      </c>
      <c r="Q169" s="128" t="str">
        <f t="shared" si="30"/>
        <v/>
      </c>
    </row>
    <row r="170" spans="2:17" x14ac:dyDescent="0.25">
      <c r="B170" s="127" t="s">
        <v>289</v>
      </c>
      <c r="C170" s="103">
        <f>IF(OR(F170&gt;0,G170&gt;0),VLOOKUP(B170,'Part IV-2'!$S$19:$V$84,2,FALSE),"")</f>
        <v>0</v>
      </c>
      <c r="D170" s="101" t="str" cm="1">
        <f t="array" ref="D170">_xlfn.IFS(LEFT(B170,2)="LJ","Cat. 1 Jobs",LEFT(B170,2)="LP","Cat. 1 Payments",LEFT(B170,2)="SJ","Cat. 2 Jobs",LEFT(B170,2)="SP","Cat. 2 Payments",LEFT(B170,1)=3,"Cat. 3")</f>
        <v>Cat. 2 Payments</v>
      </c>
      <c r="E170" s="101" t="str">
        <f t="shared" si="18"/>
        <v>$</v>
      </c>
      <c r="F170" s="116" t="str">
        <f>IF(VLOOKUP($B170,'Part IV-2'!$S$20:$V$84,3,FALSE)&gt;0,VLOOKUP($B170,'Part IV-2'!$S$20:$V$84,3,FALSE),"")</f>
        <v/>
      </c>
      <c r="G170" s="116" t="str">
        <f>IF(VLOOKUP($B170,'Part IV-2'!$S$20:$V$84,4,FALSE)&gt;0,VLOOKUP($B170,'Part IV-2'!$S$20:$V$84,4,FALSE),"")</f>
        <v/>
      </c>
      <c r="H170" s="104" t="str">
        <f>IF(AND(RIGHT(D170,4)="Jobs",OR(F170&gt;0,G170&gt;0)),'Part IV-2'!$H110,"")</f>
        <v/>
      </c>
      <c r="I170" s="105" t="str">
        <f t="shared" si="25"/>
        <v/>
      </c>
      <c r="J170" s="105" t="str">
        <f t="shared" si="26"/>
        <v/>
      </c>
      <c r="K170" s="106" t="str">
        <f>IF($D170="Cat. 2 Jobs",VLOOKUP($B170,'Part IV-2'!$C$20:$I$84,7,FALSE),"")</f>
        <v/>
      </c>
      <c r="L170" s="120">
        <f>IF(OR(F170&gt;0,G170&gt;0),VLOOKUP($B170,'Part IV-2'!$S$19:$AB$84,10,FALSE),"")</f>
        <v>0</v>
      </c>
      <c r="M170" s="120" t="str">
        <f t="shared" si="27"/>
        <v/>
      </c>
      <c r="N170" s="120" t="str">
        <f t="shared" si="28"/>
        <v/>
      </c>
      <c r="O170" s="120">
        <f>IF(OR(F170&gt;0,G170&gt;0),VLOOKUP($B170,'Part IV-2'!$S$19:$AB$84,9,FALSE),"")</f>
        <v>0</v>
      </c>
      <c r="P170" s="120" t="str">
        <f t="shared" si="29"/>
        <v/>
      </c>
      <c r="Q170" s="128" t="str">
        <f t="shared" si="30"/>
        <v/>
      </c>
    </row>
    <row r="171" spans="2:17" x14ac:dyDescent="0.25">
      <c r="B171" s="127" t="s">
        <v>290</v>
      </c>
      <c r="C171" s="103">
        <f>IF(OR(F171&gt;0,G171&gt;0),VLOOKUP(B171,'Part IV-2'!$S$19:$V$84,2,FALSE),"")</f>
        <v>0</v>
      </c>
      <c r="D171" s="101" t="str" cm="1">
        <f t="array" ref="D171">_xlfn.IFS(LEFT(B171,2)="LJ","Cat. 1 Jobs",LEFT(B171,2)="LP","Cat. 1 Payments",LEFT(B171,2)="SJ","Cat. 2 Jobs",LEFT(B171,2)="SP","Cat. 2 Payments",LEFT(B171,1)=3,"Cat. 3")</f>
        <v>Cat. 2 Payments</v>
      </c>
      <c r="E171" s="101" t="str">
        <f t="shared" si="18"/>
        <v>$</v>
      </c>
      <c r="F171" s="116" t="str">
        <f>IF(VLOOKUP($B171,'Part IV-2'!$S$20:$V$84,3,FALSE)&gt;0,VLOOKUP($B171,'Part IV-2'!$S$20:$V$84,3,FALSE),"")</f>
        <v/>
      </c>
      <c r="G171" s="116" t="str">
        <f>IF(VLOOKUP($B171,'Part IV-2'!$S$20:$V$84,4,FALSE)&gt;0,VLOOKUP($B171,'Part IV-2'!$S$20:$V$84,4,FALSE),"")</f>
        <v/>
      </c>
      <c r="H171" s="104" t="str">
        <f>IF(AND(RIGHT(D171,4)="Jobs",OR(F171&gt;0,G171&gt;0)),'Part IV-2'!$H111,"")</f>
        <v/>
      </c>
      <c r="I171" s="105" t="str">
        <f t="shared" si="25"/>
        <v/>
      </c>
      <c r="J171" s="105" t="str">
        <f t="shared" si="26"/>
        <v/>
      </c>
      <c r="K171" s="106" t="str">
        <f>IF($D171="Cat. 2 Jobs",VLOOKUP($B171,'Part IV-2'!$C$20:$I$84,7,FALSE),"")</f>
        <v/>
      </c>
      <c r="L171" s="120">
        <f>IF(OR(F171&gt;0,G171&gt;0),VLOOKUP($B171,'Part IV-2'!$S$19:$AB$84,10,FALSE),"")</f>
        <v>0</v>
      </c>
      <c r="M171" s="120" t="str">
        <f t="shared" si="27"/>
        <v/>
      </c>
      <c r="N171" s="120" t="str">
        <f t="shared" si="28"/>
        <v/>
      </c>
      <c r="O171" s="120">
        <f>IF(OR(F171&gt;0,G171&gt;0),VLOOKUP($B171,'Part IV-2'!$S$19:$AB$84,9,FALSE),"")</f>
        <v>0</v>
      </c>
      <c r="P171" s="120" t="str">
        <f t="shared" si="29"/>
        <v/>
      </c>
      <c r="Q171" s="128" t="str">
        <f t="shared" si="30"/>
        <v/>
      </c>
    </row>
    <row r="172" spans="2:17" x14ac:dyDescent="0.25">
      <c r="B172" s="127" t="s">
        <v>291</v>
      </c>
      <c r="C172" s="103">
        <f>IF(OR(F172&gt;0,G172&gt;0),VLOOKUP(B172,'Part IV-2'!$S$19:$V$84,2,FALSE),"")</f>
        <v>0</v>
      </c>
      <c r="D172" s="101" t="str" cm="1">
        <f t="array" ref="D172">_xlfn.IFS(LEFT(B172,2)="LJ","Cat. 1 Jobs",LEFT(B172,2)="LP","Cat. 1 Payments",LEFT(B172,2)="SJ","Cat. 2 Jobs",LEFT(B172,2)="SP","Cat. 2 Payments",LEFT(B172,1)=3,"Cat. 3")</f>
        <v>Cat. 2 Payments</v>
      </c>
      <c r="E172" s="101" t="str">
        <f t="shared" si="18"/>
        <v>$</v>
      </c>
      <c r="F172" s="116" t="str">
        <f>IF(VLOOKUP($B172,'Part IV-2'!$S$20:$V$84,3,FALSE)&gt;0,VLOOKUP($B172,'Part IV-2'!$S$20:$V$84,3,FALSE),"")</f>
        <v/>
      </c>
      <c r="G172" s="116" t="str">
        <f>IF(VLOOKUP($B172,'Part IV-2'!$S$20:$V$84,4,FALSE)&gt;0,VLOOKUP($B172,'Part IV-2'!$S$20:$V$84,4,FALSE),"")</f>
        <v/>
      </c>
      <c r="H172" s="104" t="str">
        <f>IF(AND(RIGHT(D172,4)="Jobs",OR(F172&gt;0,G172&gt;0)),'Part IV-2'!$H112,"")</f>
        <v/>
      </c>
      <c r="I172" s="105" t="str">
        <f t="shared" si="25"/>
        <v/>
      </c>
      <c r="J172" s="105" t="str">
        <f t="shared" si="26"/>
        <v/>
      </c>
      <c r="K172" s="106" t="str">
        <f>IF($D172="Cat. 2 Jobs",VLOOKUP($B172,'Part IV-2'!$C$20:$I$84,7,FALSE),"")</f>
        <v/>
      </c>
      <c r="L172" s="120">
        <f>IF(OR(F172&gt;0,G172&gt;0),VLOOKUP($B172,'Part IV-2'!$S$19:$AB$84,10,FALSE),"")</f>
        <v>0</v>
      </c>
      <c r="M172" s="120" t="str">
        <f t="shared" si="27"/>
        <v/>
      </c>
      <c r="N172" s="120" t="str">
        <f t="shared" si="28"/>
        <v/>
      </c>
      <c r="O172" s="120">
        <f>IF(OR(F172&gt;0,G172&gt;0),VLOOKUP($B172,'Part IV-2'!$S$19:$AB$84,9,FALSE),"")</f>
        <v>0</v>
      </c>
      <c r="P172" s="120" t="str">
        <f t="shared" si="29"/>
        <v/>
      </c>
      <c r="Q172" s="128" t="str">
        <f t="shared" si="30"/>
        <v/>
      </c>
    </row>
    <row r="173" spans="2:17" x14ac:dyDescent="0.25">
      <c r="B173" s="127" t="s">
        <v>292</v>
      </c>
      <c r="C173" s="103">
        <f>IF(OR(F173&gt;0,G173&gt;0),VLOOKUP(B173,'Part IV-2'!$S$19:$V$84,2,FALSE),"")</f>
        <v>0</v>
      </c>
      <c r="D173" s="101" t="str" cm="1">
        <f t="array" ref="D173">_xlfn.IFS(LEFT(B173,2)="LJ","Cat. 1 Jobs",LEFT(B173,2)="LP","Cat. 1 Payments",LEFT(B173,2)="SJ","Cat. 2 Jobs",LEFT(B173,2)="SP","Cat. 2 Payments",LEFT(B173,1)=3,"Cat. 3")</f>
        <v>Cat. 2 Payments</v>
      </c>
      <c r="E173" s="101" t="str">
        <f t="shared" si="18"/>
        <v>$</v>
      </c>
      <c r="F173" s="116" t="str">
        <f>IF(VLOOKUP($B173,'Part IV-2'!$S$20:$V$84,3,FALSE)&gt;0,VLOOKUP($B173,'Part IV-2'!$S$20:$V$84,3,FALSE),"")</f>
        <v/>
      </c>
      <c r="G173" s="116" t="str">
        <f>IF(VLOOKUP($B173,'Part IV-2'!$S$20:$V$84,4,FALSE)&gt;0,VLOOKUP($B173,'Part IV-2'!$S$20:$V$84,4,FALSE),"")</f>
        <v/>
      </c>
      <c r="H173" s="104" t="str">
        <f>IF(AND(RIGHT(D173,4)="Jobs",OR(F173&gt;0,G173&gt;0)),'Part IV-2'!$H113,"")</f>
        <v/>
      </c>
      <c r="I173" s="105" t="str">
        <f t="shared" si="25"/>
        <v/>
      </c>
      <c r="J173" s="105" t="str">
        <f t="shared" si="26"/>
        <v/>
      </c>
      <c r="K173" s="106" t="str">
        <f>IF($D173="Cat. 2 Jobs",VLOOKUP($B173,'Part IV-2'!$C$20:$I$84,7,FALSE),"")</f>
        <v/>
      </c>
      <c r="L173" s="120">
        <f>IF(OR(F173&gt;0,G173&gt;0),VLOOKUP($B173,'Part IV-2'!$S$19:$AB$84,10,FALSE),"")</f>
        <v>0</v>
      </c>
      <c r="M173" s="120" t="str">
        <f t="shared" si="27"/>
        <v/>
      </c>
      <c r="N173" s="120" t="str">
        <f t="shared" si="28"/>
        <v/>
      </c>
      <c r="O173" s="120">
        <f>IF(OR(F173&gt;0,G173&gt;0),VLOOKUP($B173,'Part IV-2'!$S$19:$AB$84,9,FALSE),"")</f>
        <v>0</v>
      </c>
      <c r="P173" s="120" t="str">
        <f t="shared" si="29"/>
        <v/>
      </c>
      <c r="Q173" s="128" t="str">
        <f t="shared" si="30"/>
        <v/>
      </c>
    </row>
    <row r="174" spans="2:17" x14ac:dyDescent="0.25">
      <c r="B174" s="127" t="s">
        <v>293</v>
      </c>
      <c r="C174" s="103">
        <f>IF(OR(F174&gt;0,G174&gt;0),VLOOKUP(B174,'Part IV-2'!$S$19:$V$84,2,FALSE),"")</f>
        <v>0</v>
      </c>
      <c r="D174" s="101" t="str" cm="1">
        <f t="array" ref="D174">_xlfn.IFS(LEFT(B174,2)="LJ","Cat. 1 Jobs",LEFT(B174,2)="LP","Cat. 1 Payments",LEFT(B174,2)="SJ","Cat. 2 Jobs",LEFT(B174,2)="SP","Cat. 2 Payments",LEFT(B174,1)=3,"Cat. 3")</f>
        <v>Cat. 2 Payments</v>
      </c>
      <c r="E174" s="101" t="str">
        <f t="shared" si="18"/>
        <v>$</v>
      </c>
      <c r="F174" s="116" t="str">
        <f>IF(VLOOKUP($B174,'Part IV-2'!$S$20:$V$84,3,FALSE)&gt;0,VLOOKUP($B174,'Part IV-2'!$S$20:$V$84,3,FALSE),"")</f>
        <v/>
      </c>
      <c r="G174" s="116" t="str">
        <f>IF(VLOOKUP($B174,'Part IV-2'!$S$20:$V$84,4,FALSE)&gt;0,VLOOKUP($B174,'Part IV-2'!$S$20:$V$84,4,FALSE),"")</f>
        <v/>
      </c>
      <c r="H174" s="104" t="str">
        <f>IF(AND(RIGHT(D174,4)="Jobs",OR(F174&gt;0,G174&gt;0)),'Part IV-2'!$H114,"")</f>
        <v/>
      </c>
      <c r="I174" s="105" t="str">
        <f t="shared" si="25"/>
        <v/>
      </c>
      <c r="J174" s="105" t="str">
        <f t="shared" si="26"/>
        <v/>
      </c>
      <c r="K174" s="106" t="str">
        <f>IF($D174="Cat. 2 Jobs",VLOOKUP($B174,'Part IV-2'!$C$20:$I$84,7,FALSE),"")</f>
        <v/>
      </c>
      <c r="L174" s="120">
        <f>IF(OR(F174&gt;0,G174&gt;0),VLOOKUP($B174,'Part IV-2'!$S$19:$AB$84,10,FALSE),"")</f>
        <v>0</v>
      </c>
      <c r="M174" s="120" t="str">
        <f t="shared" si="27"/>
        <v/>
      </c>
      <c r="N174" s="120" t="str">
        <f t="shared" si="28"/>
        <v/>
      </c>
      <c r="O174" s="120">
        <f>IF(OR(F174&gt;0,G174&gt;0),VLOOKUP($B174,'Part IV-2'!$S$19:$AB$84,9,FALSE),"")</f>
        <v>0</v>
      </c>
      <c r="P174" s="120" t="str">
        <f t="shared" si="29"/>
        <v/>
      </c>
      <c r="Q174" s="128" t="str">
        <f t="shared" si="30"/>
        <v/>
      </c>
    </row>
    <row r="175" spans="2:17" x14ac:dyDescent="0.25">
      <c r="B175" s="127" t="s">
        <v>294</v>
      </c>
      <c r="C175" s="103">
        <f>IF(OR(F175&gt;0,G175&gt;0),VLOOKUP(B175,'Part IV-2'!$S$19:$V$84,2,FALSE),"")</f>
        <v>0</v>
      </c>
      <c r="D175" s="101" t="str" cm="1">
        <f t="array" ref="D175">_xlfn.IFS(LEFT(B175,2)="LJ","Cat. 1 Jobs",LEFT(B175,2)="LP","Cat. 1 Payments",LEFT(B175,2)="SJ","Cat. 2 Jobs",LEFT(B175,2)="SP","Cat. 2 Payments",LEFT(B175,1)=3,"Cat. 3")</f>
        <v>Cat. 2 Payments</v>
      </c>
      <c r="E175" s="101" t="str">
        <f t="shared" si="18"/>
        <v>$</v>
      </c>
      <c r="F175" s="116" t="str">
        <f>IF(VLOOKUP($B175,'Part IV-2'!$S$20:$V$84,3,FALSE)&gt;0,VLOOKUP($B175,'Part IV-2'!$S$20:$V$84,3,FALSE),"")</f>
        <v/>
      </c>
      <c r="G175" s="116" t="str">
        <f>IF(VLOOKUP($B175,'Part IV-2'!$S$20:$V$84,4,FALSE)&gt;0,VLOOKUP($B175,'Part IV-2'!$S$20:$V$84,4,FALSE),"")</f>
        <v/>
      </c>
      <c r="H175" s="104" t="str">
        <f>IF(AND(RIGHT(D175,4)="Jobs",OR(F175&gt;0,G175&gt;0)),'Part IV-2'!$H115,"")</f>
        <v/>
      </c>
      <c r="I175" s="105" t="str">
        <f t="shared" si="25"/>
        <v/>
      </c>
      <c r="J175" s="105" t="str">
        <f t="shared" si="26"/>
        <v/>
      </c>
      <c r="K175" s="106" t="str">
        <f>IF($D175="Cat. 2 Jobs",VLOOKUP($B175,'Part IV-2'!$C$20:$I$84,7,FALSE),"")</f>
        <v/>
      </c>
      <c r="L175" s="120">
        <f>IF(OR(F175&gt;0,G175&gt;0),VLOOKUP($B175,'Part IV-2'!$S$19:$AB$84,10,FALSE),"")</f>
        <v>0</v>
      </c>
      <c r="M175" s="120" t="str">
        <f t="shared" si="27"/>
        <v/>
      </c>
      <c r="N175" s="120" t="str">
        <f t="shared" si="28"/>
        <v/>
      </c>
      <c r="O175" s="120">
        <f>IF(OR(F175&gt;0,G175&gt;0),VLOOKUP($B175,'Part IV-2'!$S$19:$AB$84,9,FALSE),"")</f>
        <v>0</v>
      </c>
      <c r="P175" s="120" t="str">
        <f t="shared" si="29"/>
        <v/>
      </c>
      <c r="Q175" s="128" t="str">
        <f t="shared" si="30"/>
        <v/>
      </c>
    </row>
    <row r="176" spans="2:17" x14ac:dyDescent="0.25">
      <c r="B176" s="127" t="s">
        <v>295</v>
      </c>
      <c r="C176" s="103">
        <f>IF(OR(F176&gt;0,G176&gt;0),VLOOKUP(B176,'Part IV-2'!$S$19:$V$84,2,FALSE),"")</f>
        <v>0</v>
      </c>
      <c r="D176" s="101" t="str" cm="1">
        <f t="array" ref="D176">_xlfn.IFS(LEFT(B176,2)="LJ","Cat. 1 Jobs",LEFT(B176,2)="LP","Cat. 1 Payments",LEFT(B176,2)="SJ","Cat. 2 Jobs",LEFT(B176,2)="SP","Cat. 2 Payments",LEFT(B176,1)=3,"Cat. 3")</f>
        <v>Cat. 2 Payments</v>
      </c>
      <c r="E176" s="101" t="str">
        <f t="shared" si="18"/>
        <v>$</v>
      </c>
      <c r="F176" s="116" t="str">
        <f>IF(VLOOKUP($B176,'Part IV-2'!$S$20:$V$84,3,FALSE)&gt;0,VLOOKUP($B176,'Part IV-2'!$S$20:$V$84,3,FALSE),"")</f>
        <v/>
      </c>
      <c r="G176" s="116" t="str">
        <f>IF(VLOOKUP($B176,'Part IV-2'!$S$20:$V$84,4,FALSE)&gt;0,VLOOKUP($B176,'Part IV-2'!$S$20:$V$84,4,FALSE),"")</f>
        <v/>
      </c>
      <c r="H176" s="104" t="str">
        <f>IF(AND(RIGHT(D176,4)="Jobs",OR(F176&gt;0,G176&gt;0)),'Part IV-2'!$H116,"")</f>
        <v/>
      </c>
      <c r="I176" s="105" t="str">
        <f t="shared" si="25"/>
        <v/>
      </c>
      <c r="J176" s="105" t="str">
        <f t="shared" si="26"/>
        <v/>
      </c>
      <c r="K176" s="106" t="str">
        <f>IF($D176="Cat. 2 Jobs",VLOOKUP($B176,'Part IV-2'!$C$20:$I$84,7,FALSE),"")</f>
        <v/>
      </c>
      <c r="L176" s="120">
        <f>IF(OR(F176&gt;0,G176&gt;0),VLOOKUP($B176,'Part IV-2'!$S$19:$AB$84,10,FALSE),"")</f>
        <v>0</v>
      </c>
      <c r="M176" s="120" t="str">
        <f t="shared" si="27"/>
        <v/>
      </c>
      <c r="N176" s="120" t="str">
        <f t="shared" si="28"/>
        <v/>
      </c>
      <c r="O176" s="120">
        <f>IF(OR(F176&gt;0,G176&gt;0),VLOOKUP($B176,'Part IV-2'!$S$19:$AB$84,9,FALSE),"")</f>
        <v>0</v>
      </c>
      <c r="P176" s="120" t="str">
        <f t="shared" si="29"/>
        <v/>
      </c>
      <c r="Q176" s="128" t="str">
        <f t="shared" si="30"/>
        <v/>
      </c>
    </row>
    <row r="177" spans="2:17" x14ac:dyDescent="0.25">
      <c r="B177" s="127" t="s">
        <v>296</v>
      </c>
      <c r="C177" s="103">
        <f>IF(OR(F177&gt;0,G177&gt;0),VLOOKUP(B177,'Part IV-2'!$S$19:$V$84,2,FALSE),"")</f>
        <v>0</v>
      </c>
      <c r="D177" s="101" t="str" cm="1">
        <f t="array" ref="D177">_xlfn.IFS(LEFT(B177,2)="LJ","Cat. 1 Jobs",LEFT(B177,2)="LP","Cat. 1 Payments",LEFT(B177,2)="SJ","Cat. 2 Jobs",LEFT(B177,2)="SP","Cat. 2 Payments",LEFT(B177,1)=3,"Cat. 3")</f>
        <v>Cat. 2 Payments</v>
      </c>
      <c r="E177" s="101" t="str">
        <f t="shared" si="18"/>
        <v>$</v>
      </c>
      <c r="F177" s="116" t="str">
        <f>IF(VLOOKUP($B177,'Part IV-2'!$S$20:$V$84,3,FALSE)&gt;0,VLOOKUP($B177,'Part IV-2'!$S$20:$V$84,3,FALSE),"")</f>
        <v/>
      </c>
      <c r="G177" s="116" t="str">
        <f>IF(VLOOKUP($B177,'Part IV-2'!$S$20:$V$84,4,FALSE)&gt;0,VLOOKUP($B177,'Part IV-2'!$S$20:$V$84,4,FALSE),"")</f>
        <v/>
      </c>
      <c r="H177" s="104" t="str">
        <f>IF(AND(RIGHT(D177,4)="Jobs",OR(F177&gt;0,G177&gt;0)),'Part IV-2'!$H117,"")</f>
        <v/>
      </c>
      <c r="I177" s="105" t="str">
        <f t="shared" si="25"/>
        <v/>
      </c>
      <c r="J177" s="105" t="str">
        <f t="shared" si="26"/>
        <v/>
      </c>
      <c r="K177" s="106" t="str">
        <f>IF($D177="Cat. 2 Jobs",VLOOKUP($B177,'Part IV-2'!$C$20:$I$84,7,FALSE),"")</f>
        <v/>
      </c>
      <c r="L177" s="120">
        <f>IF(OR(F177&gt;0,G177&gt;0),VLOOKUP($B177,'Part IV-2'!$S$19:$AB$84,10,FALSE),"")</f>
        <v>0</v>
      </c>
      <c r="M177" s="120" t="str">
        <f t="shared" si="27"/>
        <v/>
      </c>
      <c r="N177" s="120" t="str">
        <f t="shared" si="28"/>
        <v/>
      </c>
      <c r="O177" s="120">
        <f>IF(OR(F177&gt;0,G177&gt;0),VLOOKUP($B177,'Part IV-2'!$S$19:$AB$84,9,FALSE),"")</f>
        <v>0</v>
      </c>
      <c r="P177" s="120" t="str">
        <f t="shared" si="29"/>
        <v/>
      </c>
      <c r="Q177" s="128" t="str">
        <f t="shared" si="30"/>
        <v/>
      </c>
    </row>
    <row r="178" spans="2:17" x14ac:dyDescent="0.25">
      <c r="B178" s="127" t="s">
        <v>297</v>
      </c>
      <c r="C178" s="103">
        <f>IF(OR(F178&gt;0,G178&gt;0),VLOOKUP(B178,'Part IV-2'!$S$19:$V$84,2,FALSE),"")</f>
        <v>0</v>
      </c>
      <c r="D178" s="101" t="str" cm="1">
        <f t="array" ref="D178">_xlfn.IFS(LEFT(B178,2)="LJ","Cat. 1 Jobs",LEFT(B178,2)="LP","Cat. 1 Payments",LEFT(B178,2)="SJ","Cat. 2 Jobs",LEFT(B178,2)="SP","Cat. 2 Payments",LEFT(B178,1)=3,"Cat. 3")</f>
        <v>Cat. 2 Payments</v>
      </c>
      <c r="E178" s="101" t="str">
        <f t="shared" si="18"/>
        <v>$</v>
      </c>
      <c r="F178" s="116" t="str">
        <f>IF(VLOOKUP($B178,'Part IV-2'!$S$20:$V$84,3,FALSE)&gt;0,VLOOKUP($B178,'Part IV-2'!$S$20:$V$84,3,FALSE),"")</f>
        <v/>
      </c>
      <c r="G178" s="116" t="str">
        <f>IF(VLOOKUP($B178,'Part IV-2'!$S$20:$V$84,4,FALSE)&gt;0,VLOOKUP($B178,'Part IV-2'!$S$20:$V$84,4,FALSE),"")</f>
        <v/>
      </c>
      <c r="H178" s="104" t="str">
        <f>IF(AND(RIGHT(D178,4)="Jobs",OR(F178&gt;0,G178&gt;0)),'Part IV-2'!$H118,"")</f>
        <v/>
      </c>
      <c r="I178" s="105" t="str">
        <f t="shared" si="25"/>
        <v/>
      </c>
      <c r="J178" s="105" t="str">
        <f t="shared" si="26"/>
        <v/>
      </c>
      <c r="K178" s="106" t="str">
        <f>IF($D178="Cat. 2 Jobs",VLOOKUP($B178,'Part IV-2'!$C$20:$I$84,7,FALSE),"")</f>
        <v/>
      </c>
      <c r="L178" s="120">
        <f>IF(OR(F178&gt;0,G178&gt;0),VLOOKUP($B178,'Part IV-2'!$S$19:$AB$84,10,FALSE),"")</f>
        <v>0</v>
      </c>
      <c r="M178" s="120" t="str">
        <f t="shared" si="27"/>
        <v/>
      </c>
      <c r="N178" s="120" t="str">
        <f t="shared" si="28"/>
        <v/>
      </c>
      <c r="O178" s="120">
        <f>IF(OR(F178&gt;0,G178&gt;0),VLOOKUP($B178,'Part IV-2'!$S$19:$AB$84,9,FALSE),"")</f>
        <v>0</v>
      </c>
      <c r="P178" s="120" t="str">
        <f t="shared" si="29"/>
        <v/>
      </c>
      <c r="Q178" s="128" t="str">
        <f t="shared" si="30"/>
        <v/>
      </c>
    </row>
    <row r="179" spans="2:17" x14ac:dyDescent="0.25">
      <c r="B179" s="127" t="s">
        <v>298</v>
      </c>
      <c r="C179" s="103">
        <f>IF(OR(F179&gt;0,G179&gt;0),VLOOKUP(B179,'Part IV-2'!$S$19:$V$84,2,FALSE),"")</f>
        <v>0</v>
      </c>
      <c r="D179" s="101" t="str" cm="1">
        <f t="array" ref="D179">_xlfn.IFS(LEFT(B179,2)="LJ","Cat. 1 Jobs",LEFT(B179,2)="LP","Cat. 1 Payments",LEFT(B179,2)="SJ","Cat. 2 Jobs",LEFT(B179,2)="SP","Cat. 2 Payments",LEFT(B179,1)=3,"Cat. 3")</f>
        <v>Cat. 2 Payments</v>
      </c>
      <c r="E179" s="101" t="str">
        <f t="shared" si="18"/>
        <v>$</v>
      </c>
      <c r="F179" s="116" t="str">
        <f>IF(VLOOKUP($B179,'Part IV-2'!$S$20:$V$84,3,FALSE)&gt;0,VLOOKUP($B179,'Part IV-2'!$S$20:$V$84,3,FALSE),"")</f>
        <v/>
      </c>
      <c r="G179" s="116" t="str">
        <f>IF(VLOOKUP($B179,'Part IV-2'!$S$20:$V$84,4,FALSE)&gt;0,VLOOKUP($B179,'Part IV-2'!$S$20:$V$84,4,FALSE),"")</f>
        <v/>
      </c>
      <c r="H179" s="104" t="str">
        <f>IF(AND(RIGHT(D179,4)="Jobs",OR(F179&gt;0,G179&gt;0)),'Part IV-2'!$H119,"")</f>
        <v/>
      </c>
      <c r="I179" s="105" t="str">
        <f t="shared" si="25"/>
        <v/>
      </c>
      <c r="J179" s="105" t="str">
        <f t="shared" si="26"/>
        <v/>
      </c>
      <c r="K179" s="106" t="str">
        <f>IF($D179="Cat. 2 Jobs",VLOOKUP($B179,'Part IV-2'!$C$20:$I$84,7,FALSE),"")</f>
        <v/>
      </c>
      <c r="L179" s="120">
        <f>IF(OR(F179&gt;0,G179&gt;0),VLOOKUP($B179,'Part IV-2'!$S$19:$AB$84,10,FALSE),"")</f>
        <v>0</v>
      </c>
      <c r="M179" s="120" t="str">
        <f t="shared" si="27"/>
        <v/>
      </c>
      <c r="N179" s="120" t="str">
        <f t="shared" si="28"/>
        <v/>
      </c>
      <c r="O179" s="120">
        <f>IF(OR(F179&gt;0,G179&gt;0),VLOOKUP($B179,'Part IV-2'!$S$19:$AB$84,9,FALSE),"")</f>
        <v>0</v>
      </c>
      <c r="P179" s="120" t="str">
        <f t="shared" si="29"/>
        <v/>
      </c>
      <c r="Q179" s="128" t="str">
        <f t="shared" si="30"/>
        <v/>
      </c>
    </row>
    <row r="180" spans="2:17" x14ac:dyDescent="0.25">
      <c r="B180" s="127" t="s">
        <v>299</v>
      </c>
      <c r="C180" s="103">
        <f>IF(OR(F180&gt;0,G180&gt;0),VLOOKUP(B180,'Part IV-2'!$S$19:$V$84,2,FALSE),"")</f>
        <v>0</v>
      </c>
      <c r="D180" s="101" t="str" cm="1">
        <f t="array" ref="D180">_xlfn.IFS(LEFT(B180,2)="LJ","Cat. 1 Jobs",LEFT(B180,2)="LP","Cat. 1 Payments",LEFT(B180,2)="SJ","Cat. 2 Jobs",LEFT(B180,2)="SP","Cat. 2 Payments",LEFT(B180,1)=3,"Cat. 3")</f>
        <v>Cat. 2 Payments</v>
      </c>
      <c r="E180" s="101" t="str">
        <f t="shared" si="18"/>
        <v>$</v>
      </c>
      <c r="F180" s="116" t="str">
        <f>IF(VLOOKUP($B180,'Part IV-2'!$S$20:$V$84,3,FALSE)&gt;0,VLOOKUP($B180,'Part IV-2'!$S$20:$V$84,3,FALSE),"")</f>
        <v/>
      </c>
      <c r="G180" s="116" t="str">
        <f>IF(VLOOKUP($B180,'Part IV-2'!$S$20:$V$84,4,FALSE)&gt;0,VLOOKUP($B180,'Part IV-2'!$S$20:$V$84,4,FALSE),"")</f>
        <v/>
      </c>
      <c r="H180" s="104" t="str">
        <f>IF(AND(RIGHT(D180,4)="Jobs",OR(F180&gt;0,G180&gt;0)),'Part IV-2'!$H120,"")</f>
        <v/>
      </c>
      <c r="I180" s="105" t="str">
        <f t="shared" si="25"/>
        <v/>
      </c>
      <c r="J180" s="105" t="str">
        <f t="shared" si="26"/>
        <v/>
      </c>
      <c r="K180" s="106" t="str">
        <f>IF($D180="Cat. 2 Jobs",VLOOKUP($B180,'Part IV-2'!$C$20:$I$84,7,FALSE),"")</f>
        <v/>
      </c>
      <c r="L180" s="120">
        <f>IF(OR(F180&gt;0,G180&gt;0),VLOOKUP($B180,'Part IV-2'!$S$19:$AB$84,10,FALSE),"")</f>
        <v>0</v>
      </c>
      <c r="M180" s="120" t="str">
        <f t="shared" si="27"/>
        <v/>
      </c>
      <c r="N180" s="120" t="str">
        <f t="shared" si="28"/>
        <v/>
      </c>
      <c r="O180" s="120">
        <f>IF(OR(F180&gt;0,G180&gt;0),VLOOKUP($B180,'Part IV-2'!$S$19:$AB$84,9,FALSE),"")</f>
        <v>0</v>
      </c>
      <c r="P180" s="120" t="str">
        <f t="shared" si="29"/>
        <v/>
      </c>
      <c r="Q180" s="128" t="str">
        <f t="shared" si="30"/>
        <v/>
      </c>
    </row>
    <row r="181" spans="2:17" x14ac:dyDescent="0.25">
      <c r="B181" s="127" t="s">
        <v>300</v>
      </c>
      <c r="C181" s="103">
        <f>IF(OR(F181&gt;0,G181&gt;0),VLOOKUP(B181,'Part IV-2'!$S$19:$V$84,2,FALSE),"")</f>
        <v>0</v>
      </c>
      <c r="D181" s="101" t="str" cm="1">
        <f t="array" ref="D181">_xlfn.IFS(LEFT(B181,2)="LJ","Cat. 1 Jobs",LEFT(B181,2)="LP","Cat. 1 Payments",LEFT(B181,2)="SJ","Cat. 2 Jobs",LEFT(B181,2)="SP","Cat. 2 Payments",LEFT(B181,1)=3,"Cat. 3")</f>
        <v>Cat. 2 Payments</v>
      </c>
      <c r="E181" s="101" t="str">
        <f t="shared" si="18"/>
        <v>$</v>
      </c>
      <c r="F181" s="116" t="str">
        <f>IF(VLOOKUP($B181,'Part IV-2'!$S$20:$V$84,3,FALSE)&gt;0,VLOOKUP($B181,'Part IV-2'!$S$20:$V$84,3,FALSE),"")</f>
        <v/>
      </c>
      <c r="G181" s="116" t="str">
        <f>IF(VLOOKUP($B181,'Part IV-2'!$S$20:$V$84,4,FALSE)&gt;0,VLOOKUP($B181,'Part IV-2'!$S$20:$V$84,4,FALSE),"")</f>
        <v/>
      </c>
      <c r="H181" s="104" t="str">
        <f>IF(AND(RIGHT(D181,4)="Jobs",OR(F181&gt;0,G181&gt;0)),'Part IV-2'!$H121,"")</f>
        <v/>
      </c>
      <c r="I181" s="105" t="str">
        <f t="shared" si="25"/>
        <v/>
      </c>
      <c r="J181" s="105" t="str">
        <f t="shared" si="26"/>
        <v/>
      </c>
      <c r="K181" s="106" t="str">
        <f>IF($D181="Cat. 2 Jobs",VLOOKUP($B181,'Part IV-2'!$C$20:$I$84,7,FALSE),"")</f>
        <v/>
      </c>
      <c r="L181" s="120">
        <f>IF(OR(F181&gt;0,G181&gt;0),VLOOKUP($B181,'Part IV-2'!$S$19:$AB$84,10,FALSE),"")</f>
        <v>0</v>
      </c>
      <c r="M181" s="120" t="str">
        <f t="shared" si="27"/>
        <v/>
      </c>
      <c r="N181" s="120" t="str">
        <f t="shared" si="28"/>
        <v/>
      </c>
      <c r="O181" s="120">
        <f>IF(OR(F181&gt;0,G181&gt;0),VLOOKUP($B181,'Part IV-2'!$S$19:$AB$84,9,FALSE),"")</f>
        <v>0</v>
      </c>
      <c r="P181" s="120" t="str">
        <f t="shared" si="29"/>
        <v/>
      </c>
      <c r="Q181" s="128" t="str">
        <f t="shared" si="30"/>
        <v/>
      </c>
    </row>
    <row r="182" spans="2:17" x14ac:dyDescent="0.25">
      <c r="B182" s="127" t="s">
        <v>301</v>
      </c>
      <c r="C182" s="103">
        <f>IF(OR(F182&gt;0,G182&gt;0),VLOOKUP(B182,'Part IV-2'!$S$19:$V$84,2,FALSE),"")</f>
        <v>0</v>
      </c>
      <c r="D182" s="101" t="str" cm="1">
        <f t="array" ref="D182">_xlfn.IFS(LEFT(B182,2)="LJ","Cat. 1 Jobs",LEFT(B182,2)="LP","Cat. 1 Payments",LEFT(B182,2)="SJ","Cat. 2 Jobs",LEFT(B182,2)="SP","Cat. 2 Payments",LEFT(B182,1)=3,"Cat. 3")</f>
        <v>Cat. 2 Payments</v>
      </c>
      <c r="E182" s="101" t="str">
        <f t="shared" si="18"/>
        <v>$</v>
      </c>
      <c r="F182" s="116" t="str">
        <f>IF(VLOOKUP($B182,'Part IV-2'!$S$20:$V$84,3,FALSE)&gt;0,VLOOKUP($B182,'Part IV-2'!$S$20:$V$84,3,FALSE),"")</f>
        <v/>
      </c>
      <c r="G182" s="116" t="str">
        <f>IF(VLOOKUP($B182,'Part IV-2'!$S$20:$V$84,4,FALSE)&gt;0,VLOOKUP($B182,'Part IV-2'!$S$20:$V$84,4,FALSE),"")</f>
        <v/>
      </c>
      <c r="H182" s="104" t="str">
        <f>IF(AND(RIGHT(D182,4)="Jobs",OR(F182&gt;0,G182&gt;0)),'Part IV-2'!$H122,"")</f>
        <v/>
      </c>
      <c r="I182" s="105" t="str">
        <f t="shared" si="25"/>
        <v/>
      </c>
      <c r="J182" s="105" t="str">
        <f t="shared" si="26"/>
        <v/>
      </c>
      <c r="K182" s="106" t="str">
        <f>IF($D182="Cat. 2 Jobs",VLOOKUP($B182,'Part IV-2'!$C$20:$I$84,7,FALSE),"")</f>
        <v/>
      </c>
      <c r="L182" s="120">
        <f>IF(OR(F182&gt;0,G182&gt;0),VLOOKUP($B182,'Part IV-2'!$S$19:$AB$84,10,FALSE),"")</f>
        <v>0</v>
      </c>
      <c r="M182" s="120" t="str">
        <f t="shared" si="27"/>
        <v/>
      </c>
      <c r="N182" s="120" t="str">
        <f t="shared" si="28"/>
        <v/>
      </c>
      <c r="O182" s="120">
        <f>IF(OR(F182&gt;0,G182&gt;0),VLOOKUP($B182,'Part IV-2'!$S$19:$AB$84,9,FALSE),"")</f>
        <v>0</v>
      </c>
      <c r="P182" s="120" t="str">
        <f t="shared" si="29"/>
        <v/>
      </c>
      <c r="Q182" s="128" t="str">
        <f t="shared" si="30"/>
        <v/>
      </c>
    </row>
    <row r="183" spans="2:17" x14ac:dyDescent="0.25">
      <c r="B183" s="127" t="s">
        <v>302</v>
      </c>
      <c r="C183" s="103">
        <f>IF(OR(F183&gt;0,G183&gt;0),VLOOKUP(B183,'Part IV-2'!$S$19:$V$84,2,FALSE),"")</f>
        <v>0</v>
      </c>
      <c r="D183" s="101" t="str" cm="1">
        <f t="array" ref="D183">_xlfn.IFS(LEFT(B183,2)="LJ","Cat. 1 Jobs",LEFT(B183,2)="LP","Cat. 1 Payments",LEFT(B183,2)="SJ","Cat. 2 Jobs",LEFT(B183,2)="SP","Cat. 2 Payments",LEFT(B183,1)=3,"Cat. 3")</f>
        <v>Cat. 2 Payments</v>
      </c>
      <c r="E183" s="101" t="str">
        <f t="shared" si="18"/>
        <v>$</v>
      </c>
      <c r="F183" s="116" t="str">
        <f>IF(VLOOKUP($B183,'Part IV-2'!$S$20:$V$84,3,FALSE)&gt;0,VLOOKUP($B183,'Part IV-2'!$S$20:$V$84,3,FALSE),"")</f>
        <v/>
      </c>
      <c r="G183" s="116" t="str">
        <f>IF(VLOOKUP($B183,'Part IV-2'!$S$20:$V$84,4,FALSE)&gt;0,VLOOKUP($B183,'Part IV-2'!$S$20:$V$84,4,FALSE),"")</f>
        <v/>
      </c>
      <c r="H183" s="104" t="str">
        <f>IF(AND(RIGHT(D183,4)="Jobs",OR(F183&gt;0,G183&gt;0)),'Part IV-2'!$H123,"")</f>
        <v/>
      </c>
      <c r="I183" s="105" t="str">
        <f t="shared" si="25"/>
        <v/>
      </c>
      <c r="J183" s="105" t="str">
        <f t="shared" si="26"/>
        <v/>
      </c>
      <c r="K183" s="106" t="str">
        <f>IF($D183="Cat. 2 Jobs",VLOOKUP($B183,'Part IV-2'!$C$20:$I$84,7,FALSE),"")</f>
        <v/>
      </c>
      <c r="L183" s="120">
        <f>IF(OR(F183&gt;0,G183&gt;0),VLOOKUP($B183,'Part IV-2'!$S$19:$AB$84,10,FALSE),"")</f>
        <v>0</v>
      </c>
      <c r="M183" s="120" t="str">
        <f t="shared" si="27"/>
        <v/>
      </c>
      <c r="N183" s="120" t="str">
        <f t="shared" si="28"/>
        <v/>
      </c>
      <c r="O183" s="120">
        <f>IF(OR(F183&gt;0,G183&gt;0),VLOOKUP($B183,'Part IV-2'!$S$19:$AB$84,9,FALSE),"")</f>
        <v>0</v>
      </c>
      <c r="P183" s="120" t="str">
        <f t="shared" si="29"/>
        <v/>
      </c>
      <c r="Q183" s="128" t="str">
        <f t="shared" si="30"/>
        <v/>
      </c>
    </row>
    <row r="184" spans="2:17" x14ac:dyDescent="0.25">
      <c r="B184" s="127" t="s">
        <v>303</v>
      </c>
      <c r="C184" s="103">
        <f>IF(OR(F184&gt;0,G184&gt;0),VLOOKUP(B184,'Part IV-2'!$S$19:$V$84,2,FALSE),"")</f>
        <v>0</v>
      </c>
      <c r="D184" s="101" t="str" cm="1">
        <f t="array" ref="D184">_xlfn.IFS(LEFT(B184,2)="LJ","Cat. 1 Jobs",LEFT(B184,2)="LP","Cat. 1 Payments",LEFT(B184,2)="SJ","Cat. 2 Jobs",LEFT(B184,2)="SP","Cat. 2 Payments",LEFT(B184,1)=3,"Cat. 3")</f>
        <v>Cat. 2 Payments</v>
      </c>
      <c r="E184" s="101" t="str">
        <f t="shared" si="18"/>
        <v>$</v>
      </c>
      <c r="F184" s="116" t="str">
        <f>IF(VLOOKUP($B184,'Part IV-2'!$S$20:$V$84,3,FALSE)&gt;0,VLOOKUP($B184,'Part IV-2'!$S$20:$V$84,3,FALSE),"")</f>
        <v/>
      </c>
      <c r="G184" s="116" t="str">
        <f>IF(VLOOKUP($B184,'Part IV-2'!$S$20:$V$84,4,FALSE)&gt;0,VLOOKUP($B184,'Part IV-2'!$S$20:$V$84,4,FALSE),"")</f>
        <v/>
      </c>
      <c r="H184" s="104" t="str">
        <f>IF(AND(RIGHT(D184,4)="Jobs",OR(F184&gt;0,G184&gt;0)),'Part IV-2'!$H124,"")</f>
        <v/>
      </c>
      <c r="I184" s="105" t="str">
        <f t="shared" si="25"/>
        <v/>
      </c>
      <c r="J184" s="105" t="str">
        <f t="shared" si="26"/>
        <v/>
      </c>
      <c r="K184" s="106" t="str">
        <f>IF($D184="Cat. 2 Jobs",VLOOKUP($B184,'Part IV-2'!$C$20:$I$84,7,FALSE),"")</f>
        <v/>
      </c>
      <c r="L184" s="120">
        <f>IF(OR(F184&gt;0,G184&gt;0),VLOOKUP($B184,'Part IV-2'!$S$19:$AB$84,10,FALSE),"")</f>
        <v>0</v>
      </c>
      <c r="M184" s="120" t="str">
        <f t="shared" si="27"/>
        <v/>
      </c>
      <c r="N184" s="120" t="str">
        <f t="shared" si="28"/>
        <v/>
      </c>
      <c r="O184" s="120">
        <f>IF(OR(F184&gt;0,G184&gt;0),VLOOKUP($B184,'Part IV-2'!$S$19:$AB$84,9,FALSE),"")</f>
        <v>0</v>
      </c>
      <c r="P184" s="120" t="str">
        <f t="shared" si="29"/>
        <v/>
      </c>
      <c r="Q184" s="128" t="str">
        <f t="shared" si="30"/>
        <v/>
      </c>
    </row>
    <row r="185" spans="2:17" x14ac:dyDescent="0.25">
      <c r="B185" s="127" t="s">
        <v>304</v>
      </c>
      <c r="C185" s="103">
        <f>IF(OR(F185&gt;0,G185&gt;0),VLOOKUP(B185,'Part IV-2'!$S$19:$V$84,2,FALSE),"")</f>
        <v>0</v>
      </c>
      <c r="D185" s="101" t="str" cm="1">
        <f t="array" ref="D185">_xlfn.IFS(LEFT(B185,2)="LJ","Cat. 1 Jobs",LEFT(B185,2)="LP","Cat. 1 Payments",LEFT(B185,2)="SJ","Cat. 2 Jobs",LEFT(B185,2)="SP","Cat. 2 Payments",LEFT(B185,1)=3,"Cat. 3")</f>
        <v>Cat. 2 Payments</v>
      </c>
      <c r="E185" s="101" t="str">
        <f t="shared" si="18"/>
        <v>$</v>
      </c>
      <c r="F185" s="116" t="str">
        <f>IF(VLOOKUP($B185,'Part IV-2'!$S$20:$V$84,3,FALSE)&gt;0,VLOOKUP($B185,'Part IV-2'!$S$20:$V$84,3,FALSE),"")</f>
        <v/>
      </c>
      <c r="G185" s="116" t="str">
        <f>IF(VLOOKUP($B185,'Part IV-2'!$S$20:$V$84,4,FALSE)&gt;0,VLOOKUP($B185,'Part IV-2'!$S$20:$V$84,4,FALSE),"")</f>
        <v/>
      </c>
      <c r="H185" s="104" t="str">
        <f>IF(AND(RIGHT(D185,4)="Jobs",OR(F185&gt;0,G185&gt;0)),'Part IV-2'!$H125,"")</f>
        <v/>
      </c>
      <c r="I185" s="105" t="str">
        <f t="shared" si="25"/>
        <v/>
      </c>
      <c r="J185" s="105" t="str">
        <f t="shared" si="26"/>
        <v/>
      </c>
      <c r="K185" s="106" t="str">
        <f>IF($D185="Cat. 2 Jobs",VLOOKUP($B185,'Part IV-2'!$C$20:$I$84,7,FALSE),"")</f>
        <v/>
      </c>
      <c r="L185" s="120">
        <f>IF(OR(F185&gt;0,G185&gt;0),VLOOKUP($B185,'Part IV-2'!$S$19:$AB$84,10,FALSE),"")</f>
        <v>0</v>
      </c>
      <c r="M185" s="120" t="str">
        <f t="shared" si="27"/>
        <v/>
      </c>
      <c r="N185" s="120" t="str">
        <f t="shared" si="28"/>
        <v/>
      </c>
      <c r="O185" s="120">
        <f>IF(OR(F185&gt;0,G185&gt;0),VLOOKUP($B185,'Part IV-2'!$S$19:$AB$84,9,FALSE),"")</f>
        <v>0</v>
      </c>
      <c r="P185" s="120" t="str">
        <f t="shared" si="29"/>
        <v/>
      </c>
      <c r="Q185" s="128" t="str">
        <f t="shared" si="30"/>
        <v/>
      </c>
    </row>
    <row r="186" spans="2:17" ht="15.75" thickBot="1" x14ac:dyDescent="0.3">
      <c r="B186" s="129" t="s">
        <v>305</v>
      </c>
      <c r="C186" s="130">
        <f>IF(OR(F186&gt;0,G186&gt;0),VLOOKUP(B186,'Part IV-2'!$S$19:$V$84,2,FALSE),"")</f>
        <v>0</v>
      </c>
      <c r="D186" s="131" t="str" cm="1">
        <f t="array" ref="D186">_xlfn.IFS(LEFT(B186,2)="LJ","Cat. 1 Jobs",LEFT(B186,2)="LP","Cat. 1 Payments",LEFT(B186,2)="SJ","Cat. 2 Jobs",LEFT(B186,2)="SP","Cat. 2 Payments",LEFT(B186,1)=3,"Cat. 3")</f>
        <v>Cat. 2 Payments</v>
      </c>
      <c r="E186" s="131" t="str">
        <f t="shared" si="18"/>
        <v>$</v>
      </c>
      <c r="F186" s="132" t="str">
        <f>IF(VLOOKUP($B186,'Part IV-2'!$S$20:$V$84,3,FALSE)&gt;0,VLOOKUP($B186,'Part IV-2'!$S$20:$V$84,3,FALSE),"")</f>
        <v/>
      </c>
      <c r="G186" s="132" t="str">
        <f>IF(VLOOKUP($B186,'Part IV-2'!$S$20:$V$84,4,FALSE)&gt;0,VLOOKUP($B186,'Part IV-2'!$S$20:$V$84,4,FALSE),"")</f>
        <v/>
      </c>
      <c r="H186" s="133" t="str">
        <f>IF(AND(RIGHT(D186,4)="Jobs",OR(F186&gt;0,G186&gt;0)),'Part IV-2'!$H126,"")</f>
        <v/>
      </c>
      <c r="I186" s="134" t="str">
        <f t="shared" si="25"/>
        <v/>
      </c>
      <c r="J186" s="134" t="str">
        <f t="shared" si="26"/>
        <v/>
      </c>
      <c r="K186" s="135" t="str">
        <f>IF($D186="Cat. 2 Jobs",VLOOKUP($B186,'Part IV-2'!$C$20:$I$84,7,FALSE),"")</f>
        <v/>
      </c>
      <c r="L186" s="136">
        <f>IF(OR(F186&gt;0,G186&gt;0),VLOOKUP($B186,'Part IV-2'!$S$19:$AB$84,10,FALSE),"")</f>
        <v>0</v>
      </c>
      <c r="M186" s="136" t="str">
        <f t="shared" si="27"/>
        <v/>
      </c>
      <c r="N186" s="136" t="str">
        <f t="shared" si="28"/>
        <v/>
      </c>
      <c r="O186" s="136">
        <f>IF(OR(F186&gt;0,G186&gt;0),VLOOKUP($B186,'Part IV-2'!$S$19:$AB$84,9,FALSE),"")</f>
        <v>0</v>
      </c>
      <c r="P186" s="136" t="str">
        <f t="shared" si="29"/>
        <v/>
      </c>
      <c r="Q186" s="137" t="str">
        <f t="shared" si="30"/>
        <v/>
      </c>
    </row>
    <row r="187" spans="2:17" ht="15.75" thickBot="1" x14ac:dyDescent="0.3">
      <c r="B187" s="107"/>
      <c r="C187" s="108"/>
      <c r="D187" s="109"/>
      <c r="E187" s="109"/>
      <c r="F187" s="108"/>
    </row>
    <row r="188" spans="2:17" ht="15.75" thickBot="1" x14ac:dyDescent="0.3">
      <c r="G188" s="242" t="s">
        <v>309</v>
      </c>
      <c r="H188" s="243"/>
      <c r="I188" s="243"/>
      <c r="J188" s="243"/>
      <c r="K188" s="243"/>
      <c r="L188" s="243"/>
      <c r="M188" s="243"/>
      <c r="N188" s="243"/>
      <c r="O188" s="243"/>
      <c r="P188" s="243"/>
      <c r="Q188" s="244"/>
    </row>
    <row r="189" spans="2:17" ht="49.5" thickBot="1" x14ac:dyDescent="0.3">
      <c r="G189" s="197"/>
      <c r="H189" s="110" t="s">
        <v>119</v>
      </c>
      <c r="I189" s="111" t="s">
        <v>120</v>
      </c>
      <c r="J189" s="111" t="s">
        <v>306</v>
      </c>
      <c r="K189" s="111"/>
      <c r="L189" s="111" t="s">
        <v>122</v>
      </c>
      <c r="M189" s="111" t="s">
        <v>123</v>
      </c>
      <c r="N189" s="111" t="s">
        <v>307</v>
      </c>
      <c r="O189" s="111" t="s">
        <v>124</v>
      </c>
      <c r="P189" s="111" t="s">
        <v>125</v>
      </c>
      <c r="Q189" s="112" t="s">
        <v>308</v>
      </c>
    </row>
    <row r="190" spans="2:17" ht="15.75" thickBot="1" x14ac:dyDescent="0.3">
      <c r="G190" s="198" t="s">
        <v>310</v>
      </c>
      <c r="H190" s="199">
        <f>SUM(H$9:H$186)</f>
        <v>0</v>
      </c>
      <c r="I190" s="199">
        <f>SUM(I$9:I$186)</f>
        <v>0</v>
      </c>
      <c r="J190" s="199">
        <f>SUM(J$9:J$186)</f>
        <v>0</v>
      </c>
      <c r="K190" s="199"/>
      <c r="L190" s="200">
        <f t="shared" ref="L190:Q190" si="31">SUM(L$9:L$186)</f>
        <v>0</v>
      </c>
      <c r="M190" s="200">
        <f t="shared" si="31"/>
        <v>0</v>
      </c>
      <c r="N190" s="200">
        <f t="shared" si="31"/>
        <v>0</v>
      </c>
      <c r="O190" s="200">
        <f t="shared" si="31"/>
        <v>0</v>
      </c>
      <c r="P190" s="200">
        <f t="shared" si="31"/>
        <v>0</v>
      </c>
      <c r="Q190" s="201">
        <f t="shared" si="31"/>
        <v>0</v>
      </c>
    </row>
    <row r="191" spans="2:17" ht="15.75" thickBot="1" x14ac:dyDescent="0.3">
      <c r="G191" s="252" t="s">
        <v>126</v>
      </c>
      <c r="H191" s="253"/>
      <c r="I191" s="253"/>
      <c r="J191" s="253"/>
      <c r="K191" s="253"/>
      <c r="L191" s="253"/>
      <c r="M191" s="253"/>
      <c r="N191" s="253"/>
      <c r="O191" s="253"/>
      <c r="P191" s="253"/>
      <c r="Q191" s="254"/>
    </row>
  </sheetData>
  <sheetProtection algorithmName="SHA-512" hashValue="5lXjnzX/P8Y+zwzJp0dAbpBVCXVkALSMR3pop/pjfO1+JZFSotr7gXnHbMVD7kRDka1sNX+QIVwVGfZUjitxdw==" saltValue="PRkws4Q1y4SyoY29KF8+iA==" spinCount="100000" sheet="1" objects="1" scenarios="1"/>
  <autoFilter ref="B8:Q186" xr:uid="{6CE2CA9D-E13D-4B4E-B5CF-9E8E9731525C}"/>
  <mergeCells count="9">
    <mergeCell ref="G188:Q188"/>
    <mergeCell ref="B7:B8"/>
    <mergeCell ref="G7:G8"/>
    <mergeCell ref="H7:Q7"/>
    <mergeCell ref="G191:Q191"/>
    <mergeCell ref="C7:C8"/>
    <mergeCell ref="D7:D8"/>
    <mergeCell ref="E7:E8"/>
    <mergeCell ref="F7:F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7E42A2136CBA34D89D7EC99DBB2DF82" ma:contentTypeVersion="11" ma:contentTypeDescription="Create a new document." ma:contentTypeScope="" ma:versionID="fd9c4a0d31e33bb58c8dbf9bf80d7ead">
  <xsd:schema xmlns:xsd="http://www.w3.org/2001/XMLSchema" xmlns:xs="http://www.w3.org/2001/XMLSchema" xmlns:p="http://schemas.microsoft.com/office/2006/metadata/properties" xmlns:ns2="238dd806-a5b7-46a5-9c55-c2d3786c84e5" xmlns:ns3="65218e20-8cee-4dd1-9f1b-c0d2cc7c552b" targetNamespace="http://schemas.microsoft.com/office/2006/metadata/properties" ma:root="true" ma:fieldsID="b8181f4545c572ef4792a1d9650289ee" ns2:_="" ns3:_="">
    <xsd:import namespace="238dd806-a5b7-46a5-9c55-c2d3786c84e5"/>
    <xsd:import namespace="65218e20-8cee-4dd1-9f1b-c0d2cc7c552b"/>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dd806-a5b7-46a5-9c55-c2d3786c84e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b34abca-2261-4c4d-83be-4c47f5826515}" ma:internalName="TaxCatchAll" ma:showField="CatchAllData" ma:web="238dd806-a5b7-46a5-9c55-c2d3786c84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5218e20-8cee-4dd1-9f1b-c0d2cc7c552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238dd806-a5b7-46a5-9c55-c2d3786c84e5" xsi:nil="true"/>
    <lcf76f155ced4ddcb4097134ff3c332f xmlns="65218e20-8cee-4dd1-9f1b-c0d2cc7c552b">
      <Terms xmlns="http://schemas.microsoft.com/office/infopath/2007/PartnerControls"/>
    </lcf76f155ced4ddcb4097134ff3c332f>
    <_dlc_DocId xmlns="238dd806-a5b7-46a5-9c55-c2d3786c84e5">NYSERDAEXT-679422795-2159</_dlc_DocId>
    <_dlc_DocIdUrl xmlns="238dd806-a5b7-46a5-9c55-c2d3786c84e5">
      <Url>https://nysemail.sharepoint.com/sites/nyserda-ext/ExternalCollaboration/Contractors/RESRFP/RESRFP22-1/_layouts/15/DocIdRedir.aspx?ID=NYSERDAEXT-679422795-2159</Url>
      <Description>NYSERDAEXT-679422795-2159</Description>
    </_dlc_DocIdUrl>
  </documentManagement>
</p:properties>
</file>

<file path=customXml/itemProps1.xml><?xml version="1.0" encoding="utf-8"?>
<ds:datastoreItem xmlns:ds="http://schemas.openxmlformats.org/officeDocument/2006/customXml" ds:itemID="{FA8BB08D-FD5B-403B-B165-5FE739C55E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dd806-a5b7-46a5-9c55-c2d3786c84e5"/>
    <ds:schemaRef ds:uri="65218e20-8cee-4dd1-9f1b-c0d2cc7c55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7AC279-33B1-4B70-BC12-BB0AEC7C090F}">
  <ds:schemaRefs>
    <ds:schemaRef ds:uri="http://schemas.microsoft.com/sharepoint/events"/>
  </ds:schemaRefs>
</ds:datastoreItem>
</file>

<file path=customXml/itemProps3.xml><?xml version="1.0" encoding="utf-8"?>
<ds:datastoreItem xmlns:ds="http://schemas.openxmlformats.org/officeDocument/2006/customXml" ds:itemID="{B6CDCD62-75FC-4BCF-AB88-190C16FA1F88}">
  <ds:schemaRefs>
    <ds:schemaRef ds:uri="http://schemas.microsoft.com/sharepoint/v3/contenttype/forms"/>
  </ds:schemaRefs>
</ds:datastoreItem>
</file>

<file path=customXml/itemProps4.xml><?xml version="1.0" encoding="utf-8"?>
<ds:datastoreItem xmlns:ds="http://schemas.openxmlformats.org/officeDocument/2006/customXml" ds:itemID="{A45A48F7-3CF2-4442-9E7C-FFAC12F6FBB0}">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65218e20-8cee-4dd1-9f1b-c0d2cc7c552b"/>
    <ds:schemaRef ds:uri="http://purl.org/dc/elements/1.1/"/>
    <ds:schemaRef ds:uri="http://schemas.microsoft.com/office/2006/metadata/properties"/>
    <ds:schemaRef ds:uri="238dd806-a5b7-46a5-9c55-c2d3786c84e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User Guide</vt:lpstr>
      <vt:lpstr>Part IV-1</vt:lpstr>
      <vt:lpstr>Part IV-2</vt:lpstr>
      <vt:lpstr>Part IV-3</vt:lpstr>
      <vt:lpstr>DAC MWBE SDVOB Benefits</vt:lpstr>
      <vt:lpstr>BidCapacity</vt:lpstr>
      <vt:lpstr>Category1_Jobs</vt:lpstr>
      <vt:lpstr>Category1_Payments</vt:lpstr>
      <vt:lpstr>Category2_Jobs</vt:lpstr>
      <vt:lpstr>Category2_Payments</vt:lpstr>
      <vt:lpstr>ContractTenor</vt:lpstr>
      <vt:lpstr>FTEs_LongTerm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Bram R Peterson</dc:creator>
  <cp:keywords/>
  <dc:description/>
  <cp:lastModifiedBy>Farrell, Mac (NYSERDA)</cp:lastModifiedBy>
  <cp:revision/>
  <dcterms:created xsi:type="dcterms:W3CDTF">2020-04-20T21:14:53Z</dcterms:created>
  <dcterms:modified xsi:type="dcterms:W3CDTF">2023-01-04T16:25:20Z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0x010100B7E42A2136CBA34D89D7EC99DBB2DF82</vt:lpwstr>
  </property>
  <property fmtid="{D5CDD505-2E9C-101B-9397-08002B2CF9AE}" pid="3" name="_dlc_DocIdItemGuid">
    <vt:lpwstr>da5ca0c7-799c-4169-ae19-b74c4e49f30c</vt:lpwstr>
  </property>
  <property fmtid="{D5CDD505-2E9C-101B-9397-08002B2CF9AE}" pid="4" name="MediaServiceImageTags">
    <vt:lpwstr/>
  </property>
</Properties>
</file>