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consulting-my.sharepoint.com/personal/cwalck_chacompanies_com/Documents/Desktop/Syracuse DES Appendices/"/>
    </mc:Choice>
  </mc:AlternateContent>
  <xr:revisionPtr revIDLastSave="59" documentId="8_{47C49A82-BA49-4869-AFDB-3DF23290D196}" xr6:coauthVersionLast="47" xr6:coauthVersionMax="47" xr10:uidLastSave="{E928B39B-5C28-40FE-A8F5-1230DA5BD3A8}"/>
  <bookViews>
    <workbookView xWindow="-120" yWindow="-120" windowWidth="29040" windowHeight="15840" xr2:uid="{0088BD24-8972-4548-9AC3-D37D0DB2F030}"/>
  </bookViews>
  <sheets>
    <sheet name="Central Plant Sizing" sheetId="1" r:id="rId1"/>
  </sheets>
  <externalReferences>
    <externalReference r:id="rId2"/>
    <externalReference r:id="rId3"/>
  </externalReferences>
  <definedNames>
    <definedName name="_xlnm._FilterDatabase" localSheetId="0" hidden="1">'Central Plant Sizing'!$A$1:$I$52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" l="1"/>
  <c r="Q44" i="1"/>
  <c r="L46" i="1"/>
  <c r="Q41" i="1"/>
  <c r="R39" i="1"/>
  <c r="Q21" i="1"/>
  <c r="L20" i="1"/>
  <c r="R41" i="1"/>
  <c r="W9" i="1"/>
  <c r="T16" i="1"/>
  <c r="T17" i="1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3" i="1"/>
  <c r="H52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8" i="1"/>
  <c r="H19" i="1"/>
  <c r="H20" i="1"/>
  <c r="H21" i="1"/>
  <c r="H22" i="1"/>
  <c r="H23" i="1"/>
  <c r="H24" i="1"/>
  <c r="H2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4" i="1"/>
  <c r="E5" i="1"/>
  <c r="E6" i="1"/>
  <c r="E7" i="1"/>
  <c r="E8" i="1"/>
  <c r="E9" i="1"/>
  <c r="E10" i="1"/>
  <c r="E11" i="1"/>
  <c r="E12" i="1"/>
  <c r="E13" i="1"/>
  <c r="E14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" i="1"/>
  <c r="C40" i="1"/>
  <c r="C41" i="1"/>
  <c r="C42" i="1"/>
  <c r="C43" i="1"/>
  <c r="C44" i="1"/>
  <c r="C45" i="1"/>
  <c r="C46" i="1"/>
  <c r="C47" i="1"/>
  <c r="C48" i="1"/>
  <c r="C49" i="1"/>
  <c r="C50" i="1"/>
  <c r="C51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3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R44" i="1" l="1"/>
  <c r="R45" i="1" s="1"/>
  <c r="T9" i="1"/>
  <c r="T10" i="1" s="1"/>
  <c r="T11" i="1" s="1"/>
  <c r="T12" i="1" s="1"/>
  <c r="T15" i="1" s="1"/>
  <c r="T19" i="1"/>
  <c r="T21" i="1" s="1"/>
  <c r="T23" i="1" s="1"/>
  <c r="L9" i="1"/>
  <c r="L16" i="1"/>
  <c r="L17" i="1" s="1"/>
  <c r="T20" i="1" l="1"/>
  <c r="T24" i="1" s="1"/>
  <c r="Q40" i="1"/>
  <c r="Q39" i="1"/>
  <c r="Q23" i="1"/>
  <c r="L21" i="1" s="1"/>
  <c r="L24" i="1" l="1"/>
  <c r="L23" i="1" s="1"/>
  <c r="L26" i="1"/>
  <c r="R42" i="1"/>
  <c r="R40" i="1"/>
  <c r="E52" i="1"/>
  <c r="F52" i="1" l="1"/>
  <c r="G52" i="1"/>
  <c r="C52" i="1"/>
  <c r="L10" i="1" l="1"/>
  <c r="L11" i="1" l="1"/>
  <c r="L12" i="1" l="1"/>
  <c r="L15" i="1" s="1"/>
</calcChain>
</file>

<file path=xl/sharedStrings.xml><?xml version="1.0" encoding="utf-8"?>
<sst xmlns="http://schemas.openxmlformats.org/spreadsheetml/2006/main" count="157" uniqueCount="77">
  <si>
    <t>Location</t>
  </si>
  <si>
    <t>Buildling</t>
  </si>
  <si>
    <t>Square Feet</t>
  </si>
  <si>
    <t>Space Type</t>
  </si>
  <si>
    <t>Peak Cooling</t>
  </si>
  <si>
    <t>Annual ton-hrs</t>
  </si>
  <si>
    <t>Annual Cooling</t>
  </si>
  <si>
    <t>Peak Heating</t>
  </si>
  <si>
    <t>Annual Heating</t>
  </si>
  <si>
    <t>(ton)</t>
  </si>
  <si>
    <t>(kWh)</t>
  </si>
  <si>
    <t>(kBtu/hr)</t>
  </si>
  <si>
    <t>(MMBtu)</t>
  </si>
  <si>
    <t>Downtown</t>
  </si>
  <si>
    <t>Load Constant</t>
  </si>
  <si>
    <t>Conversion</t>
  </si>
  <si>
    <t>MBH per ton</t>
  </si>
  <si>
    <t>Minimum Load Scenario - Inner Harbor First</t>
  </si>
  <si>
    <t>Cooling - Buildings</t>
  </si>
  <si>
    <t>Winter</t>
  </si>
  <si>
    <t>Loop LWT</t>
  </si>
  <si>
    <t>Buidling COP</t>
  </si>
  <si>
    <t>Tons</t>
  </si>
  <si>
    <t>Loop EWT</t>
  </si>
  <si>
    <t>Heat Add %</t>
  </si>
  <si>
    <t>MBH</t>
  </si>
  <si>
    <t>Building EWT</t>
  </si>
  <si>
    <t>Heat Rejection</t>
  </si>
  <si>
    <t xml:space="preserve">Building LWT </t>
  </si>
  <si>
    <r>
      <t>Flow Required</t>
    </r>
    <r>
      <rPr>
        <sz val="11"/>
        <color theme="1"/>
        <rFont val="Calibri"/>
        <family val="2"/>
      </rPr>
      <t>¹</t>
    </r>
  </si>
  <si>
    <t>gpm</t>
  </si>
  <si>
    <t>Summer</t>
  </si>
  <si>
    <t>Design Cooling - Central Plant</t>
  </si>
  <si>
    <r>
      <t>Peak Available</t>
    </r>
    <r>
      <rPr>
        <sz val="11"/>
        <color theme="1"/>
        <rFont val="Calibri"/>
        <family val="2"/>
      </rPr>
      <t>⁴</t>
    </r>
  </si>
  <si>
    <t>% Load Covered</t>
  </si>
  <si>
    <r>
      <t>Heat Rejection</t>
    </r>
    <r>
      <rPr>
        <sz val="11"/>
        <color theme="1"/>
        <rFont val="Calibri"/>
        <family val="2"/>
      </rPr>
      <t>¹</t>
    </r>
  </si>
  <si>
    <t>Outfall</t>
  </si>
  <si>
    <t>Winter EWT</t>
  </si>
  <si>
    <t>Cooling Load</t>
  </si>
  <si>
    <t>Winter LWT</t>
  </si>
  <si>
    <t>Heating - Buildings</t>
  </si>
  <si>
    <t>Summer EWT</t>
  </si>
  <si>
    <r>
      <t>Peak Heating</t>
    </r>
    <r>
      <rPr>
        <sz val="11"/>
        <color theme="1"/>
        <rFont val="Calibri"/>
        <family val="2"/>
      </rPr>
      <t>⁵</t>
    </r>
  </si>
  <si>
    <t>Summer LWT</t>
  </si>
  <si>
    <t xml:space="preserve">Central Plant Needed Output </t>
  </si>
  <si>
    <t>Building COP</t>
  </si>
  <si>
    <t>Loop Flow²</t>
  </si>
  <si>
    <t>GPM</t>
  </si>
  <si>
    <t>Design Heating - Central Plant</t>
  </si>
  <si>
    <t>HP COP (Central Plant)</t>
  </si>
  <si>
    <r>
      <t>Outfall Flow</t>
    </r>
    <r>
      <rPr>
        <sz val="11"/>
        <color theme="1"/>
        <rFont val="Arial"/>
        <family val="2"/>
      </rPr>
      <t>³</t>
    </r>
  </si>
  <si>
    <t>Outfall Output</t>
  </si>
  <si>
    <t>CDH Output</t>
  </si>
  <si>
    <t>chiller output</t>
  </si>
  <si>
    <t>Number of Units</t>
  </si>
  <si>
    <t>1: Utilizing summer loop temperatures</t>
  </si>
  <si>
    <t>2: Utilizing winter loop temperatures</t>
  </si>
  <si>
    <t>3: Utilizing winter outfall temperatures</t>
  </si>
  <si>
    <t>4: Estimated consistent peak diverted flow</t>
  </si>
  <si>
    <t>5: 125% of design heating day average</t>
  </si>
  <si>
    <t>QTY (N+1)</t>
  </si>
  <si>
    <t xml:space="preserve">Flow </t>
  </si>
  <si>
    <t xml:space="preserve">Head </t>
  </si>
  <si>
    <t>bhp</t>
  </si>
  <si>
    <t>Motor HP</t>
  </si>
  <si>
    <t>kW Demand</t>
  </si>
  <si>
    <t>Inner Harbor</t>
  </si>
  <si>
    <t xml:space="preserve">Chillers </t>
  </si>
  <si>
    <t>Elec Boiler</t>
  </si>
  <si>
    <t>System COP</t>
  </si>
  <si>
    <t>W/ft</t>
  </si>
  <si>
    <t xml:space="preserve">Misc Systems </t>
  </si>
  <si>
    <t>Amps</t>
  </si>
  <si>
    <t xml:space="preserve">Pupms - Outfall to Chillers </t>
  </si>
  <si>
    <t>Pumps - DES Loop</t>
  </si>
  <si>
    <t>Sq ft</t>
  </si>
  <si>
    <t>Total System (excluding electric boiler)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</si>
</sst>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1" applyNumberFormat="1" applyFont="1"/>
    <xf numFmtId="43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0" xfId="1" applyNumberFormat="1" applyFont="1" applyAlignment="1">
      <alignment horizontal="center"/>
    </xf>
    <xf numFmtId="37" fontId="0" fillId="0" borderId="7" xfId="1" applyNumberFormat="1" applyFont="1" applyBorder="1" applyAlignment="1">
      <alignment horizontal="center"/>
    </xf>
    <xf numFmtId="37" fontId="0" fillId="0" borderId="3" xfId="1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9" fontId="0" fillId="0" borderId="10" xfId="2" applyFont="1" applyBorder="1" applyAlignment="1">
      <alignment horizontal="center"/>
    </xf>
    <xf numFmtId="37" fontId="0" fillId="0" borderId="10" xfId="1" applyNumberFormat="1" applyFont="1" applyBorder="1" applyAlignment="1">
      <alignment horizontal="center"/>
    </xf>
    <xf numFmtId="37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37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12" xfId="2" applyFont="1" applyBorder="1" applyAlignment="1">
      <alignment horizontal="center"/>
    </xf>
    <xf numFmtId="9" fontId="0" fillId="0" borderId="15" xfId="2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37" fontId="0" fillId="0" borderId="13" xfId="1" applyNumberFormat="1" applyFont="1" applyBorder="1" applyAlignment="1">
      <alignment horizontal="center"/>
    </xf>
    <xf numFmtId="37" fontId="0" fillId="0" borderId="14" xfId="1" applyNumberFormat="1" applyFont="1" applyBorder="1" applyAlignment="1">
      <alignment horizontal="center"/>
    </xf>
    <xf numFmtId="37" fontId="0" fillId="0" borderId="1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37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37" fontId="0" fillId="0" borderId="24" xfId="1" applyNumberFormat="1" applyFont="1" applyBorder="1" applyAlignment="1">
      <alignment horizontal="center"/>
    </xf>
    <xf numFmtId="2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3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/>
    <xf numFmtId="9" fontId="0" fillId="0" borderId="7" xfId="2" applyFont="1" applyBorder="1" applyAlignment="1"/>
    <xf numFmtId="9" fontId="0" fillId="0" borderId="7" xfId="2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7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3" fontId="0" fillId="0" borderId="14" xfId="0" applyNumberFormat="1" applyBorder="1"/>
    <xf numFmtId="3" fontId="0" fillId="0" borderId="14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7" fontId="0" fillId="0" borderId="0" xfId="1" applyNumberFormat="1" applyFont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19" xfId="2" applyFont="1" applyBorder="1" applyAlignment="1">
      <alignment horizontal="center"/>
    </xf>
    <xf numFmtId="9" fontId="0" fillId="0" borderId="20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 vertical="center" textRotation="90"/>
    </xf>
    <xf numFmtId="0" fontId="0" fillId="0" borderId="30" xfId="0" applyBorder="1" applyAlignment="1">
      <alignment horizontal="center" vertical="center" textRotation="90"/>
    </xf>
    <xf numFmtId="0" fontId="0" fillId="0" borderId="31" xfId="0" applyBorder="1" applyAlignment="1">
      <alignment horizontal="center" vertical="center" textRotation="90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haconsulting.sharepoint.com/sites/x67523-SyracuseDESNYSERDA/Shared%20Documents/General/06_Project_Data/Calcs/App%20C%20Baseline%20Equipment,%20Costs,%20Electrification.xlsx" TargetMode="External"/><Relationship Id="rId1" Type="http://schemas.openxmlformats.org/officeDocument/2006/relationships/externalLinkPath" Target="https://chaconsulting.sharepoint.com/sites/x67523-SyracuseDESNYSERDA/Shared%20Documents/General/06_Project_Data/Calcs/App%20C%20Baseline%20Equipment,%20Costs,%20Electr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consulting.sharepoint.com/sites/x67523-SyracuseDESNYSERDA/Shared%20Documents/General/06_Project_Data/Calcs/Baseline%20Equipment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dg Info, Cost Est"/>
      <sheetName val="Baseline Electrification"/>
      <sheetName val="Equipment Costs"/>
      <sheetName val="Energy Reduction"/>
    </sheetNames>
    <sheetDataSet>
      <sheetData sheetId="0">
        <row r="6">
          <cell r="A6" t="str">
            <v>Phase A</v>
          </cell>
          <cell r="C6"/>
          <cell r="D6"/>
          <cell r="E6"/>
          <cell r="F6"/>
          <cell r="G6"/>
          <cell r="L6"/>
          <cell r="M6"/>
        </row>
        <row r="7">
          <cell r="A7" t="str">
            <v>Barclay Damon</v>
          </cell>
          <cell r="C7">
            <v>330000</v>
          </cell>
          <cell r="D7" t="str">
            <v>Large Office</v>
          </cell>
          <cell r="E7">
            <v>309.74201782356636</v>
          </cell>
          <cell r="F7">
            <v>352221.59945426352</v>
          </cell>
          <cell r="G7">
            <v>1238762.9523596608</v>
          </cell>
          <cell r="L7">
            <v>3582.0955031715998</v>
          </cell>
          <cell r="M7">
            <v>1460.7472524645293</v>
          </cell>
        </row>
        <row r="8">
          <cell r="A8" t="str">
            <v>State Tower</v>
          </cell>
          <cell r="C8">
            <v>1200000</v>
          </cell>
          <cell r="D8" t="str">
            <v>Large Office</v>
          </cell>
          <cell r="E8">
            <v>1126.3346102675141</v>
          </cell>
          <cell r="F8">
            <v>1280805.8161973276</v>
          </cell>
          <cell r="G8">
            <v>4504592.5540351495</v>
          </cell>
          <cell r="L8">
            <v>13.02580182971491</v>
          </cell>
          <cell r="M8">
            <v>5311.8081907800733</v>
          </cell>
        </row>
        <row r="9">
          <cell r="A9" t="str">
            <v>Courtyard Marriott</v>
          </cell>
          <cell r="C9">
            <v>40000</v>
          </cell>
          <cell r="D9" t="str">
            <v>Hotel</v>
          </cell>
          <cell r="E9">
            <v>70.543561676757918</v>
          </cell>
          <cell r="F9">
            <v>52730.834030878257</v>
          </cell>
          <cell r="G9">
            <v>185454.28146850501</v>
          </cell>
          <cell r="L9">
            <v>0.98565213472835578</v>
          </cell>
          <cell r="M9">
            <v>1420.0590428715707</v>
          </cell>
        </row>
        <row r="10">
          <cell r="A10" t="str">
            <v>US Social Security Admin</v>
          </cell>
          <cell r="C10">
            <v>287000</v>
          </cell>
          <cell r="D10" t="str">
            <v>Large Office</v>
          </cell>
          <cell r="E10">
            <v>269.38169428898044</v>
          </cell>
          <cell r="F10">
            <v>306326.05770719383</v>
          </cell>
          <cell r="G10">
            <v>1077348.3858400721</v>
          </cell>
          <cell r="L10">
            <v>3.1153376042734822</v>
          </cell>
          <cell r="M10">
            <v>1270.4074589615693</v>
          </cell>
        </row>
        <row r="11">
          <cell r="A11" t="str">
            <v>M&amp;T Bank</v>
          </cell>
          <cell r="C11">
            <v>365000</v>
          </cell>
          <cell r="D11" t="str">
            <v>Large Office</v>
          </cell>
          <cell r="E11">
            <v>342.59344395636884</v>
          </cell>
          <cell r="F11">
            <v>389578.43576001952</v>
          </cell>
          <cell r="G11">
            <v>1370146.9018523549</v>
          </cell>
          <cell r="L11">
            <v>3.9620147232049514</v>
          </cell>
          <cell r="M11">
            <v>1615.6749913622746</v>
          </cell>
        </row>
        <row r="12">
          <cell r="A12" t="str">
            <v>State Office Building</v>
          </cell>
          <cell r="C12">
            <v>360000</v>
          </cell>
          <cell r="D12" t="str">
            <v>Large Office</v>
          </cell>
          <cell r="E12">
            <v>337.90038308025419</v>
          </cell>
          <cell r="F12">
            <v>384241.74485919601</v>
          </cell>
          <cell r="G12">
            <v>1351377.7662105369</v>
          </cell>
          <cell r="L12">
            <v>3.9077405489144721</v>
          </cell>
          <cell r="M12">
            <v>1593.5424572340228</v>
          </cell>
        </row>
        <row r="13">
          <cell r="A13" t="str">
            <v>SU-Warehouse</v>
          </cell>
          <cell r="C13">
            <v>72000</v>
          </cell>
          <cell r="D13" t="str">
            <v>Medium Office</v>
          </cell>
          <cell r="E13">
            <v>148.43999434106257</v>
          </cell>
          <cell r="F13">
            <v>134233.00890875552</v>
          </cell>
          <cell r="G13">
            <v>472097.33496631484</v>
          </cell>
          <cell r="L13">
            <v>1.4208084085637034</v>
          </cell>
          <cell r="M13">
            <v>1054.1905752366083</v>
          </cell>
        </row>
        <row r="14">
          <cell r="A14" t="str">
            <v>300 S State St</v>
          </cell>
          <cell r="C14">
            <v>252910</v>
          </cell>
          <cell r="D14" t="str">
            <v>Large Office</v>
          </cell>
          <cell r="E14">
            <v>237.38440523563079</v>
          </cell>
          <cell r="F14">
            <v>269940.49914538721</v>
          </cell>
          <cell r="G14">
            <v>949380.4190341871</v>
          </cell>
          <cell r="L14">
            <v>2.7452962839609976</v>
          </cell>
          <cell r="M14">
            <v>1119.5078412751584</v>
          </cell>
        </row>
        <row r="15">
          <cell r="A15" t="str">
            <v>Key Bank Building</v>
          </cell>
          <cell r="C15">
            <v>132000</v>
          </cell>
          <cell r="D15" t="str">
            <v>Large Office</v>
          </cell>
          <cell r="E15">
            <v>123.89680712942653</v>
          </cell>
          <cell r="F15">
            <v>140888.6397817058</v>
          </cell>
          <cell r="G15">
            <v>495505.18094386562</v>
          </cell>
          <cell r="L15">
            <v>1.4328382012686398</v>
          </cell>
          <cell r="M15">
            <v>584.29890098580984</v>
          </cell>
        </row>
        <row r="16">
          <cell r="A16" t="str">
            <v>100 East Washington St</v>
          </cell>
          <cell r="C16">
            <v>50000</v>
          </cell>
          <cell r="D16" t="str">
            <v>Midrise Apartment</v>
          </cell>
          <cell r="E16">
            <v>82.682316973797143</v>
          </cell>
          <cell r="F16">
            <v>31084.322489106202</v>
          </cell>
          <cell r="G16">
            <v>109323.52575301127</v>
          </cell>
          <cell r="L16">
            <v>0.92980896790037304</v>
          </cell>
          <cell r="M16">
            <v>1189.2120766056512</v>
          </cell>
        </row>
        <row r="17">
          <cell r="A17" t="str">
            <v>Ramboll</v>
          </cell>
          <cell r="C17">
            <v>137000</v>
          </cell>
          <cell r="D17" t="str">
            <v>Large Office</v>
          </cell>
          <cell r="E17">
            <v>128.58986800554118</v>
          </cell>
          <cell r="F17">
            <v>146225.33068252832</v>
          </cell>
          <cell r="G17">
            <v>514274.31658567989</v>
          </cell>
          <cell r="L17">
            <v>1.4871123755591185</v>
          </cell>
          <cell r="M17">
            <v>606.43143511405663</v>
          </cell>
        </row>
        <row r="18">
          <cell r="A18" t="str">
            <v>City Hall</v>
          </cell>
          <cell r="C18">
            <v>84555</v>
          </cell>
          <cell r="D18" t="str">
            <v>Medium Office</v>
          </cell>
          <cell r="E18">
            <v>174.32421835428534</v>
          </cell>
          <cell r="F18">
            <v>157639.88983721955</v>
          </cell>
          <cell r="G18">
            <v>554419.30775106524</v>
          </cell>
          <cell r="L18">
            <v>1.6685618748069992</v>
          </cell>
          <cell r="M18">
            <v>1238.0150567934909</v>
          </cell>
        </row>
        <row r="19">
          <cell r="A19" t="str">
            <v>1 Lincoln Center</v>
          </cell>
          <cell r="C19">
            <v>367500</v>
          </cell>
          <cell r="D19" t="str">
            <v>Large Office</v>
          </cell>
          <cell r="E19">
            <v>344.9399743944262</v>
          </cell>
          <cell r="F19">
            <v>392246.78121042921</v>
          </cell>
          <cell r="G19">
            <v>1379531.4696732562</v>
          </cell>
          <cell r="L19">
            <v>3.9891518103501911</v>
          </cell>
          <cell r="M19">
            <v>1626.7412584263961</v>
          </cell>
        </row>
        <row r="20">
          <cell r="A20" t="str">
            <v>SUNY Oswego MetroCenter</v>
          </cell>
          <cell r="C20">
            <v>185530</v>
          </cell>
          <cell r="D20" t="str">
            <v>Large Office</v>
          </cell>
          <cell r="E20">
            <v>174.14071686910987</v>
          </cell>
          <cell r="F20">
            <v>198023.25256590851</v>
          </cell>
          <cell r="G20">
            <v>696447.54712511785</v>
          </cell>
          <cell r="L20">
            <v>2.0138975112225057</v>
          </cell>
          <cell r="M20">
            <v>821.24981136285749</v>
          </cell>
        </row>
        <row r="21">
          <cell r="A21" t="str">
            <v>217 Montgomery St</v>
          </cell>
          <cell r="C21">
            <v>50000</v>
          </cell>
          <cell r="D21" t="str">
            <v>Medium Office</v>
          </cell>
          <cell r="E21">
            <v>103.08332940351566</v>
          </cell>
          <cell r="F21">
            <v>93217.367297746518</v>
          </cell>
          <cell r="G21">
            <v>327845.37150438403</v>
          </cell>
          <cell r="L21">
            <v>0.98667250594701617</v>
          </cell>
          <cell r="M21">
            <v>732.07678835875299</v>
          </cell>
        </row>
        <row r="22">
          <cell r="A22" t="str">
            <v>City Hall Commons</v>
          </cell>
          <cell r="C22">
            <v>52957</v>
          </cell>
          <cell r="D22" t="str">
            <v>Medium Office</v>
          </cell>
          <cell r="E22">
            <v>109.1796775044396</v>
          </cell>
          <cell r="F22">
            <v>98730.242399735507</v>
          </cell>
          <cell r="G22">
            <v>347234.14677515422</v>
          </cell>
          <cell r="L22">
            <v>1.0450243179487226</v>
          </cell>
          <cell r="M22">
            <v>775.37180962229138</v>
          </cell>
        </row>
        <row r="23">
          <cell r="A23" t="str">
            <v>Salinas Place</v>
          </cell>
          <cell r="C23">
            <v>50000</v>
          </cell>
          <cell r="D23" t="str">
            <v>Midrise Apartment</v>
          </cell>
          <cell r="E23">
            <v>74.878416893260535</v>
          </cell>
          <cell r="F23">
            <v>46126.904624172261</v>
          </cell>
          <cell r="G23">
            <v>162228.26948712402</v>
          </cell>
          <cell r="L23">
            <v>0.65077985020422913</v>
          </cell>
          <cell r="M23">
            <v>903.42808484364286</v>
          </cell>
        </row>
        <row r="24">
          <cell r="A24" t="str">
            <v>SU-Peck Hall</v>
          </cell>
          <cell r="C24">
            <v>25920</v>
          </cell>
          <cell r="D24" t="str">
            <v>Medium Office</v>
          </cell>
          <cell r="E24">
            <v>53.438397962782524</v>
          </cell>
          <cell r="F24">
            <v>48323.883207151957</v>
          </cell>
          <cell r="G24">
            <v>169955.04058787326</v>
          </cell>
          <cell r="L24">
            <v>0.51149102708293326</v>
          </cell>
          <cell r="M24">
            <v>379.50860708517894</v>
          </cell>
        </row>
        <row r="25">
          <cell r="A25" t="str">
            <v>Phase B</v>
          </cell>
          <cell r="C25"/>
          <cell r="D25"/>
          <cell r="E25"/>
          <cell r="F25"/>
          <cell r="G25"/>
          <cell r="L25"/>
          <cell r="M25"/>
        </row>
        <row r="26">
          <cell r="A26" t="str">
            <v>Atrium</v>
          </cell>
          <cell r="C26">
            <v>170000</v>
          </cell>
          <cell r="D26" t="str">
            <v>Large Office</v>
          </cell>
          <cell r="E26">
            <v>159.56406978789781</v>
          </cell>
          <cell r="F26">
            <v>181447.49062795399</v>
          </cell>
          <cell r="G26">
            <v>638150.61182164354</v>
          </cell>
          <cell r="L26">
            <v>1.8453219258762785</v>
          </cell>
          <cell r="M26">
            <v>752.50616036051213</v>
          </cell>
        </row>
        <row r="27">
          <cell r="A27" t="str">
            <v>AXA Towers</v>
          </cell>
          <cell r="C27">
            <v>653177</v>
          </cell>
          <cell r="D27" t="str">
            <v>Large Office</v>
          </cell>
          <cell r="E27">
            <v>613.07988477558661</v>
          </cell>
          <cell r="F27">
            <v>697160.75050526706</v>
          </cell>
          <cell r="G27">
            <v>2451913.5422225101</v>
          </cell>
          <cell r="L27">
            <v>7.0901284681064114</v>
          </cell>
          <cell r="M27">
            <v>2891.2924488576332</v>
          </cell>
        </row>
        <row r="28">
          <cell r="A28" t="str">
            <v>Hotel Syracuse</v>
          </cell>
          <cell r="C28">
            <v>720000</v>
          </cell>
          <cell r="D28" t="str">
            <v>Hotel</v>
          </cell>
          <cell r="E28">
            <v>1269.7841101816423</v>
          </cell>
          <cell r="F28">
            <v>949155.01255580795</v>
          </cell>
          <cell r="G28">
            <v>3338177.0664330884</v>
          </cell>
          <cell r="L28">
            <v>17.741738425110402</v>
          </cell>
          <cell r="M28">
            <v>25561.062771688245</v>
          </cell>
        </row>
        <row r="29">
          <cell r="A29" t="str">
            <v>Tech Garden</v>
          </cell>
          <cell r="C29">
            <v>35550</v>
          </cell>
          <cell r="D29" t="str">
            <v>Medium Office</v>
          </cell>
          <cell r="E29">
            <v>73.292247205899642</v>
          </cell>
          <cell r="F29">
            <v>66277.54814869765</v>
          </cell>
          <cell r="G29">
            <v>233098.05913961661</v>
          </cell>
          <cell r="L29">
            <v>0.70152415172832849</v>
          </cell>
          <cell r="M29">
            <v>520.5065965230765</v>
          </cell>
        </row>
        <row r="30">
          <cell r="A30" t="str">
            <v>Bank of America</v>
          </cell>
          <cell r="C30">
            <v>45000</v>
          </cell>
          <cell r="D30" t="str">
            <v>Midrise Apartment</v>
          </cell>
          <cell r="E30">
            <v>107.33840173923672</v>
          </cell>
          <cell r="F30">
            <v>40417.68067175171</v>
          </cell>
          <cell r="G30">
            <v>142148.93553957224</v>
          </cell>
          <cell r="L30">
            <v>1.4263098675571673</v>
          </cell>
          <cell r="M30">
            <v>1336.9322198138561</v>
          </cell>
        </row>
        <row r="31">
          <cell r="A31" t="str">
            <v>Clinton Exchange</v>
          </cell>
          <cell r="C31">
            <v>180000</v>
          </cell>
          <cell r="D31" t="str">
            <v>Large Office</v>
          </cell>
          <cell r="E31">
            <v>168.95019154012709</v>
          </cell>
          <cell r="F31">
            <v>192120.87242959801</v>
          </cell>
          <cell r="G31">
            <v>675688.88310526847</v>
          </cell>
          <cell r="L31">
            <v>1.953870274457236</v>
          </cell>
          <cell r="M31">
            <v>796.77122861701139</v>
          </cell>
        </row>
        <row r="32">
          <cell r="A32" t="str">
            <v>National Grid</v>
          </cell>
          <cell r="C32">
            <v>511200</v>
          </cell>
          <cell r="D32" t="str">
            <v>Large Office</v>
          </cell>
          <cell r="E32">
            <v>479.81854397396097</v>
          </cell>
          <cell r="F32">
            <v>545623.27770005947</v>
          </cell>
          <cell r="G32">
            <v>1918956.4280189665</v>
          </cell>
          <cell r="L32">
            <v>5.5489915794585514</v>
          </cell>
          <cell r="M32">
            <v>2262.8302892723168</v>
          </cell>
        </row>
        <row r="33">
          <cell r="A33" t="str">
            <v>Post Standard</v>
          </cell>
          <cell r="C33">
            <v>179000</v>
          </cell>
          <cell r="D33" t="str">
            <v>Large Office</v>
          </cell>
          <cell r="E33">
            <v>168.01157936490418</v>
          </cell>
          <cell r="F33">
            <v>191053.53424943364</v>
          </cell>
          <cell r="G33">
            <v>671935.05597690609</v>
          </cell>
          <cell r="L33">
            <v>1.9430154395991404</v>
          </cell>
          <cell r="M33">
            <v>792.34472179136185</v>
          </cell>
        </row>
        <row r="34">
          <cell r="A34" t="str">
            <v>Galleries of Syracuse</v>
          </cell>
          <cell r="C34">
            <v>219000</v>
          </cell>
          <cell r="D34" t="str">
            <v>Large Office</v>
          </cell>
          <cell r="E34">
            <v>205.5560663738213</v>
          </cell>
          <cell r="F34">
            <v>233747.06145601158</v>
          </cell>
          <cell r="G34">
            <v>822088.14111141232</v>
          </cell>
          <cell r="L34">
            <v>2.3772088339229702</v>
          </cell>
          <cell r="M34">
            <v>969.4049948173664</v>
          </cell>
        </row>
        <row r="35">
          <cell r="A35" t="str">
            <v>100 Clinton Sq</v>
          </cell>
          <cell r="C35">
            <v>120000</v>
          </cell>
          <cell r="D35" t="str">
            <v>Large Office</v>
          </cell>
          <cell r="E35">
            <v>112.63346102675139</v>
          </cell>
          <cell r="F35">
            <v>128080.58161973268</v>
          </cell>
          <cell r="G35">
            <v>450459.25540351472</v>
          </cell>
          <cell r="L35">
            <v>1.3025801829714907</v>
          </cell>
          <cell r="M35">
            <v>531.18081907800786</v>
          </cell>
        </row>
        <row r="36">
          <cell r="A36" t="str">
            <v>City of Syr Criminal Court House</v>
          </cell>
          <cell r="C36">
            <v>95977</v>
          </cell>
          <cell r="D36" t="str">
            <v>Medium Office</v>
          </cell>
          <cell r="E36">
            <v>197.87257412322447</v>
          </cell>
          <cell r="F36">
            <v>178934.46522271683</v>
          </cell>
          <cell r="G36">
            <v>629312.30441752705</v>
          </cell>
          <cell r="L36">
            <v>1.8939573420655356</v>
          </cell>
          <cell r="M36">
            <v>1405.2506783261676</v>
          </cell>
        </row>
        <row r="37">
          <cell r="A37" t="str">
            <v>550 Harrison Building</v>
          </cell>
          <cell r="C37">
            <v>252000</v>
          </cell>
          <cell r="D37" t="str">
            <v>Retail</v>
          </cell>
          <cell r="E37">
            <v>0</v>
          </cell>
          <cell r="F37">
            <v>0</v>
          </cell>
          <cell r="G37">
            <v>0</v>
          </cell>
          <cell r="L37">
            <v>13.489165358490565</v>
          </cell>
          <cell r="M37">
            <v>9975.4730390661898</v>
          </cell>
        </row>
        <row r="38">
          <cell r="A38" t="str">
            <v>Jefferson Clinton Hotel</v>
          </cell>
          <cell r="C38">
            <v>42204</v>
          </cell>
          <cell r="D38" t="str">
            <v>Hotel</v>
          </cell>
          <cell r="E38">
            <v>74.430511925147272</v>
          </cell>
          <cell r="F38">
            <v>55636.302985979528</v>
          </cell>
          <cell r="G38">
            <v>195672.81237741918</v>
          </cell>
          <cell r="L38">
            <v>1.039961567351888</v>
          </cell>
          <cell r="M38">
            <v>1498.3042961337962</v>
          </cell>
        </row>
        <row r="39">
          <cell r="A39" t="str">
            <v>Sky Armory</v>
          </cell>
          <cell r="C39">
            <v>40700</v>
          </cell>
          <cell r="D39" t="str">
            <v>Medium Office</v>
          </cell>
          <cell r="E39">
            <v>83.909830134461757</v>
          </cell>
          <cell r="F39">
            <v>75878.93698036579</v>
          </cell>
          <cell r="G39">
            <v>266866.13240456907</v>
          </cell>
          <cell r="L39">
            <v>0.80315141984087113</v>
          </cell>
          <cell r="M39">
            <v>595.91050572402867</v>
          </cell>
        </row>
        <row r="40">
          <cell r="A40" t="str">
            <v>Clinton Plaza</v>
          </cell>
          <cell r="C40">
            <v>254690</v>
          </cell>
          <cell r="D40" t="str">
            <v>Midrise Apartment</v>
          </cell>
          <cell r="E40">
            <v>307.40376733875297</v>
          </cell>
          <cell r="F40">
            <v>111392.14256148321</v>
          </cell>
          <cell r="G40">
            <v>391766.03480005823</v>
          </cell>
          <cell r="L40">
            <v>2.6242338946588406</v>
          </cell>
          <cell r="M40">
            <v>5051.5212809580171</v>
          </cell>
        </row>
        <row r="41">
          <cell r="A41" t="str">
            <v>MOST</v>
          </cell>
          <cell r="C41">
            <v>40000</v>
          </cell>
          <cell r="D41" t="str">
            <v>Medium Office</v>
          </cell>
          <cell r="E41">
            <v>82.466663522812539</v>
          </cell>
          <cell r="F41">
            <v>74573.893838197197</v>
          </cell>
          <cell r="G41">
            <v>262276.2972035071</v>
          </cell>
          <cell r="L41">
            <v>0.78933800475761307</v>
          </cell>
          <cell r="M41">
            <v>585.66143068700376</v>
          </cell>
        </row>
        <row r="42">
          <cell r="A42" t="str">
            <v>600 Montgomery St</v>
          </cell>
          <cell r="C42">
            <v>36684</v>
          </cell>
          <cell r="D42" t="str">
            <v>Medium Office</v>
          </cell>
          <cell r="E42">
            <v>75.630177116771378</v>
          </cell>
          <cell r="F42">
            <v>68391.718039010666</v>
          </cell>
          <cell r="G42">
            <v>240533.59216533648</v>
          </cell>
          <cell r="L42">
            <v>0.72390188416320689</v>
          </cell>
          <cell r="M42">
            <v>537.11009808305255</v>
          </cell>
        </row>
        <row r="43">
          <cell r="A43" t="str">
            <v>Medical Office Bldg</v>
          </cell>
          <cell r="C43">
            <v>25056</v>
          </cell>
          <cell r="D43" t="str">
            <v>Retail</v>
          </cell>
          <cell r="E43">
            <v>0</v>
          </cell>
          <cell r="F43">
            <v>0</v>
          </cell>
          <cell r="G43">
            <v>0</v>
          </cell>
          <cell r="L43">
            <v>1.3412084413584906</v>
          </cell>
          <cell r="M43">
            <v>991.8470335985777</v>
          </cell>
        </row>
        <row r="44">
          <cell r="A44" t="str">
            <v>Phase C</v>
          </cell>
          <cell r="C44"/>
          <cell r="D44"/>
          <cell r="E44"/>
          <cell r="F44"/>
          <cell r="G44"/>
          <cell r="L44"/>
          <cell r="M44"/>
        </row>
        <row r="45">
          <cell r="A45" t="str">
            <v>Parcel 1</v>
          </cell>
          <cell r="C45">
            <v>180000</v>
          </cell>
          <cell r="D45" t="str">
            <v>Medium Office</v>
          </cell>
          <cell r="E45">
            <v>453.67849427214128</v>
          </cell>
          <cell r="F45">
            <v>305260.34559149685</v>
          </cell>
          <cell r="G45">
            <v>1073600.2775785353</v>
          </cell>
          <cell r="L45">
            <v>5.1498605999404772</v>
          </cell>
          <cell r="M45">
            <v>4132.0969204101166</v>
          </cell>
        </row>
        <row r="46">
          <cell r="A46" t="str">
            <v>Parcel 2</v>
          </cell>
          <cell r="C46">
            <v>120000</v>
          </cell>
          <cell r="D46" t="str">
            <v>Retail</v>
          </cell>
          <cell r="E46">
            <v>268.2645567750576</v>
          </cell>
          <cell r="F46">
            <v>146427.54836575568</v>
          </cell>
          <cell r="G46">
            <v>514985.51594052406</v>
          </cell>
          <cell r="L46">
            <v>3.1436724095077451</v>
          </cell>
          <cell r="M46">
            <v>2962.4298214671994</v>
          </cell>
        </row>
        <row r="47">
          <cell r="A47" t="str">
            <v>Parcel 3</v>
          </cell>
          <cell r="C47">
            <v>45000</v>
          </cell>
          <cell r="D47" t="str">
            <v>Midrise Apartment</v>
          </cell>
          <cell r="E47">
            <v>89.047114815448239</v>
          </cell>
          <cell r="F47">
            <v>33505.574876442748</v>
          </cell>
          <cell r="G47">
            <v>117839.06756075997</v>
          </cell>
          <cell r="L47">
            <v>1.0988199806422609</v>
          </cell>
          <cell r="M47">
            <v>1188.7981359978742</v>
          </cell>
        </row>
        <row r="48">
          <cell r="A48" t="str">
            <v>Parcel 4</v>
          </cell>
          <cell r="C48">
            <v>110000</v>
          </cell>
          <cell r="D48" t="str">
            <v>Retail</v>
          </cell>
          <cell r="E48">
            <v>245.90917704380286</v>
          </cell>
          <cell r="F48">
            <v>134225.25266860958</v>
          </cell>
          <cell r="G48">
            <v>472070.05627881445</v>
          </cell>
          <cell r="L48">
            <v>2.8816997087154337</v>
          </cell>
          <cell r="M48">
            <v>2715.5606696782647</v>
          </cell>
        </row>
        <row r="49">
          <cell r="A49" t="str">
            <v>Parcel 5</v>
          </cell>
          <cell r="C49">
            <v>30000</v>
          </cell>
          <cell r="D49" t="str">
            <v>Midrise Apartment</v>
          </cell>
          <cell r="E49">
            <v>59.364743210298819</v>
          </cell>
          <cell r="F49">
            <v>22337.049917628527</v>
          </cell>
          <cell r="G49">
            <v>78559.378373840082</v>
          </cell>
          <cell r="L49">
            <v>0.7325466537615074</v>
          </cell>
          <cell r="M49">
            <v>792.53209066524823</v>
          </cell>
        </row>
        <row r="50">
          <cell r="A50" t="str">
            <v>Parcel 6</v>
          </cell>
          <cell r="C50">
            <v>225000</v>
          </cell>
          <cell r="D50" t="str">
            <v>Midrise Apartment</v>
          </cell>
          <cell r="E50">
            <v>271.56876065499006</v>
          </cell>
          <cell r="F50">
            <v>98406.816429124097</v>
          </cell>
          <cell r="G50">
            <v>346096.65801567677</v>
          </cell>
          <cell r="L50">
            <v>2.3183188436854185</v>
          </cell>
          <cell r="M50">
            <v>4462.6498418295059</v>
          </cell>
        </row>
        <row r="51">
          <cell r="A51" t="str">
            <v>Parcel 7</v>
          </cell>
          <cell r="C51">
            <v>320000</v>
          </cell>
          <cell r="D51" t="str">
            <v>Retail</v>
          </cell>
          <cell r="E51">
            <v>715.3721514001536</v>
          </cell>
          <cell r="F51">
            <v>390473.46230868372</v>
          </cell>
          <cell r="G51">
            <v>1373294.7091747376</v>
          </cell>
          <cell r="L51">
            <v>8.3831264253539892</v>
          </cell>
          <cell r="M51">
            <v>7899.8128572458645</v>
          </cell>
        </row>
        <row r="52">
          <cell r="A52" t="str">
            <v>Parcel 8</v>
          </cell>
          <cell r="C52">
            <v>120000</v>
          </cell>
          <cell r="D52" t="str">
            <v>Midrise Apartment</v>
          </cell>
          <cell r="E52">
            <v>144.83667234932801</v>
          </cell>
          <cell r="F52">
            <v>52483.635428866408</v>
          </cell>
          <cell r="G52">
            <v>184584.88427502842</v>
          </cell>
          <cell r="L52">
            <v>1.2364367166322232</v>
          </cell>
          <cell r="M52">
            <v>2380.07991564241</v>
          </cell>
        </row>
        <row r="53">
          <cell r="A53" t="str">
            <v>Parcel 9</v>
          </cell>
          <cell r="C53">
            <v>60000</v>
          </cell>
          <cell r="D53" t="str">
            <v>Midrise Apartment</v>
          </cell>
          <cell r="E53">
            <v>118.72948642059764</v>
          </cell>
          <cell r="F53">
            <v>44674.099835257053</v>
          </cell>
          <cell r="G53">
            <v>157118.75674768016</v>
          </cell>
          <cell r="L53">
            <v>1.4650933075230148</v>
          </cell>
          <cell r="M53">
            <v>1585.0641813304965</v>
          </cell>
        </row>
        <row r="54">
          <cell r="A54" t="str">
            <v>Parcel 10</v>
          </cell>
          <cell r="C54">
            <v>160000</v>
          </cell>
          <cell r="D54" t="str">
            <v>Midrise Apartment</v>
          </cell>
          <cell r="E54">
            <v>193.11556313243736</v>
          </cell>
          <cell r="F54">
            <v>69978.180571821722</v>
          </cell>
          <cell r="G54">
            <v>246113.17903337063</v>
          </cell>
          <cell r="L54">
            <v>1.648582288842964</v>
          </cell>
          <cell r="M54">
            <v>3173.4398875232018</v>
          </cell>
        </row>
        <row r="55">
          <cell r="L55">
            <v>7.0732629213924261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dg Info, Cost Est"/>
      <sheetName val="Equipment Costs"/>
    </sheetNames>
    <sheetDataSet>
      <sheetData sheetId="0">
        <row r="4">
          <cell r="C4" t="str">
            <v>Square Feet</v>
          </cell>
        </row>
        <row r="55">
          <cell r="C55">
            <v>11904002</v>
          </cell>
          <cell r="E55">
            <v>14624.004821742548</v>
          </cell>
          <cell r="F55"/>
          <cell r="G55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0AD80-A531-4A2C-85BC-16AA7F9741BF}">
  <sheetPr>
    <pageSetUpPr fitToPage="1"/>
  </sheetPr>
  <dimension ref="A1:W52"/>
  <sheetViews>
    <sheetView tabSelected="1" view="pageBreakPreview" zoomScale="85" zoomScaleNormal="100" zoomScaleSheetLayoutView="85" workbookViewId="0">
      <selection activeCell="I37" sqref="I37"/>
    </sheetView>
  </sheetViews>
  <sheetFormatPr defaultRowHeight="15" x14ac:dyDescent="0.25"/>
  <cols>
    <col min="1" max="1" width="15.5703125" customWidth="1"/>
    <col min="2" max="2" width="30.7109375" customWidth="1"/>
    <col min="3" max="3" width="16.5703125" customWidth="1"/>
    <col min="4" max="4" width="18" bestFit="1" customWidth="1"/>
    <col min="5" max="5" width="16.42578125" customWidth="1"/>
    <col min="6" max="6" width="13.5703125" customWidth="1"/>
    <col min="7" max="7" width="21.28515625" customWidth="1"/>
    <col min="8" max="8" width="20" customWidth="1"/>
    <col min="9" max="9" width="16.42578125" customWidth="1"/>
    <col min="11" max="11" width="27.5703125" customWidth="1"/>
    <col min="12" max="12" width="12" bestFit="1" customWidth="1"/>
    <col min="16" max="16" width="15" customWidth="1"/>
    <col min="17" max="17" width="12.5703125" customWidth="1"/>
    <col min="18" max="18" width="11.7109375" bestFit="1" customWidth="1"/>
    <col min="19" max="19" width="27.7109375" bestFit="1" customWidth="1"/>
    <col min="20" max="20" width="13.5703125" bestFit="1" customWidth="1"/>
    <col min="22" max="22" width="13.7109375" customWidth="1"/>
  </cols>
  <sheetData>
    <row r="1" spans="1:23" ht="34.35" customHeight="1" thickBot="1" x14ac:dyDescent="0.3">
      <c r="A1" s="25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8" t="s">
        <v>8</v>
      </c>
    </row>
    <row r="2" spans="1:23" ht="15.75" thickBot="1" x14ac:dyDescent="0.3">
      <c r="A2" s="25"/>
      <c r="B2" s="26"/>
      <c r="C2" s="27"/>
      <c r="D2" s="27"/>
      <c r="E2" s="27" t="s">
        <v>9</v>
      </c>
      <c r="F2" s="27"/>
      <c r="G2" s="27" t="s">
        <v>10</v>
      </c>
      <c r="H2" s="27" t="s">
        <v>11</v>
      </c>
      <c r="I2" s="28" t="s">
        <v>12</v>
      </c>
    </row>
    <row r="3" spans="1:23" x14ac:dyDescent="0.25">
      <c r="A3" s="46" t="s">
        <v>13</v>
      </c>
      <c r="B3" s="29" t="str">
        <f>'[1]Bldg Info, Cost Est'!A6</f>
        <v>Phase A</v>
      </c>
      <c r="C3" s="30">
        <f>'[1]Bldg Info, Cost Est'!C6</f>
        <v>0</v>
      </c>
      <c r="D3" s="16">
        <f>'[1]Bldg Info, Cost Est'!D6</f>
        <v>0</v>
      </c>
      <c r="E3" s="30">
        <f>'[1]Bldg Info, Cost Est'!E6</f>
        <v>0</v>
      </c>
      <c r="F3" s="30">
        <f>'[1]Bldg Info, Cost Est'!F6</f>
        <v>0</v>
      </c>
      <c r="G3" s="30">
        <f>'[1]Bldg Info, Cost Est'!G6</f>
        <v>0</v>
      </c>
      <c r="H3" s="30">
        <f>'[1]Bldg Info, Cost Est'!L6*1000</f>
        <v>0</v>
      </c>
      <c r="I3" s="7">
        <f>'[1]Bldg Info, Cost Est'!M6</f>
        <v>0</v>
      </c>
      <c r="K3" s="29" t="s">
        <v>14</v>
      </c>
      <c r="L3" s="17">
        <v>500</v>
      </c>
    </row>
    <row r="4" spans="1:23" ht="15.75" thickBot="1" x14ac:dyDescent="0.3">
      <c r="A4" s="48" t="s">
        <v>13</v>
      </c>
      <c r="B4" s="9" t="str">
        <f>'[1]Bldg Info, Cost Est'!A7</f>
        <v>Barclay Damon</v>
      </c>
      <c r="C4" s="6">
        <f>'[1]Bldg Info, Cost Est'!C7</f>
        <v>330000</v>
      </c>
      <c r="D4" s="3" t="str">
        <f>'[1]Bldg Info, Cost Est'!D7</f>
        <v>Large Office</v>
      </c>
      <c r="E4" s="6">
        <f>'[1]Bldg Info, Cost Est'!E7</f>
        <v>309.74201782356636</v>
      </c>
      <c r="F4" s="6">
        <f>'[1]Bldg Info, Cost Est'!F7</f>
        <v>352221.59945426352</v>
      </c>
      <c r="G4" s="6">
        <f>'[1]Bldg Info, Cost Est'!G7</f>
        <v>1238762.9523596608</v>
      </c>
      <c r="H4" s="6">
        <f>'[1]Bldg Info, Cost Est'!L7*1000</f>
        <v>3582095.5031715999</v>
      </c>
      <c r="I4" s="12">
        <f>'[1]Bldg Info, Cost Est'!M7</f>
        <v>1460.7472524645293</v>
      </c>
      <c r="K4" s="14" t="s">
        <v>15</v>
      </c>
      <c r="L4" s="20">
        <v>15</v>
      </c>
      <c r="M4" t="s">
        <v>16</v>
      </c>
    </row>
    <row r="5" spans="1:23" x14ac:dyDescent="0.25">
      <c r="A5" s="48" t="s">
        <v>13</v>
      </c>
      <c r="B5" s="9" t="str">
        <f>'[1]Bldg Info, Cost Est'!A8</f>
        <v>State Tower</v>
      </c>
      <c r="C5" s="6">
        <f>'[1]Bldg Info, Cost Est'!C8</f>
        <v>1200000</v>
      </c>
      <c r="D5" s="3" t="str">
        <f>'[1]Bldg Info, Cost Est'!D8</f>
        <v>Large Office</v>
      </c>
      <c r="E5" s="6">
        <f>'[1]Bldg Info, Cost Est'!E8</f>
        <v>1126.3346102675141</v>
      </c>
      <c r="F5" s="6">
        <f>'[1]Bldg Info, Cost Est'!F8</f>
        <v>1280805.8161973276</v>
      </c>
      <c r="G5" s="6">
        <f>'[1]Bldg Info, Cost Est'!G8</f>
        <v>4504592.5540351495</v>
      </c>
      <c r="H5" s="6">
        <f>'[1]Bldg Info, Cost Est'!L8*1000</f>
        <v>13025.80182971491</v>
      </c>
      <c r="I5" s="12">
        <f>'[1]Bldg Info, Cost Est'!M8</f>
        <v>5311.8081907800733</v>
      </c>
    </row>
    <row r="6" spans="1:23" x14ac:dyDescent="0.25">
      <c r="A6" s="48" t="s">
        <v>13</v>
      </c>
      <c r="B6" s="9" t="str">
        <f>'[1]Bldg Info, Cost Est'!A9</f>
        <v>Courtyard Marriott</v>
      </c>
      <c r="C6" s="6">
        <f>'[1]Bldg Info, Cost Est'!C9</f>
        <v>40000</v>
      </c>
      <c r="D6" s="3" t="str">
        <f>'[1]Bldg Info, Cost Est'!D9</f>
        <v>Hotel</v>
      </c>
      <c r="E6" s="6">
        <f>'[1]Bldg Info, Cost Est'!E9</f>
        <v>70.543561676757918</v>
      </c>
      <c r="F6" s="6">
        <f>'[1]Bldg Info, Cost Est'!F9</f>
        <v>52730.834030878257</v>
      </c>
      <c r="G6" s="6">
        <f>'[1]Bldg Info, Cost Est'!G9</f>
        <v>185454.28146850501</v>
      </c>
      <c r="H6" s="6">
        <f>'[1]Bldg Info, Cost Est'!L9*1000</f>
        <v>985.6521347283558</v>
      </c>
      <c r="I6" s="12">
        <f>'[1]Bldg Info, Cost Est'!M9</f>
        <v>1420.0590428715707</v>
      </c>
    </row>
    <row r="7" spans="1:23" ht="15.75" thickBot="1" x14ac:dyDescent="0.3">
      <c r="A7" s="48" t="s">
        <v>13</v>
      </c>
      <c r="B7" s="9" t="str">
        <f>'[1]Bldg Info, Cost Est'!A10</f>
        <v>US Social Security Admin</v>
      </c>
      <c r="C7" s="6">
        <f>'[1]Bldg Info, Cost Est'!C10</f>
        <v>287000</v>
      </c>
      <c r="D7" s="3" t="str">
        <f>'[1]Bldg Info, Cost Est'!D10</f>
        <v>Large Office</v>
      </c>
      <c r="E7" s="6">
        <f>'[1]Bldg Info, Cost Est'!E10</f>
        <v>269.38169428898044</v>
      </c>
      <c r="F7" s="6">
        <f>'[1]Bldg Info, Cost Est'!F10</f>
        <v>306326.05770719383</v>
      </c>
      <c r="G7" s="6">
        <f>'[1]Bldg Info, Cost Est'!G10</f>
        <v>1077348.3858400721</v>
      </c>
      <c r="H7" s="6">
        <f>'[1]Bldg Info, Cost Est'!L10*1000</f>
        <v>3115.3376042734822</v>
      </c>
      <c r="I7" s="12">
        <f>'[1]Bldg Info, Cost Est'!M10</f>
        <v>1270.4074589615693</v>
      </c>
      <c r="S7" t="s">
        <v>17</v>
      </c>
    </row>
    <row r="8" spans="1:23" ht="15.75" thickBot="1" x14ac:dyDescent="0.3">
      <c r="A8" s="48" t="s">
        <v>13</v>
      </c>
      <c r="B8" s="9" t="str">
        <f>'[1]Bldg Info, Cost Est'!A11</f>
        <v>M&amp;T Bank</v>
      </c>
      <c r="C8" s="6">
        <f>'[1]Bldg Info, Cost Est'!C11</f>
        <v>365000</v>
      </c>
      <c r="D8" s="3" t="str">
        <f>'[1]Bldg Info, Cost Est'!D11</f>
        <v>Large Office</v>
      </c>
      <c r="E8" s="6">
        <f>'[1]Bldg Info, Cost Est'!E11</f>
        <v>342.59344395636884</v>
      </c>
      <c r="F8" s="6">
        <f>'[1]Bldg Info, Cost Est'!F11</f>
        <v>389578.43576001952</v>
      </c>
      <c r="G8" s="6">
        <f>'[1]Bldg Info, Cost Est'!G11</f>
        <v>1370146.9018523549</v>
      </c>
      <c r="H8" s="6">
        <f>'[1]Bldg Info, Cost Est'!L11*1000</f>
        <v>3962.0147232049512</v>
      </c>
      <c r="I8" s="12">
        <f>'[1]Bldg Info, Cost Est'!M11</f>
        <v>1615.6749913622746</v>
      </c>
      <c r="K8" s="66" t="s">
        <v>18</v>
      </c>
      <c r="L8" s="67"/>
      <c r="O8" s="76" t="s">
        <v>19</v>
      </c>
      <c r="P8" s="16" t="s">
        <v>20</v>
      </c>
      <c r="Q8" s="17">
        <v>75</v>
      </c>
      <c r="S8" s="66" t="s">
        <v>18</v>
      </c>
      <c r="T8" s="67"/>
      <c r="V8" s="49" t="s">
        <v>21</v>
      </c>
      <c r="W8" s="3">
        <v>3.5</v>
      </c>
    </row>
    <row r="9" spans="1:23" x14ac:dyDescent="0.25">
      <c r="A9" s="48" t="s">
        <v>13</v>
      </c>
      <c r="B9" s="9" t="str">
        <f>'[1]Bldg Info, Cost Est'!A12</f>
        <v>State Office Building</v>
      </c>
      <c r="C9" s="6">
        <f>'[1]Bldg Info, Cost Est'!C12</f>
        <v>360000</v>
      </c>
      <c r="D9" s="3" t="str">
        <f>'[1]Bldg Info, Cost Est'!D12</f>
        <v>Large Office</v>
      </c>
      <c r="E9" s="6">
        <f>'[1]Bldg Info, Cost Est'!E12</f>
        <v>337.90038308025419</v>
      </c>
      <c r="F9" s="6">
        <f>'[1]Bldg Info, Cost Est'!F12</f>
        <v>384241.74485919601</v>
      </c>
      <c r="G9" s="6">
        <f>'[1]Bldg Info, Cost Est'!G12</f>
        <v>1351377.7662105369</v>
      </c>
      <c r="H9" s="6">
        <f>'[1]Bldg Info, Cost Est'!L12*1000</f>
        <v>3907.7405489144721</v>
      </c>
      <c r="I9" s="12">
        <f>'[1]Bldg Info, Cost Est'!M12</f>
        <v>1593.5424572340228</v>
      </c>
      <c r="K9" s="68" t="s">
        <v>4</v>
      </c>
      <c r="L9" s="41">
        <f>SUBTOTAL(9,E3:E51)</f>
        <v>10951.102634365974</v>
      </c>
      <c r="M9" t="s">
        <v>22</v>
      </c>
      <c r="O9" s="77"/>
      <c r="P9" s="3" t="s">
        <v>23</v>
      </c>
      <c r="Q9" s="18">
        <v>60</v>
      </c>
      <c r="S9" s="68" t="s">
        <v>4</v>
      </c>
      <c r="T9" s="41">
        <f>SUBTOTAL(9,E40:E50)</f>
        <v>2366.7711569418184</v>
      </c>
      <c r="V9" s="50" t="s">
        <v>24</v>
      </c>
      <c r="W9" s="51">
        <f>(W8-1)/W8</f>
        <v>0.7142857142857143</v>
      </c>
    </row>
    <row r="10" spans="1:23" x14ac:dyDescent="0.25">
      <c r="A10" s="48" t="s">
        <v>13</v>
      </c>
      <c r="B10" s="9" t="str">
        <f>'[1]Bldg Info, Cost Est'!A13</f>
        <v>SU-Warehouse</v>
      </c>
      <c r="C10" s="6">
        <f>'[1]Bldg Info, Cost Est'!C13</f>
        <v>72000</v>
      </c>
      <c r="D10" s="3" t="str">
        <f>'[1]Bldg Info, Cost Est'!D13</f>
        <v>Medium Office</v>
      </c>
      <c r="E10" s="6">
        <f>'[1]Bldg Info, Cost Est'!E13</f>
        <v>148.43999434106257</v>
      </c>
      <c r="F10" s="6">
        <f>'[1]Bldg Info, Cost Est'!F13</f>
        <v>134233.00890875552</v>
      </c>
      <c r="G10" s="6">
        <f>'[1]Bldg Info, Cost Est'!G13</f>
        <v>472097.33496631484</v>
      </c>
      <c r="H10" s="6">
        <f>'[1]Bldg Info, Cost Est'!L13*1000</f>
        <v>1420.8084085637033</v>
      </c>
      <c r="I10" s="12">
        <f>'[1]Bldg Info, Cost Est'!M13</f>
        <v>1054.1905752366083</v>
      </c>
      <c r="K10" s="69"/>
      <c r="L10" s="8">
        <f>L9*12</f>
        <v>131413.23161239168</v>
      </c>
      <c r="M10" t="s">
        <v>25</v>
      </c>
      <c r="O10" s="77"/>
      <c r="P10" s="3" t="s">
        <v>26</v>
      </c>
      <c r="Q10" s="18">
        <v>68</v>
      </c>
      <c r="S10" s="69"/>
      <c r="T10" s="8">
        <f>T9*12</f>
        <v>28401.253883301819</v>
      </c>
    </row>
    <row r="11" spans="1:23" ht="15.75" thickBot="1" x14ac:dyDescent="0.3">
      <c r="A11" s="48" t="s">
        <v>13</v>
      </c>
      <c r="B11" s="9" t="str">
        <f>'[1]Bldg Info, Cost Est'!A14</f>
        <v>300 S State St</v>
      </c>
      <c r="C11" s="6">
        <f>'[1]Bldg Info, Cost Est'!C14</f>
        <v>252910</v>
      </c>
      <c r="D11" s="3" t="str">
        <f>'[1]Bldg Info, Cost Est'!D14</f>
        <v>Large Office</v>
      </c>
      <c r="E11" s="6">
        <f>'[1]Bldg Info, Cost Est'!E14</f>
        <v>237.38440523563079</v>
      </c>
      <c r="F11" s="6">
        <f>'[1]Bldg Info, Cost Est'!F14</f>
        <v>269940.49914538721</v>
      </c>
      <c r="G11" s="6">
        <f>'[1]Bldg Info, Cost Est'!G14</f>
        <v>949380.4190341871</v>
      </c>
      <c r="H11" s="6">
        <f>'[1]Bldg Info, Cost Est'!L14*1000</f>
        <v>2745.2962839609977</v>
      </c>
      <c r="I11" s="12">
        <f>'[1]Bldg Info, Cost Est'!M14</f>
        <v>1119.5078412751584</v>
      </c>
      <c r="K11" s="9" t="s">
        <v>27</v>
      </c>
      <c r="L11" s="8">
        <f>L10*1.25</f>
        <v>164266.5395154896</v>
      </c>
      <c r="M11" t="s">
        <v>25</v>
      </c>
      <c r="O11" s="78"/>
      <c r="P11" s="19" t="s">
        <v>28</v>
      </c>
      <c r="Q11" s="20">
        <v>58</v>
      </c>
      <c r="S11" s="9" t="s">
        <v>27</v>
      </c>
      <c r="T11" s="8">
        <f>T10*1.25</f>
        <v>35501.56735412727</v>
      </c>
    </row>
    <row r="12" spans="1:23" ht="15.75" thickBot="1" x14ac:dyDescent="0.3">
      <c r="A12" s="48" t="s">
        <v>13</v>
      </c>
      <c r="B12" s="9" t="str">
        <f>'[1]Bldg Info, Cost Est'!A15</f>
        <v>Key Bank Building</v>
      </c>
      <c r="C12" s="6">
        <f>'[1]Bldg Info, Cost Est'!C15</f>
        <v>132000</v>
      </c>
      <c r="D12" s="3" t="str">
        <f>'[1]Bldg Info, Cost Est'!D15</f>
        <v>Large Office</v>
      </c>
      <c r="E12" s="6">
        <f>'[1]Bldg Info, Cost Est'!E15</f>
        <v>123.89680712942653</v>
      </c>
      <c r="F12" s="6">
        <f>'[1]Bldg Info, Cost Est'!F15</f>
        <v>140888.6397817058</v>
      </c>
      <c r="G12" s="6">
        <f>'[1]Bldg Info, Cost Est'!G15</f>
        <v>495505.18094386562</v>
      </c>
      <c r="H12" s="6">
        <f>'[1]Bldg Info, Cost Est'!L15*1000</f>
        <v>1432.8382012686398</v>
      </c>
      <c r="I12" s="12">
        <f>'[1]Bldg Info, Cost Est'!M15</f>
        <v>584.29890098580984</v>
      </c>
      <c r="K12" s="14" t="s">
        <v>29</v>
      </c>
      <c r="L12" s="35">
        <f>(L11*1000)/(L3*(Q13-Q12))</f>
        <v>27377.756585914936</v>
      </c>
      <c r="M12" t="s">
        <v>30</v>
      </c>
      <c r="O12" s="76" t="s">
        <v>31</v>
      </c>
      <c r="P12" s="16" t="s">
        <v>20</v>
      </c>
      <c r="Q12" s="17">
        <v>76</v>
      </c>
      <c r="S12" s="14" t="s">
        <v>29</v>
      </c>
      <c r="T12" s="35">
        <f>(T11*1000)/(L3*(Q13-Q12))</f>
        <v>5916.9278923545453</v>
      </c>
    </row>
    <row r="13" spans="1:23" ht="15.75" thickBot="1" x14ac:dyDescent="0.3">
      <c r="A13" s="48" t="s">
        <v>13</v>
      </c>
      <c r="B13" s="9" t="str">
        <f>'[1]Bldg Info, Cost Est'!A16</f>
        <v>100 East Washington St</v>
      </c>
      <c r="C13" s="6">
        <f>'[1]Bldg Info, Cost Est'!C16</f>
        <v>50000</v>
      </c>
      <c r="D13" s="3" t="str">
        <f>'[1]Bldg Info, Cost Est'!D16</f>
        <v>Midrise Apartment</v>
      </c>
      <c r="E13" s="6">
        <f>'[1]Bldg Info, Cost Est'!E16</f>
        <v>82.682316973797143</v>
      </c>
      <c r="F13" s="6">
        <f>'[1]Bldg Info, Cost Est'!F16</f>
        <v>31084.322489106202</v>
      </c>
      <c r="G13" s="6">
        <f>'[1]Bldg Info, Cost Est'!G16</f>
        <v>109323.52575301127</v>
      </c>
      <c r="H13" s="6">
        <f>'[1]Bldg Info, Cost Est'!L16*1000</f>
        <v>929.80896790037309</v>
      </c>
      <c r="I13" s="12">
        <f>'[1]Bldg Info, Cost Est'!M16</f>
        <v>1189.2120766056512</v>
      </c>
      <c r="K13" s="66" t="s">
        <v>32</v>
      </c>
      <c r="L13" s="67"/>
      <c r="O13" s="77"/>
      <c r="P13" s="3" t="s">
        <v>23</v>
      </c>
      <c r="Q13" s="18">
        <v>88</v>
      </c>
      <c r="S13" s="66" t="s">
        <v>32</v>
      </c>
      <c r="T13" s="67"/>
    </row>
    <row r="14" spans="1:23" x14ac:dyDescent="0.25">
      <c r="A14" s="48" t="s">
        <v>13</v>
      </c>
      <c r="B14" s="9" t="str">
        <f>'[1]Bldg Info, Cost Est'!A17</f>
        <v>Ramboll</v>
      </c>
      <c r="C14" s="6">
        <f>'[1]Bldg Info, Cost Est'!C17</f>
        <v>137000</v>
      </c>
      <c r="D14" s="3" t="str">
        <f>'[1]Bldg Info, Cost Est'!D17</f>
        <v>Large Office</v>
      </c>
      <c r="E14" s="6">
        <f>'[1]Bldg Info, Cost Est'!E17</f>
        <v>128.58986800554118</v>
      </c>
      <c r="F14" s="6">
        <f>'[1]Bldg Info, Cost Est'!F17</f>
        <v>146225.33068252832</v>
      </c>
      <c r="G14" s="6">
        <f>'[1]Bldg Info, Cost Est'!G17</f>
        <v>514274.31658567989</v>
      </c>
      <c r="H14" s="6">
        <f>'[1]Bldg Info, Cost Est'!L17*1000</f>
        <v>1487.1123755591184</v>
      </c>
      <c r="I14" s="12">
        <f>'[1]Bldg Info, Cost Est'!M17</f>
        <v>606.43143511405663</v>
      </c>
      <c r="K14" s="33" t="s">
        <v>33</v>
      </c>
      <c r="L14" s="34">
        <v>30000</v>
      </c>
      <c r="M14" t="s">
        <v>30</v>
      </c>
      <c r="O14" s="77"/>
      <c r="P14" s="3" t="s">
        <v>26</v>
      </c>
      <c r="Q14" s="18">
        <v>80</v>
      </c>
      <c r="S14" s="33" t="s">
        <v>33</v>
      </c>
      <c r="T14" s="34">
        <v>30000</v>
      </c>
    </row>
    <row r="15" spans="1:23" ht="15.75" thickBot="1" x14ac:dyDescent="0.3">
      <c r="A15" s="48" t="s">
        <v>13</v>
      </c>
      <c r="B15" s="9" t="str">
        <f>'[1]Bldg Info, Cost Est'!A18</f>
        <v>City Hall</v>
      </c>
      <c r="C15" s="6">
        <f>'[1]Bldg Info, Cost Est'!C18</f>
        <v>84555</v>
      </c>
      <c r="D15" s="3" t="str">
        <f>'[1]Bldg Info, Cost Est'!D18</f>
        <v>Medium Office</v>
      </c>
      <c r="E15" s="6">
        <f>'[1]Bldg Info, Cost Est'!E18</f>
        <v>174.32421835428534</v>
      </c>
      <c r="F15" s="6">
        <f>'[1]Bldg Info, Cost Est'!F18</f>
        <v>157639.88983721955</v>
      </c>
      <c r="G15" s="6">
        <f>'[1]Bldg Info, Cost Est'!G18</f>
        <v>554419.30775106524</v>
      </c>
      <c r="H15" s="6">
        <f>'[1]Bldg Info, Cost Est'!L18*1000</f>
        <v>1668.5618748069992</v>
      </c>
      <c r="I15" s="12">
        <f>'[1]Bldg Info, Cost Est'!M18</f>
        <v>1238.0150567934909</v>
      </c>
      <c r="K15" s="9" t="s">
        <v>34</v>
      </c>
      <c r="L15" s="11">
        <f>L14/L12</f>
        <v>1.0957800689715436</v>
      </c>
      <c r="O15" s="78"/>
      <c r="P15" s="21" t="s">
        <v>28</v>
      </c>
      <c r="Q15" s="20">
        <v>90</v>
      </c>
      <c r="S15" s="9" t="s">
        <v>34</v>
      </c>
      <c r="T15" s="11">
        <f>T14/T12</f>
        <v>5.0701986817794369</v>
      </c>
    </row>
    <row r="16" spans="1:23" x14ac:dyDescent="0.25">
      <c r="A16" s="48" t="s">
        <v>13</v>
      </c>
      <c r="B16" s="9" t="str">
        <f>'[1]Bldg Info, Cost Est'!A19</f>
        <v>1 Lincoln Center</v>
      </c>
      <c r="C16" s="6">
        <f>'[1]Bldg Info, Cost Est'!C19</f>
        <v>367500</v>
      </c>
      <c r="D16" s="3" t="str">
        <f>'[1]Bldg Info, Cost Est'!D19</f>
        <v>Large Office</v>
      </c>
      <c r="E16" s="6">
        <f>'[1]Bldg Info, Cost Est'!E19</f>
        <v>344.9399743944262</v>
      </c>
      <c r="F16" s="6">
        <f>'[1]Bldg Info, Cost Est'!F19</f>
        <v>392246.78121042921</v>
      </c>
      <c r="G16" s="6">
        <f>'[1]Bldg Info, Cost Est'!G19</f>
        <v>1379531.4696732562</v>
      </c>
      <c r="H16" s="6">
        <f>'[1]Bldg Info, Cost Est'!L19*1000</f>
        <v>3989.1518103501912</v>
      </c>
      <c r="I16" s="12">
        <f>'[1]Bldg Info, Cost Est'!M19</f>
        <v>1626.7412584263961</v>
      </c>
      <c r="K16" s="9" t="s">
        <v>35</v>
      </c>
      <c r="L16" s="10">
        <f>(L3*L14*(Q13-Q12))/1000</f>
        <v>180000</v>
      </c>
      <c r="M16" t="s">
        <v>25</v>
      </c>
      <c r="O16" s="76" t="s">
        <v>36</v>
      </c>
      <c r="P16" s="16" t="s">
        <v>37</v>
      </c>
      <c r="Q16" s="17">
        <v>50</v>
      </c>
      <c r="S16" s="9" t="s">
        <v>35</v>
      </c>
      <c r="T16" s="10">
        <f>(T3*T14*(Y13-Y12))/1000</f>
        <v>0</v>
      </c>
    </row>
    <row r="17" spans="1:20" ht="15.75" thickBot="1" x14ac:dyDescent="0.3">
      <c r="A17" s="48" t="s">
        <v>13</v>
      </c>
      <c r="B17" s="9" t="str">
        <f>'[1]Bldg Info, Cost Est'!A20</f>
        <v>SUNY Oswego MetroCenter</v>
      </c>
      <c r="C17" s="6">
        <f>'[1]Bldg Info, Cost Est'!C20</f>
        <v>185530</v>
      </c>
      <c r="D17" s="3" t="str">
        <f>'[1]Bldg Info, Cost Est'!D20</f>
        <v>Large Office</v>
      </c>
      <c r="E17" s="6">
        <f>'[1]Bldg Info, Cost Est'!E20</f>
        <v>174.14071686910987</v>
      </c>
      <c r="F17" s="6">
        <f>'[1]Bldg Info, Cost Est'!F20</f>
        <v>198023.25256590851</v>
      </c>
      <c r="G17" s="6">
        <f>'[1]Bldg Info, Cost Est'!G20</f>
        <v>696447.54712511785</v>
      </c>
      <c r="H17" s="6">
        <f>'[1]Bldg Info, Cost Est'!L20*1000</f>
        <v>2013.8975112225057</v>
      </c>
      <c r="I17" s="12">
        <f>'[1]Bldg Info, Cost Est'!M20</f>
        <v>821.24981136285749</v>
      </c>
      <c r="K17" s="37" t="s">
        <v>38</v>
      </c>
      <c r="L17" s="38">
        <f>L16/L4</f>
        <v>12000</v>
      </c>
      <c r="M17" t="s">
        <v>22</v>
      </c>
      <c r="O17" s="77"/>
      <c r="P17" s="4" t="s">
        <v>39</v>
      </c>
      <c r="Q17" s="36">
        <v>40</v>
      </c>
      <c r="S17" s="37" t="s">
        <v>38</v>
      </c>
      <c r="T17" s="38" t="e">
        <f>T16/T4</f>
        <v>#DIV/0!</v>
      </c>
    </row>
    <row r="18" spans="1:20" ht="15.75" thickBot="1" x14ac:dyDescent="0.3">
      <c r="A18" s="48" t="s">
        <v>13</v>
      </c>
      <c r="B18" s="9" t="str">
        <f>'[1]Bldg Info, Cost Est'!A21</f>
        <v>217 Montgomery St</v>
      </c>
      <c r="C18" s="6">
        <f>'[1]Bldg Info, Cost Est'!C21</f>
        <v>50000</v>
      </c>
      <c r="D18" s="3" t="str">
        <f>'[1]Bldg Info, Cost Est'!D21</f>
        <v>Medium Office</v>
      </c>
      <c r="E18" s="6">
        <f>'[1]Bldg Info, Cost Est'!E21</f>
        <v>103.08332940351566</v>
      </c>
      <c r="F18" s="6">
        <f>'[1]Bldg Info, Cost Est'!F21</f>
        <v>93217.367297746518</v>
      </c>
      <c r="G18" s="6">
        <f>'[1]Bldg Info, Cost Est'!G21</f>
        <v>327845.37150438403</v>
      </c>
      <c r="H18" s="6">
        <f>'[1]Bldg Info, Cost Est'!L21*1000</f>
        <v>986.67250594701613</v>
      </c>
      <c r="I18" s="12">
        <f>'[1]Bldg Info, Cost Est'!M21</f>
        <v>732.07678835875299</v>
      </c>
      <c r="K18" s="66" t="s">
        <v>40</v>
      </c>
      <c r="L18" s="67"/>
      <c r="O18" s="77"/>
      <c r="P18" s="16" t="s">
        <v>41</v>
      </c>
      <c r="Q18" s="17">
        <v>75</v>
      </c>
      <c r="S18" s="66" t="s">
        <v>40</v>
      </c>
      <c r="T18" s="67"/>
    </row>
    <row r="19" spans="1:20" ht="15" customHeight="1" thickBot="1" x14ac:dyDescent="0.3">
      <c r="A19" s="48" t="s">
        <v>13</v>
      </c>
      <c r="B19" s="9" t="str">
        <f>'[1]Bldg Info, Cost Est'!A22</f>
        <v>City Hall Commons</v>
      </c>
      <c r="C19" s="6">
        <f>'[1]Bldg Info, Cost Est'!C22</f>
        <v>52957</v>
      </c>
      <c r="D19" s="3" t="str">
        <f>'[1]Bldg Info, Cost Est'!D22</f>
        <v>Medium Office</v>
      </c>
      <c r="E19" s="6">
        <f>'[1]Bldg Info, Cost Est'!E22</f>
        <v>109.1796775044396</v>
      </c>
      <c r="F19" s="6">
        <f>'[1]Bldg Info, Cost Est'!F22</f>
        <v>98730.242399735507</v>
      </c>
      <c r="G19" s="6">
        <f>'[1]Bldg Info, Cost Est'!G22</f>
        <v>347234.14677515422</v>
      </c>
      <c r="H19" s="6">
        <f>'[1]Bldg Info, Cost Est'!L22*1000</f>
        <v>1045.0243179487227</v>
      </c>
      <c r="I19" s="12">
        <f>'[1]Bldg Info, Cost Est'!M22</f>
        <v>775.37180962229138</v>
      </c>
      <c r="K19" s="29" t="s">
        <v>42</v>
      </c>
      <c r="L19" s="7">
        <v>77500</v>
      </c>
      <c r="M19" t="s">
        <v>25</v>
      </c>
      <c r="O19" s="78"/>
      <c r="P19" s="40" t="s">
        <v>43</v>
      </c>
      <c r="Q19" s="36">
        <v>85</v>
      </c>
      <c r="S19" s="29" t="s">
        <v>42</v>
      </c>
      <c r="T19" s="41">
        <f>SUBTOTAL(9,H39:H50)</f>
        <v>28474.684971283765</v>
      </c>
    </row>
    <row r="20" spans="1:20" x14ac:dyDescent="0.25">
      <c r="A20" s="48" t="s">
        <v>13</v>
      </c>
      <c r="B20" s="9" t="str">
        <f>'[1]Bldg Info, Cost Est'!A23</f>
        <v>Salinas Place</v>
      </c>
      <c r="C20" s="6">
        <f>'[1]Bldg Info, Cost Est'!C23</f>
        <v>50000</v>
      </c>
      <c r="D20" s="3" t="str">
        <f>'[1]Bldg Info, Cost Est'!D23</f>
        <v>Midrise Apartment</v>
      </c>
      <c r="E20" s="6">
        <f>'[1]Bldg Info, Cost Est'!E23</f>
        <v>74.878416893260535</v>
      </c>
      <c r="F20" s="6">
        <f>'[1]Bldg Info, Cost Est'!F23</f>
        <v>46126.904624172261</v>
      </c>
      <c r="G20" s="6">
        <f>'[1]Bldg Info, Cost Est'!G23</f>
        <v>162228.26948712402</v>
      </c>
      <c r="H20" s="6">
        <f>'[1]Bldg Info, Cost Est'!L23*1000</f>
        <v>650.77985020422909</v>
      </c>
      <c r="I20" s="12">
        <f>'[1]Bldg Info, Cost Est'!M23</f>
        <v>903.42808484364286</v>
      </c>
      <c r="K20" s="9" t="s">
        <v>44</v>
      </c>
      <c r="L20" s="13">
        <f>L19*Q21</f>
        <v>60277.777777777781</v>
      </c>
      <c r="M20" t="s">
        <v>25</v>
      </c>
      <c r="O20" s="72" t="s">
        <v>45</v>
      </c>
      <c r="P20" s="73"/>
      <c r="Q20" s="17">
        <v>4.5</v>
      </c>
      <c r="S20" s="9" t="s">
        <v>44</v>
      </c>
      <c r="T20" s="13">
        <f>T19*Y21</f>
        <v>0</v>
      </c>
    </row>
    <row r="21" spans="1:20" ht="15.75" thickBot="1" x14ac:dyDescent="0.3">
      <c r="A21" s="48" t="s">
        <v>13</v>
      </c>
      <c r="B21" s="9" t="str">
        <f>'[1]Bldg Info, Cost Est'!A24</f>
        <v>SU-Peck Hall</v>
      </c>
      <c r="C21" s="6">
        <f>'[1]Bldg Info, Cost Est'!C24</f>
        <v>25920</v>
      </c>
      <c r="D21" s="3" t="str">
        <f>'[1]Bldg Info, Cost Est'!D24</f>
        <v>Medium Office</v>
      </c>
      <c r="E21" s="6">
        <f>'[1]Bldg Info, Cost Est'!E24</f>
        <v>53.438397962782524</v>
      </c>
      <c r="F21" s="6">
        <f>'[1]Bldg Info, Cost Est'!F24</f>
        <v>48323.883207151957</v>
      </c>
      <c r="G21" s="6">
        <f>'[1]Bldg Info, Cost Est'!G24</f>
        <v>169955.04058787326</v>
      </c>
      <c r="H21" s="6">
        <f>'[1]Bldg Info, Cost Est'!L24*1000</f>
        <v>511.49102708293327</v>
      </c>
      <c r="I21" s="12">
        <f>'[1]Bldg Info, Cost Est'!M24</f>
        <v>379.50860708517894</v>
      </c>
      <c r="K21" s="37" t="s">
        <v>46</v>
      </c>
      <c r="L21" s="39">
        <f>((L19*1000)*Q23)/(L3*(Q8-Q9))</f>
        <v>9176.1851437103414</v>
      </c>
      <c r="M21" t="s">
        <v>47</v>
      </c>
      <c r="O21" s="70" t="s">
        <v>24</v>
      </c>
      <c r="P21" s="71"/>
      <c r="Q21" s="23">
        <f>(Q20-1)/Q20</f>
        <v>0.77777777777777779</v>
      </c>
      <c r="S21" s="37" t="s">
        <v>46</v>
      </c>
      <c r="T21" s="39">
        <f>(T19*1000*W9)/(L3*(Q16-Q17))</f>
        <v>4067.812138754824</v>
      </c>
    </row>
    <row r="22" spans="1:20" ht="15.75" thickBot="1" x14ac:dyDescent="0.3">
      <c r="A22" s="48" t="s">
        <v>13</v>
      </c>
      <c r="B22" s="9" t="str">
        <f>'[1]Bldg Info, Cost Est'!A25</f>
        <v>Phase B</v>
      </c>
      <c r="C22" s="6">
        <f>'[1]Bldg Info, Cost Est'!C25</f>
        <v>0</v>
      </c>
      <c r="D22" s="3">
        <f>'[1]Bldg Info, Cost Est'!D25</f>
        <v>0</v>
      </c>
      <c r="E22" s="6">
        <f>'[1]Bldg Info, Cost Est'!E25</f>
        <v>0</v>
      </c>
      <c r="F22" s="6">
        <f>'[1]Bldg Info, Cost Est'!F25</f>
        <v>0</v>
      </c>
      <c r="G22" s="6">
        <f>'[1]Bldg Info, Cost Est'!G25</f>
        <v>0</v>
      </c>
      <c r="H22" s="6">
        <f>'[1]Bldg Info, Cost Est'!L25*1000</f>
        <v>0</v>
      </c>
      <c r="I22" s="12">
        <f>'[1]Bldg Info, Cost Est'!M25</f>
        <v>0</v>
      </c>
      <c r="K22" s="66" t="s">
        <v>48</v>
      </c>
      <c r="L22" s="67"/>
      <c r="O22" s="72" t="s">
        <v>49</v>
      </c>
      <c r="P22" s="73"/>
      <c r="Q22" s="24">
        <v>8.93</v>
      </c>
      <c r="S22" s="66" t="s">
        <v>48</v>
      </c>
      <c r="T22" s="67"/>
    </row>
    <row r="23" spans="1:20" ht="15" customHeight="1" thickBot="1" x14ac:dyDescent="0.3">
      <c r="A23" s="48" t="s">
        <v>13</v>
      </c>
      <c r="B23" s="9" t="str">
        <f>'[1]Bldg Info, Cost Est'!A26</f>
        <v>Atrium</v>
      </c>
      <c r="C23" s="6">
        <f>'[1]Bldg Info, Cost Est'!C26</f>
        <v>170000</v>
      </c>
      <c r="D23" s="3" t="str">
        <f>'[1]Bldg Info, Cost Est'!D26</f>
        <v>Large Office</v>
      </c>
      <c r="E23" s="6">
        <f>'[1]Bldg Info, Cost Est'!E26</f>
        <v>159.56406978789781</v>
      </c>
      <c r="F23" s="6">
        <f>'[1]Bldg Info, Cost Est'!F26</f>
        <v>181447.49062795399</v>
      </c>
      <c r="G23" s="6">
        <f>'[1]Bldg Info, Cost Est'!G26</f>
        <v>638150.61182164354</v>
      </c>
      <c r="H23" s="6">
        <f>'[1]Bldg Info, Cost Est'!L26*1000</f>
        <v>1845.3219258762786</v>
      </c>
      <c r="I23" s="12">
        <f>'[1]Bldg Info, Cost Est'!M26</f>
        <v>752.50616036051213</v>
      </c>
      <c r="K23" s="33" t="s">
        <v>50</v>
      </c>
      <c r="L23" s="41">
        <f>(L24*1000)/(L3*(Q16-Q17))</f>
        <v>10705.549334328731</v>
      </c>
      <c r="M23" t="s">
        <v>47</v>
      </c>
      <c r="O23" s="74" t="s">
        <v>24</v>
      </c>
      <c r="P23" s="75"/>
      <c r="Q23" s="22">
        <f>(Q22-1)/Q22</f>
        <v>0.88801791713325873</v>
      </c>
      <c r="S23" s="29" t="s">
        <v>50</v>
      </c>
      <c r="T23" s="7">
        <f>T21</f>
        <v>4067.812138754824</v>
      </c>
    </row>
    <row r="24" spans="1:20" ht="15.75" thickBot="1" x14ac:dyDescent="0.3">
      <c r="A24" s="48" t="s">
        <v>13</v>
      </c>
      <c r="B24" s="9" t="str">
        <f>'[1]Bldg Info, Cost Est'!A27</f>
        <v>AXA Towers</v>
      </c>
      <c r="C24" s="6">
        <f>'[1]Bldg Info, Cost Est'!C27</f>
        <v>653177</v>
      </c>
      <c r="D24" s="3" t="str">
        <f>'[1]Bldg Info, Cost Est'!D27</f>
        <v>Large Office</v>
      </c>
      <c r="E24" s="6">
        <f>'[1]Bldg Info, Cost Est'!E27</f>
        <v>613.07988477558661</v>
      </c>
      <c r="F24" s="6">
        <f>'[1]Bldg Info, Cost Est'!F27</f>
        <v>697160.75050526706</v>
      </c>
      <c r="G24" s="6">
        <f>'[1]Bldg Info, Cost Est'!G27</f>
        <v>2451913.5422225101</v>
      </c>
      <c r="H24" s="6">
        <f>'[1]Bldg Info, Cost Est'!L27*1000</f>
        <v>7090.1284681064117</v>
      </c>
      <c r="I24" s="12">
        <f>'[1]Bldg Info, Cost Est'!M27</f>
        <v>2891.2924488576332</v>
      </c>
      <c r="K24" s="37" t="s">
        <v>51</v>
      </c>
      <c r="L24" s="39">
        <f>L20*Q23</f>
        <v>53527.746671643654</v>
      </c>
      <c r="M24" t="s">
        <v>25</v>
      </c>
      <c r="S24" s="14" t="s">
        <v>51</v>
      </c>
      <c r="T24" s="15">
        <f>T20*Y23</f>
        <v>0</v>
      </c>
    </row>
    <row r="25" spans="1:20" x14ac:dyDescent="0.25">
      <c r="A25" s="48" t="s">
        <v>13</v>
      </c>
      <c r="B25" s="9" t="str">
        <f>'[1]Bldg Info, Cost Est'!A28</f>
        <v>Hotel Syracuse</v>
      </c>
      <c r="C25" s="6">
        <f>'[1]Bldg Info, Cost Est'!C28</f>
        <v>720000</v>
      </c>
      <c r="D25" s="3" t="str">
        <f>'[1]Bldg Info, Cost Est'!D28</f>
        <v>Hotel</v>
      </c>
      <c r="E25" s="6">
        <f>'[1]Bldg Info, Cost Est'!E28</f>
        <v>1269.7841101816423</v>
      </c>
      <c r="F25" s="6">
        <f>'[1]Bldg Info, Cost Est'!F28</f>
        <v>949155.01255580795</v>
      </c>
      <c r="G25" s="6">
        <f>'[1]Bldg Info, Cost Est'!G28</f>
        <v>3338177.0664330884</v>
      </c>
      <c r="H25" s="6">
        <f>'[1]Bldg Info, Cost Est'!L28*1000</f>
        <v>17741.738425110401</v>
      </c>
      <c r="I25" s="12">
        <f>'[1]Bldg Info, Cost Est'!M28</f>
        <v>25561.062771688245</v>
      </c>
      <c r="K25" s="29" t="s">
        <v>52</v>
      </c>
      <c r="L25" s="7">
        <v>27220</v>
      </c>
      <c r="M25" t="s">
        <v>25</v>
      </c>
      <c r="N25" t="s">
        <v>53</v>
      </c>
      <c r="S25" s="63"/>
      <c r="T25" s="64"/>
    </row>
    <row r="26" spans="1:20" ht="15.75" thickBot="1" x14ac:dyDescent="0.3">
      <c r="A26" s="48" t="s">
        <v>13</v>
      </c>
      <c r="B26" s="9" t="str">
        <f>'[1]Bldg Info, Cost Est'!A29</f>
        <v>Tech Garden</v>
      </c>
      <c r="C26" s="6">
        <f>'[1]Bldg Info, Cost Est'!C29</f>
        <v>35550</v>
      </c>
      <c r="D26" s="3" t="str">
        <f>'[1]Bldg Info, Cost Est'!D29</f>
        <v>Medium Office</v>
      </c>
      <c r="E26" s="6">
        <f>'[1]Bldg Info, Cost Est'!E29</f>
        <v>73.292247205899642</v>
      </c>
      <c r="F26" s="6">
        <f>'[1]Bldg Info, Cost Est'!F29</f>
        <v>66277.54814869765</v>
      </c>
      <c r="G26" s="6">
        <f>'[1]Bldg Info, Cost Est'!G29</f>
        <v>233098.05913961661</v>
      </c>
      <c r="H26" s="6">
        <f>'[1]Bldg Info, Cost Est'!L29*1000</f>
        <v>701.52415172832855</v>
      </c>
      <c r="I26" s="12">
        <f>'[1]Bldg Info, Cost Est'!M29</f>
        <v>520.5065965230765</v>
      </c>
      <c r="K26" s="14" t="s">
        <v>54</v>
      </c>
      <c r="L26" s="15">
        <f>ROUNDUP(L20/L25,0)</f>
        <v>3</v>
      </c>
      <c r="S26" s="63"/>
      <c r="T26" s="65"/>
    </row>
    <row r="27" spans="1:20" ht="15" customHeight="1" x14ac:dyDescent="0.25">
      <c r="A27" s="48" t="s">
        <v>13</v>
      </c>
      <c r="B27" s="9" t="str">
        <f>'[1]Bldg Info, Cost Est'!A30</f>
        <v>Bank of America</v>
      </c>
      <c r="C27" s="6">
        <f>'[1]Bldg Info, Cost Est'!C30</f>
        <v>45000</v>
      </c>
      <c r="D27" s="3" t="str">
        <f>'[1]Bldg Info, Cost Est'!D30</f>
        <v>Midrise Apartment</v>
      </c>
      <c r="E27" s="6">
        <f>'[1]Bldg Info, Cost Est'!E30</f>
        <v>107.33840173923672</v>
      </c>
      <c r="F27" s="6">
        <f>'[1]Bldg Info, Cost Est'!F30</f>
        <v>40417.68067175171</v>
      </c>
      <c r="G27" s="6">
        <f>'[1]Bldg Info, Cost Est'!G30</f>
        <v>142148.93553957224</v>
      </c>
      <c r="H27" s="6">
        <f>'[1]Bldg Info, Cost Est'!L30*1000</f>
        <v>1426.3098675571673</v>
      </c>
      <c r="I27" s="12">
        <f>'[1]Bldg Info, Cost Est'!M30</f>
        <v>1336.9322198138561</v>
      </c>
      <c r="K27" s="42" t="s">
        <v>55</v>
      </c>
      <c r="L27" s="2"/>
    </row>
    <row r="28" spans="1:20" x14ac:dyDescent="0.25">
      <c r="A28" s="48" t="s">
        <v>13</v>
      </c>
      <c r="B28" s="9" t="str">
        <f>'[1]Bldg Info, Cost Est'!A31</f>
        <v>Clinton Exchange</v>
      </c>
      <c r="C28" s="6">
        <f>'[1]Bldg Info, Cost Est'!C31</f>
        <v>180000</v>
      </c>
      <c r="D28" s="3" t="str">
        <f>'[1]Bldg Info, Cost Est'!D31</f>
        <v>Large Office</v>
      </c>
      <c r="E28" s="6">
        <f>'[1]Bldg Info, Cost Est'!E31</f>
        <v>168.95019154012709</v>
      </c>
      <c r="F28" s="6">
        <f>'[1]Bldg Info, Cost Est'!F31</f>
        <v>192120.87242959801</v>
      </c>
      <c r="G28" s="6">
        <f>'[1]Bldg Info, Cost Est'!G31</f>
        <v>675688.88310526847</v>
      </c>
      <c r="H28" s="6">
        <f>'[1]Bldg Info, Cost Est'!L31*1000</f>
        <v>1953.8702744572361</v>
      </c>
      <c r="I28" s="12">
        <f>'[1]Bldg Info, Cost Est'!M31</f>
        <v>796.77122861701139</v>
      </c>
      <c r="K28" s="43" t="s">
        <v>56</v>
      </c>
    </row>
    <row r="29" spans="1:20" x14ac:dyDescent="0.25">
      <c r="A29" s="48" t="s">
        <v>13</v>
      </c>
      <c r="B29" s="9" t="str">
        <f>'[1]Bldg Info, Cost Est'!A32</f>
        <v>National Grid</v>
      </c>
      <c r="C29" s="6">
        <f>'[1]Bldg Info, Cost Est'!C32</f>
        <v>511200</v>
      </c>
      <c r="D29" s="3" t="str">
        <f>'[1]Bldg Info, Cost Est'!D32</f>
        <v>Large Office</v>
      </c>
      <c r="E29" s="6">
        <f>'[1]Bldg Info, Cost Est'!E32</f>
        <v>479.81854397396097</v>
      </c>
      <c r="F29" s="6">
        <f>'[1]Bldg Info, Cost Est'!F32</f>
        <v>545623.27770005947</v>
      </c>
      <c r="G29" s="6">
        <f>'[1]Bldg Info, Cost Est'!G32</f>
        <v>1918956.4280189665</v>
      </c>
      <c r="H29" s="6">
        <f>'[1]Bldg Info, Cost Est'!L32*1000</f>
        <v>5548.9915794585513</v>
      </c>
      <c r="I29" s="12">
        <f>'[1]Bldg Info, Cost Est'!M32</f>
        <v>2262.8302892723168</v>
      </c>
      <c r="K29" s="43" t="s">
        <v>57</v>
      </c>
    </row>
    <row r="30" spans="1:20" x14ac:dyDescent="0.25">
      <c r="A30" s="48" t="s">
        <v>13</v>
      </c>
      <c r="B30" s="9" t="str">
        <f>'[1]Bldg Info, Cost Est'!A33</f>
        <v>Post Standard</v>
      </c>
      <c r="C30" s="6">
        <f>'[1]Bldg Info, Cost Est'!C33</f>
        <v>179000</v>
      </c>
      <c r="D30" s="3" t="str">
        <f>'[1]Bldg Info, Cost Est'!D33</f>
        <v>Large Office</v>
      </c>
      <c r="E30" s="6">
        <f>'[1]Bldg Info, Cost Est'!E33</f>
        <v>168.01157936490418</v>
      </c>
      <c r="F30" s="6">
        <f>'[1]Bldg Info, Cost Est'!F33</f>
        <v>191053.53424943364</v>
      </c>
      <c r="G30" s="6">
        <f>'[1]Bldg Info, Cost Est'!G33</f>
        <v>671935.05597690609</v>
      </c>
      <c r="H30" s="6">
        <f>'[1]Bldg Info, Cost Est'!L33*1000</f>
        <v>1943.0154395991403</v>
      </c>
      <c r="I30" s="12">
        <f>'[1]Bldg Info, Cost Est'!M33</f>
        <v>792.34472179136185</v>
      </c>
      <c r="K30" s="43" t="s">
        <v>58</v>
      </c>
    </row>
    <row r="31" spans="1:20" x14ac:dyDescent="0.25">
      <c r="A31" s="48" t="s">
        <v>13</v>
      </c>
      <c r="B31" s="9" t="str">
        <f>'[1]Bldg Info, Cost Est'!A34</f>
        <v>Galleries of Syracuse</v>
      </c>
      <c r="C31" s="6">
        <f>'[1]Bldg Info, Cost Est'!C34</f>
        <v>219000</v>
      </c>
      <c r="D31" s="3" t="str">
        <f>'[1]Bldg Info, Cost Est'!D34</f>
        <v>Large Office</v>
      </c>
      <c r="E31" s="6">
        <f>'[1]Bldg Info, Cost Est'!E34</f>
        <v>205.5560663738213</v>
      </c>
      <c r="F31" s="6">
        <f>'[1]Bldg Info, Cost Est'!F34</f>
        <v>233747.06145601158</v>
      </c>
      <c r="G31" s="6">
        <f>'[1]Bldg Info, Cost Est'!G34</f>
        <v>822088.14111141232</v>
      </c>
      <c r="H31" s="6">
        <f>'[1]Bldg Info, Cost Est'!L34*1000</f>
        <v>2377.2088339229704</v>
      </c>
      <c r="I31" s="12">
        <f>'[1]Bldg Info, Cost Est'!M34</f>
        <v>969.4049948173664</v>
      </c>
      <c r="K31" s="43" t="s">
        <v>59</v>
      </c>
    </row>
    <row r="32" spans="1:20" x14ac:dyDescent="0.25">
      <c r="A32" s="48" t="s">
        <v>13</v>
      </c>
      <c r="B32" s="9" t="str">
        <f>'[1]Bldg Info, Cost Est'!A35</f>
        <v>100 Clinton Sq</v>
      </c>
      <c r="C32" s="6">
        <f>'[1]Bldg Info, Cost Est'!C35</f>
        <v>120000</v>
      </c>
      <c r="D32" s="3" t="str">
        <f>'[1]Bldg Info, Cost Est'!D35</f>
        <v>Large Office</v>
      </c>
      <c r="E32" s="6">
        <f>'[1]Bldg Info, Cost Est'!E35</f>
        <v>112.63346102675139</v>
      </c>
      <c r="F32" s="6">
        <f>'[1]Bldg Info, Cost Est'!F35</f>
        <v>128080.58161973268</v>
      </c>
      <c r="G32" s="6">
        <f>'[1]Bldg Info, Cost Est'!G35</f>
        <v>450459.25540351472</v>
      </c>
      <c r="H32" s="6">
        <f>'[1]Bldg Info, Cost Est'!L35*1000</f>
        <v>1302.5801829714908</v>
      </c>
      <c r="I32" s="12">
        <f>'[1]Bldg Info, Cost Est'!M35</f>
        <v>531.18081907800786</v>
      </c>
    </row>
    <row r="33" spans="1:20" x14ac:dyDescent="0.25">
      <c r="A33" s="48" t="s">
        <v>13</v>
      </c>
      <c r="B33" s="9" t="str">
        <f>'[1]Bldg Info, Cost Est'!A36</f>
        <v>City of Syr Criminal Court House</v>
      </c>
      <c r="C33" s="6">
        <f>'[1]Bldg Info, Cost Est'!C36</f>
        <v>95977</v>
      </c>
      <c r="D33" s="3" t="str">
        <f>'[1]Bldg Info, Cost Est'!D36</f>
        <v>Medium Office</v>
      </c>
      <c r="E33" s="6">
        <f>'[1]Bldg Info, Cost Est'!E36</f>
        <v>197.87257412322447</v>
      </c>
      <c r="F33" s="6">
        <f>'[1]Bldg Info, Cost Est'!F36</f>
        <v>178934.46522271683</v>
      </c>
      <c r="G33" s="6">
        <f>'[1]Bldg Info, Cost Est'!G36</f>
        <v>629312.30441752705</v>
      </c>
      <c r="H33" s="6">
        <f>'[1]Bldg Info, Cost Est'!L36*1000</f>
        <v>1893.9573420655356</v>
      </c>
      <c r="I33" s="12">
        <f>'[1]Bldg Info, Cost Est'!M36</f>
        <v>1405.2506783261676</v>
      </c>
    </row>
    <row r="34" spans="1:20" x14ac:dyDescent="0.25">
      <c r="A34" s="48" t="s">
        <v>13</v>
      </c>
      <c r="B34" s="9" t="str">
        <f>'[1]Bldg Info, Cost Est'!A37</f>
        <v>550 Harrison Building</v>
      </c>
      <c r="C34" s="6">
        <f>'[1]Bldg Info, Cost Est'!C37</f>
        <v>252000</v>
      </c>
      <c r="D34" s="3" t="str">
        <f>'[1]Bldg Info, Cost Est'!D37</f>
        <v>Retail</v>
      </c>
      <c r="E34" s="6">
        <f>'[1]Bldg Info, Cost Est'!E37</f>
        <v>0</v>
      </c>
      <c r="F34" s="6">
        <f>'[1]Bldg Info, Cost Est'!F37</f>
        <v>0</v>
      </c>
      <c r="G34" s="6">
        <f>'[1]Bldg Info, Cost Est'!G37</f>
        <v>0</v>
      </c>
      <c r="H34" s="6">
        <f>'[1]Bldg Info, Cost Est'!L37*1000</f>
        <v>13489.165358490565</v>
      </c>
      <c r="I34" s="12">
        <f>'[1]Bldg Info, Cost Est'!M37</f>
        <v>9975.4730390661898</v>
      </c>
    </row>
    <row r="35" spans="1:20" x14ac:dyDescent="0.25">
      <c r="A35" s="48" t="s">
        <v>13</v>
      </c>
      <c r="B35" s="9" t="str">
        <f>'[1]Bldg Info, Cost Est'!A38</f>
        <v>Jefferson Clinton Hotel</v>
      </c>
      <c r="C35" s="6">
        <f>'[1]Bldg Info, Cost Est'!C38</f>
        <v>42204</v>
      </c>
      <c r="D35" s="3" t="str">
        <f>'[1]Bldg Info, Cost Est'!D38</f>
        <v>Hotel</v>
      </c>
      <c r="E35" s="6">
        <f>'[1]Bldg Info, Cost Est'!E38</f>
        <v>74.430511925147272</v>
      </c>
      <c r="F35" s="6">
        <f>'[1]Bldg Info, Cost Est'!F38</f>
        <v>55636.302985979528</v>
      </c>
      <c r="G35" s="6">
        <f>'[1]Bldg Info, Cost Est'!G38</f>
        <v>195672.81237741918</v>
      </c>
      <c r="H35" s="6">
        <f>'[1]Bldg Info, Cost Est'!L38*1000</f>
        <v>1039.9615673518881</v>
      </c>
      <c r="I35" s="12">
        <f>'[1]Bldg Info, Cost Est'!M38</f>
        <v>1498.3042961337962</v>
      </c>
    </row>
    <row r="36" spans="1:20" x14ac:dyDescent="0.25">
      <c r="A36" s="48" t="s">
        <v>13</v>
      </c>
      <c r="B36" s="9" t="str">
        <f>'[1]Bldg Info, Cost Est'!A39</f>
        <v>Sky Armory</v>
      </c>
      <c r="C36" s="6">
        <f>'[1]Bldg Info, Cost Est'!C39</f>
        <v>40700</v>
      </c>
      <c r="D36" s="3" t="str">
        <f>'[1]Bldg Info, Cost Est'!D39</f>
        <v>Medium Office</v>
      </c>
      <c r="E36" s="6">
        <f>'[1]Bldg Info, Cost Est'!E39</f>
        <v>83.909830134461757</v>
      </c>
      <c r="F36" s="6">
        <f>'[1]Bldg Info, Cost Est'!F39</f>
        <v>75878.93698036579</v>
      </c>
      <c r="G36" s="6">
        <f>'[1]Bldg Info, Cost Est'!G39</f>
        <v>266866.13240456907</v>
      </c>
      <c r="H36" s="6">
        <f>'[1]Bldg Info, Cost Est'!L39*1000</f>
        <v>803.15141984087109</v>
      </c>
      <c r="I36" s="12">
        <f>'[1]Bldg Info, Cost Est'!M39</f>
        <v>595.91050572402867</v>
      </c>
    </row>
    <row r="37" spans="1:20" x14ac:dyDescent="0.25">
      <c r="A37" s="48" t="s">
        <v>13</v>
      </c>
      <c r="B37" s="9" t="str">
        <f>'[1]Bldg Info, Cost Est'!A40</f>
        <v>Clinton Plaza</v>
      </c>
      <c r="C37" s="6">
        <f>'[1]Bldg Info, Cost Est'!C40</f>
        <v>254690</v>
      </c>
      <c r="D37" s="3" t="str">
        <f>'[1]Bldg Info, Cost Est'!D40</f>
        <v>Midrise Apartment</v>
      </c>
      <c r="E37" s="6">
        <f>'[1]Bldg Info, Cost Est'!E40</f>
        <v>307.40376733875297</v>
      </c>
      <c r="F37" s="6">
        <f>'[1]Bldg Info, Cost Est'!F40</f>
        <v>111392.14256148321</v>
      </c>
      <c r="G37" s="6">
        <f>'[1]Bldg Info, Cost Est'!G40</f>
        <v>391766.03480005823</v>
      </c>
      <c r="H37" s="6">
        <f>'[1]Bldg Info, Cost Est'!L40*1000</f>
        <v>2624.2338946588407</v>
      </c>
      <c r="I37" s="12">
        <f>'[1]Bldg Info, Cost Est'!M40</f>
        <v>5051.5212809580171</v>
      </c>
    </row>
    <row r="38" spans="1:20" ht="15.75" thickBot="1" x14ac:dyDescent="0.3">
      <c r="A38" s="48" t="s">
        <v>13</v>
      </c>
      <c r="B38" s="9" t="str">
        <f>'[1]Bldg Info, Cost Est'!A41</f>
        <v>MOST</v>
      </c>
      <c r="C38" s="6">
        <f>'[1]Bldg Info, Cost Est'!C41</f>
        <v>40000</v>
      </c>
      <c r="D38" s="3" t="str">
        <f>'[1]Bldg Info, Cost Est'!D41</f>
        <v>Medium Office</v>
      </c>
      <c r="E38" s="6">
        <f>'[1]Bldg Info, Cost Est'!E41</f>
        <v>82.466663522812539</v>
      </c>
      <c r="F38" s="6">
        <f>'[1]Bldg Info, Cost Est'!F41</f>
        <v>74573.893838197197</v>
      </c>
      <c r="G38" s="6">
        <f>'[1]Bldg Info, Cost Est'!G41</f>
        <v>262276.2972035071</v>
      </c>
      <c r="H38" s="6">
        <f>'[1]Bldg Info, Cost Est'!L41*1000</f>
        <v>789.33800475761302</v>
      </c>
      <c r="I38" s="12">
        <f>'[1]Bldg Info, Cost Est'!M41</f>
        <v>585.66143068700376</v>
      </c>
      <c r="K38" s="45"/>
      <c r="L38" s="45" t="s">
        <v>60</v>
      </c>
      <c r="M38" s="45" t="s">
        <v>61</v>
      </c>
      <c r="N38" s="45" t="s">
        <v>62</v>
      </c>
      <c r="O38" s="45" t="s">
        <v>63</v>
      </c>
      <c r="P38" s="45" t="s">
        <v>64</v>
      </c>
      <c r="Q38" s="45" t="s">
        <v>65</v>
      </c>
      <c r="R38" s="45" t="s">
        <v>72</v>
      </c>
    </row>
    <row r="39" spans="1:20" x14ac:dyDescent="0.25">
      <c r="A39" s="48" t="s">
        <v>13</v>
      </c>
      <c r="B39" s="9" t="str">
        <f>'[1]Bldg Info, Cost Est'!A42</f>
        <v>600 Montgomery St</v>
      </c>
      <c r="C39" s="6">
        <f>'[1]Bldg Info, Cost Est'!C42</f>
        <v>36684</v>
      </c>
      <c r="D39" s="3" t="str">
        <f>'[1]Bldg Info, Cost Est'!D42</f>
        <v>Medium Office</v>
      </c>
      <c r="E39" s="6">
        <f>'[1]Bldg Info, Cost Est'!E42</f>
        <v>75.630177116771378</v>
      </c>
      <c r="F39" s="6">
        <f>'[1]Bldg Info, Cost Est'!F42</f>
        <v>68391.718039010666</v>
      </c>
      <c r="G39" s="6">
        <f>'[1]Bldg Info, Cost Est'!G42</f>
        <v>240533.59216533648</v>
      </c>
      <c r="H39" s="6">
        <f>'[1]Bldg Info, Cost Est'!L42*1000</f>
        <v>723.90188416320689</v>
      </c>
      <c r="I39" s="12">
        <f>'[1]Bldg Info, Cost Est'!M42</f>
        <v>537.11009808305255</v>
      </c>
      <c r="K39" s="29" t="s">
        <v>73</v>
      </c>
      <c r="L39" s="16">
        <v>4</v>
      </c>
      <c r="M39" s="16">
        <v>7500</v>
      </c>
      <c r="N39" s="16">
        <v>50</v>
      </c>
      <c r="O39" s="16">
        <v>112</v>
      </c>
      <c r="P39" s="16">
        <v>125</v>
      </c>
      <c r="Q39" s="55">
        <f>L39*O39*0.746</f>
        <v>334.20799999999997</v>
      </c>
      <c r="R39" s="56">
        <f>1000*Q39/460/SQRT(3)</f>
        <v>419.4675625333183</v>
      </c>
    </row>
    <row r="40" spans="1:20" x14ac:dyDescent="0.25">
      <c r="A40" s="48" t="s">
        <v>66</v>
      </c>
      <c r="B40" s="9" t="str">
        <f>'[1]Bldg Info, Cost Est'!A43</f>
        <v>Medical Office Bldg</v>
      </c>
      <c r="C40" s="6">
        <f>'[1]Bldg Info, Cost Est'!C43</f>
        <v>25056</v>
      </c>
      <c r="D40" s="3" t="str">
        <f>'[1]Bldg Info, Cost Est'!D43</f>
        <v>Retail</v>
      </c>
      <c r="E40" s="6">
        <f>'[1]Bldg Info, Cost Est'!E43</f>
        <v>0</v>
      </c>
      <c r="F40" s="6">
        <f>'[1]Bldg Info, Cost Est'!F43</f>
        <v>0</v>
      </c>
      <c r="G40" s="6">
        <f>'[1]Bldg Info, Cost Est'!G43</f>
        <v>0</v>
      </c>
      <c r="H40" s="6">
        <f>'[1]Bldg Info, Cost Est'!L43*1000</f>
        <v>1341.2084413584905</v>
      </c>
      <c r="I40" s="12">
        <f>'[1]Bldg Info, Cost Est'!M43</f>
        <v>991.8470335985777</v>
      </c>
      <c r="K40" s="9" t="s">
        <v>74</v>
      </c>
      <c r="L40" s="3">
        <v>5</v>
      </c>
      <c r="M40" s="3">
        <v>6000</v>
      </c>
      <c r="N40" s="3">
        <v>110</v>
      </c>
      <c r="O40" s="3">
        <v>195</v>
      </c>
      <c r="P40" s="3">
        <v>300</v>
      </c>
      <c r="Q40" s="54">
        <f>L40*O40*0.746</f>
        <v>727.35</v>
      </c>
      <c r="R40" s="8">
        <f>1000*Q40/460/SQRT(3)</f>
        <v>912.90373542407463</v>
      </c>
    </row>
    <row r="41" spans="1:20" x14ac:dyDescent="0.25">
      <c r="A41" s="48" t="s">
        <v>66</v>
      </c>
      <c r="B41" s="9" t="str">
        <f>'[1]Bldg Info, Cost Est'!A44</f>
        <v>Phase C</v>
      </c>
      <c r="C41" s="6">
        <f>'[1]Bldg Info, Cost Est'!C44</f>
        <v>0</v>
      </c>
      <c r="D41" s="3">
        <f>'[1]Bldg Info, Cost Est'!D44</f>
        <v>0</v>
      </c>
      <c r="E41" s="6">
        <f>'[1]Bldg Info, Cost Est'!E44</f>
        <v>0</v>
      </c>
      <c r="F41" s="6">
        <f>'[1]Bldg Info, Cost Est'!F44</f>
        <v>0</v>
      </c>
      <c r="G41" s="6">
        <f>'[1]Bldg Info, Cost Est'!G44</f>
        <v>0</v>
      </c>
      <c r="H41" s="6">
        <f>'[1]Bldg Info, Cost Est'!L44*1000</f>
        <v>0</v>
      </c>
      <c r="I41" s="12">
        <f>'[1]Bldg Info, Cost Est'!M44</f>
        <v>0</v>
      </c>
      <c r="K41" s="9" t="s">
        <v>67</v>
      </c>
      <c r="L41" s="3">
        <v>4</v>
      </c>
      <c r="M41" s="3"/>
      <c r="N41" s="3"/>
      <c r="O41" s="3"/>
      <c r="P41" s="3"/>
      <c r="Q41" s="54">
        <f>L20/Q22/3.413</f>
        <v>1977.7413144254704</v>
      </c>
      <c r="R41" s="8">
        <f>1000*Q41/460/SQRT(3)</f>
        <v>2482.2814788499772</v>
      </c>
    </row>
    <row r="42" spans="1:20" x14ac:dyDescent="0.25">
      <c r="A42" s="48" t="s">
        <v>66</v>
      </c>
      <c r="B42" s="9" t="str">
        <f>'[1]Bldg Info, Cost Est'!A45</f>
        <v>Parcel 1</v>
      </c>
      <c r="C42" s="6">
        <f>'[1]Bldg Info, Cost Est'!C45</f>
        <v>180000</v>
      </c>
      <c r="D42" s="3" t="str">
        <f>'[1]Bldg Info, Cost Est'!D45</f>
        <v>Medium Office</v>
      </c>
      <c r="E42" s="6">
        <f>'[1]Bldg Info, Cost Est'!E45</f>
        <v>453.67849427214128</v>
      </c>
      <c r="F42" s="6">
        <f>'[1]Bldg Info, Cost Est'!F45</f>
        <v>305260.34559149685</v>
      </c>
      <c r="G42" s="6">
        <f>'[1]Bldg Info, Cost Est'!G45</f>
        <v>1073600.2775785353</v>
      </c>
      <c r="H42" s="6">
        <f>'[1]Bldg Info, Cost Est'!L45*1000</f>
        <v>5149.8605999404772</v>
      </c>
      <c r="I42" s="12">
        <f>'[1]Bldg Info, Cost Est'!M45</f>
        <v>4132.0969204101166</v>
      </c>
      <c r="K42" s="9" t="s">
        <v>68</v>
      </c>
      <c r="L42" s="3">
        <v>1</v>
      </c>
      <c r="M42" s="3"/>
      <c r="N42" s="3"/>
      <c r="O42" s="3"/>
      <c r="P42" s="3"/>
      <c r="Q42" s="54">
        <v>8000</v>
      </c>
      <c r="R42" s="8">
        <f>1000*Q42/460/SQRT(3)</f>
        <v>10040.874246776102</v>
      </c>
    </row>
    <row r="43" spans="1:20" x14ac:dyDescent="0.25">
      <c r="A43" s="48" t="s">
        <v>66</v>
      </c>
      <c r="B43" s="9" t="str">
        <f>'[1]Bldg Info, Cost Est'!A46</f>
        <v>Parcel 2</v>
      </c>
      <c r="C43" s="6">
        <f>'[1]Bldg Info, Cost Est'!C46</f>
        <v>120000</v>
      </c>
      <c r="D43" s="3" t="str">
        <f>'[1]Bldg Info, Cost Est'!D46</f>
        <v>Retail</v>
      </c>
      <c r="E43" s="6">
        <f>'[1]Bldg Info, Cost Est'!E46</f>
        <v>268.2645567750576</v>
      </c>
      <c r="F43" s="6">
        <f>'[1]Bldg Info, Cost Est'!F46</f>
        <v>146427.54836575568</v>
      </c>
      <c r="G43" s="6">
        <f>'[1]Bldg Info, Cost Est'!G46</f>
        <v>514985.51594052406</v>
      </c>
      <c r="H43" s="6">
        <f>'[1]Bldg Info, Cost Est'!L46*1000</f>
        <v>3143.6724095077452</v>
      </c>
      <c r="I43" s="12">
        <f>'[1]Bldg Info, Cost Est'!M46</f>
        <v>2962.4298214671994</v>
      </c>
      <c r="K43" s="57"/>
      <c r="L43" s="3" t="s">
        <v>75</v>
      </c>
      <c r="M43" s="3" t="s">
        <v>70</v>
      </c>
      <c r="N43" s="49"/>
      <c r="O43" s="49"/>
      <c r="P43" s="49"/>
      <c r="Q43" s="49"/>
      <c r="R43" s="58"/>
    </row>
    <row r="44" spans="1:20" ht="15.75" thickBot="1" x14ac:dyDescent="0.3">
      <c r="A44" s="48" t="s">
        <v>66</v>
      </c>
      <c r="B44" s="9" t="str">
        <f>'[1]Bldg Info, Cost Est'!A47</f>
        <v>Parcel 3</v>
      </c>
      <c r="C44" s="6">
        <f>'[1]Bldg Info, Cost Est'!C47</f>
        <v>45000</v>
      </c>
      <c r="D44" s="3" t="str">
        <f>'[1]Bldg Info, Cost Est'!D47</f>
        <v>Midrise Apartment</v>
      </c>
      <c r="E44" s="6">
        <f>'[1]Bldg Info, Cost Est'!E47</f>
        <v>89.047114815448239</v>
      </c>
      <c r="F44" s="6">
        <f>'[1]Bldg Info, Cost Est'!F47</f>
        <v>33505.574876442748</v>
      </c>
      <c r="G44" s="6">
        <f>'[1]Bldg Info, Cost Est'!G47</f>
        <v>117839.06756075997</v>
      </c>
      <c r="H44" s="6">
        <f>'[1]Bldg Info, Cost Est'!L47*1000</f>
        <v>1098.819980642261</v>
      </c>
      <c r="I44" s="12">
        <f>'[1]Bldg Info, Cost Est'!M47</f>
        <v>1188.7981359978742</v>
      </c>
      <c r="K44" s="14" t="s">
        <v>71</v>
      </c>
      <c r="L44" s="60">
        <v>20000</v>
      </c>
      <c r="M44" s="60">
        <v>3</v>
      </c>
      <c r="N44" s="59"/>
      <c r="O44" s="59"/>
      <c r="P44" s="59"/>
      <c r="Q44" s="60">
        <f>L44*M44/1000</f>
        <v>60</v>
      </c>
      <c r="R44" s="35">
        <f>1000*Q44/460/SQRT(3)</f>
        <v>75.306556850820755</v>
      </c>
    </row>
    <row r="45" spans="1:20" ht="15.75" thickBot="1" x14ac:dyDescent="0.3">
      <c r="A45" s="48" t="s">
        <v>66</v>
      </c>
      <c r="B45" s="9" t="str">
        <f>'[1]Bldg Info, Cost Est'!A48</f>
        <v>Parcel 4</v>
      </c>
      <c r="C45" s="6">
        <f>'[1]Bldg Info, Cost Est'!C48</f>
        <v>110000</v>
      </c>
      <c r="D45" s="3" t="str">
        <f>'[1]Bldg Info, Cost Est'!D48</f>
        <v>Retail</v>
      </c>
      <c r="E45" s="6">
        <f>'[1]Bldg Info, Cost Est'!E48</f>
        <v>245.90917704380286</v>
      </c>
      <c r="F45" s="6">
        <f>'[1]Bldg Info, Cost Est'!F48</f>
        <v>134225.25266860958</v>
      </c>
      <c r="G45" s="6">
        <f>'[1]Bldg Info, Cost Est'!G48</f>
        <v>472070.05627881445</v>
      </c>
      <c r="H45" s="6">
        <f>'[1]Bldg Info, Cost Est'!L48*1000</f>
        <v>2881.6997087154336</v>
      </c>
      <c r="I45" s="12">
        <f>'[1]Bldg Info, Cost Est'!M48</f>
        <v>2715.5606696782647</v>
      </c>
      <c r="K45" s="45"/>
      <c r="L45" s="45"/>
      <c r="M45" s="45"/>
      <c r="N45" s="45"/>
      <c r="O45" s="45"/>
      <c r="P45" s="45"/>
      <c r="Q45" s="52">
        <f>SUM(Q39:Q41,Q44)</f>
        <v>3099.2993144254706</v>
      </c>
      <c r="R45" s="52">
        <f>SUM(R39:R41,R44)</f>
        <v>3889.9593336581911</v>
      </c>
      <c r="S45" t="s">
        <v>76</v>
      </c>
    </row>
    <row r="46" spans="1:20" ht="15.75" thickBot="1" x14ac:dyDescent="0.3">
      <c r="A46" s="48" t="s">
        <v>66</v>
      </c>
      <c r="B46" s="9" t="str">
        <f>'[1]Bldg Info, Cost Est'!A49</f>
        <v>Parcel 5</v>
      </c>
      <c r="C46" s="6">
        <f>'[1]Bldg Info, Cost Est'!C49</f>
        <v>30000</v>
      </c>
      <c r="D46" s="3" t="str">
        <f>'[1]Bldg Info, Cost Est'!D49</f>
        <v>Midrise Apartment</v>
      </c>
      <c r="E46" s="6">
        <f>'[1]Bldg Info, Cost Est'!E49</f>
        <v>59.364743210298819</v>
      </c>
      <c r="F46" s="6">
        <f>'[1]Bldg Info, Cost Est'!F49</f>
        <v>22337.049917628527</v>
      </c>
      <c r="G46" s="6">
        <f>'[1]Bldg Info, Cost Est'!G49</f>
        <v>78559.378373840082</v>
      </c>
      <c r="H46" s="6">
        <f>'[1]Bldg Info, Cost Est'!L49*1000</f>
        <v>732.5466537615074</v>
      </c>
      <c r="I46" s="12">
        <f>'[1]Bldg Info, Cost Est'!M49</f>
        <v>792.53209066524823</v>
      </c>
      <c r="K46" s="61" t="s">
        <v>69</v>
      </c>
      <c r="L46" s="62">
        <f>L20/SUM(Q39:Q41)/3.413</f>
        <v>5.8109544703260045</v>
      </c>
    </row>
    <row r="47" spans="1:20" x14ac:dyDescent="0.25">
      <c r="A47" s="48" t="s">
        <v>66</v>
      </c>
      <c r="B47" s="9" t="str">
        <f>'[1]Bldg Info, Cost Est'!A50</f>
        <v>Parcel 6</v>
      </c>
      <c r="C47" s="6">
        <f>'[1]Bldg Info, Cost Est'!C50</f>
        <v>225000</v>
      </c>
      <c r="D47" s="3" t="str">
        <f>'[1]Bldg Info, Cost Est'!D50</f>
        <v>Midrise Apartment</v>
      </c>
      <c r="E47" s="6">
        <f>'[1]Bldg Info, Cost Est'!E50</f>
        <v>271.56876065499006</v>
      </c>
      <c r="F47" s="6">
        <f>'[1]Bldg Info, Cost Est'!F50</f>
        <v>98406.816429124097</v>
      </c>
      <c r="G47" s="6">
        <f>'[1]Bldg Info, Cost Est'!G50</f>
        <v>346096.65801567677</v>
      </c>
      <c r="H47" s="6">
        <f>'[1]Bldg Info, Cost Est'!L50*1000</f>
        <v>2318.3188436854184</v>
      </c>
      <c r="I47" s="12">
        <f>'[1]Bldg Info, Cost Est'!M50</f>
        <v>4462.6498418295059</v>
      </c>
      <c r="T47" s="44"/>
    </row>
    <row r="48" spans="1:20" x14ac:dyDescent="0.25">
      <c r="A48" s="48" t="s">
        <v>66</v>
      </c>
      <c r="B48" s="9" t="str">
        <f>'[1]Bldg Info, Cost Est'!A51</f>
        <v>Parcel 7</v>
      </c>
      <c r="C48" s="6">
        <f>'[1]Bldg Info, Cost Est'!C51</f>
        <v>320000</v>
      </c>
      <c r="D48" s="3" t="str">
        <f>'[1]Bldg Info, Cost Est'!D51</f>
        <v>Retail</v>
      </c>
      <c r="E48" s="6">
        <f>'[1]Bldg Info, Cost Est'!E51</f>
        <v>715.3721514001536</v>
      </c>
      <c r="F48" s="6">
        <f>'[1]Bldg Info, Cost Est'!F51</f>
        <v>390473.46230868372</v>
      </c>
      <c r="G48" s="6">
        <f>'[1]Bldg Info, Cost Est'!G51</f>
        <v>1373294.7091747376</v>
      </c>
      <c r="H48" s="6">
        <f>'[1]Bldg Info, Cost Est'!L51*1000</f>
        <v>8383.1264253539885</v>
      </c>
      <c r="I48" s="12">
        <f>'[1]Bldg Info, Cost Est'!M51</f>
        <v>7899.8128572458645</v>
      </c>
      <c r="K48" s="45"/>
      <c r="L48" s="45"/>
      <c r="M48" s="45"/>
      <c r="N48" s="45"/>
      <c r="O48" s="45"/>
      <c r="P48" s="45"/>
      <c r="Q48" s="45"/>
      <c r="R48" s="45"/>
    </row>
    <row r="49" spans="1:16" x14ac:dyDescent="0.25">
      <c r="A49" s="48" t="s">
        <v>66</v>
      </c>
      <c r="B49" s="9" t="str">
        <f>'[1]Bldg Info, Cost Est'!A52</f>
        <v>Parcel 8</v>
      </c>
      <c r="C49" s="6">
        <f>'[1]Bldg Info, Cost Est'!C52</f>
        <v>120000</v>
      </c>
      <c r="D49" s="3" t="str">
        <f>'[1]Bldg Info, Cost Est'!D52</f>
        <v>Midrise Apartment</v>
      </c>
      <c r="E49" s="6">
        <f>'[1]Bldg Info, Cost Est'!E52</f>
        <v>144.83667234932801</v>
      </c>
      <c r="F49" s="6">
        <f>'[1]Bldg Info, Cost Est'!F52</f>
        <v>52483.635428866408</v>
      </c>
      <c r="G49" s="6">
        <f>'[1]Bldg Info, Cost Est'!G52</f>
        <v>184584.88427502842</v>
      </c>
      <c r="H49" s="6">
        <f>'[1]Bldg Info, Cost Est'!L52*1000</f>
        <v>1236.4367166322231</v>
      </c>
      <c r="I49" s="12">
        <f>'[1]Bldg Info, Cost Est'!M52</f>
        <v>2380.07991564241</v>
      </c>
    </row>
    <row r="50" spans="1:16" x14ac:dyDescent="0.25">
      <c r="A50" s="48" t="s">
        <v>66</v>
      </c>
      <c r="B50" s="9" t="str">
        <f>'[1]Bldg Info, Cost Est'!A53</f>
        <v>Parcel 9</v>
      </c>
      <c r="C50" s="6">
        <f>'[1]Bldg Info, Cost Est'!C53</f>
        <v>60000</v>
      </c>
      <c r="D50" s="3" t="str">
        <f>'[1]Bldg Info, Cost Est'!D53</f>
        <v>Midrise Apartment</v>
      </c>
      <c r="E50" s="6">
        <f>'[1]Bldg Info, Cost Est'!E53</f>
        <v>118.72948642059764</v>
      </c>
      <c r="F50" s="6">
        <f>'[1]Bldg Info, Cost Est'!F53</f>
        <v>44674.099835257053</v>
      </c>
      <c r="G50" s="6">
        <f>'[1]Bldg Info, Cost Est'!G53</f>
        <v>157118.75674768016</v>
      </c>
      <c r="H50" s="6">
        <f>'[1]Bldg Info, Cost Est'!L53*1000</f>
        <v>1465.0933075230148</v>
      </c>
      <c r="I50" s="12">
        <f>'[1]Bldg Info, Cost Est'!M53</f>
        <v>1585.0641813304965</v>
      </c>
    </row>
    <row r="51" spans="1:16" ht="15.75" thickBot="1" x14ac:dyDescent="0.3">
      <c r="A51" s="47" t="s">
        <v>13</v>
      </c>
      <c r="B51" s="14" t="str">
        <f>'[1]Bldg Info, Cost Est'!A54</f>
        <v>Parcel 10</v>
      </c>
      <c r="C51" s="31">
        <f>'[1]Bldg Info, Cost Est'!C54</f>
        <v>160000</v>
      </c>
      <c r="D51" s="19" t="str">
        <f>'[1]Bldg Info, Cost Est'!D54</f>
        <v>Midrise Apartment</v>
      </c>
      <c r="E51" s="31">
        <f>'[1]Bldg Info, Cost Est'!E54</f>
        <v>193.11556313243736</v>
      </c>
      <c r="F51" s="31">
        <f>'[1]Bldg Info, Cost Est'!F54</f>
        <v>69978.180571821722</v>
      </c>
      <c r="G51" s="31">
        <f>'[1]Bldg Info, Cost Est'!G54</f>
        <v>246113.17903337063</v>
      </c>
      <c r="H51" s="31">
        <f>'[1]Bldg Info, Cost Est'!L54*1000</f>
        <v>1648.5822888429641</v>
      </c>
      <c r="I51" s="32">
        <f>'[1]Bldg Info, Cost Est'!M54</f>
        <v>3173.4398875232018</v>
      </c>
      <c r="M51" s="45"/>
      <c r="N51" s="45"/>
      <c r="O51" s="45"/>
      <c r="P51" s="45"/>
    </row>
    <row r="52" spans="1:16" x14ac:dyDescent="0.25">
      <c r="C52" s="5">
        <f>'[2]Bldg Info, Cost Est'!C55</f>
        <v>11904002</v>
      </c>
      <c r="E52" s="5">
        <f>'[2]Bldg Info, Cost Est'!E55</f>
        <v>14624.004821742548</v>
      </c>
      <c r="F52" s="1">
        <f>'[2]Bldg Info, Cost Est'!F55</f>
        <v>0</v>
      </c>
      <c r="G52" s="1">
        <f>'[2]Bldg Info, Cost Est'!G55</f>
        <v>0</v>
      </c>
      <c r="H52" s="5">
        <f>'[1]Bldg Info, Cost Est'!$L$55</f>
        <v>7.0732629213924261</v>
      </c>
      <c r="I52" s="1" t="s">
        <v>25</v>
      </c>
      <c r="L52" s="53"/>
      <c r="M52" s="53"/>
      <c r="N52" s="53"/>
      <c r="O52" s="53"/>
      <c r="P52" s="53"/>
    </row>
  </sheetData>
  <sheetProtection algorithmName="SHA-512" hashValue="2AM+S3OwO++eyeH02OgK58thaRuYQ78ahEr20+oxo9bXPzgVtDLnKVmioovsoHiyvwqjYbzYsAE6gNsYvh7AMA==" saltValue="q952heIKqAL21PzxGVm3mA==" spinCount="100000" sheet="1" objects="1" scenarios="1"/>
  <autoFilter ref="A1:I52" xr:uid="{DB60AD80-A531-4A2C-85BC-16AA7F9741BF}"/>
  <mergeCells count="17">
    <mergeCell ref="O21:P21"/>
    <mergeCell ref="O22:P22"/>
    <mergeCell ref="O23:P23"/>
    <mergeCell ref="K8:L8"/>
    <mergeCell ref="K13:L13"/>
    <mergeCell ref="K18:L18"/>
    <mergeCell ref="K22:L22"/>
    <mergeCell ref="K9:K10"/>
    <mergeCell ref="O20:P20"/>
    <mergeCell ref="O8:O11"/>
    <mergeCell ref="O12:O15"/>
    <mergeCell ref="O16:O19"/>
    <mergeCell ref="S8:T8"/>
    <mergeCell ref="S9:S10"/>
    <mergeCell ref="S13:T13"/>
    <mergeCell ref="S18:T18"/>
    <mergeCell ref="S22:T22"/>
  </mergeCells>
  <pageMargins left="0.7" right="0.7" top="0.75" bottom="0.75" header="0.3" footer="0.3"/>
  <pageSetup paperSize="3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5377360C758642836FA27549CC56EF" ma:contentTypeVersion="8" ma:contentTypeDescription="Create a new document." ma:contentTypeScope="" ma:versionID="45aca95a6bf54b6a68b2eb6497ecb18c">
  <xsd:schema xmlns:xsd="http://www.w3.org/2001/XMLSchema" xmlns:xs="http://www.w3.org/2001/XMLSchema" xmlns:p="http://schemas.microsoft.com/office/2006/metadata/properties" xmlns:ns2="5c3b414a-42b5-4f3e-bc15-e98eadd98e7f" xmlns:ns3="3622e63a-d837-4b38-93c6-6dd27fcd9d50" targetNamespace="http://schemas.microsoft.com/office/2006/metadata/properties" ma:root="true" ma:fieldsID="0cf8969e401bc199394dbc2ae4c3c2ac" ns2:_="" ns3:_="">
    <xsd:import namespace="5c3b414a-42b5-4f3e-bc15-e98eadd98e7f"/>
    <xsd:import namespace="3622e63a-d837-4b38-93c6-6dd27fcd9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b414a-42b5-4f3e-bc15-e98eadd98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2e63a-d837-4b38-93c6-6dd27fcd9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BA074-E7BF-4B9C-98F1-8430A7D92C1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c3b414a-42b5-4f3e-bc15-e98eadd98e7f"/>
    <ds:schemaRef ds:uri="http://purl.org/dc/elements/1.1/"/>
    <ds:schemaRef ds:uri="3622e63a-d837-4b38-93c6-6dd27fcd9d50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6062B1-4D6D-47A9-979B-78F3C8AE8F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81D1C5-1850-4A0F-B2A4-47E698649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b414a-42b5-4f3e-bc15-e98eadd98e7f"/>
    <ds:schemaRef ds:uri="3622e63a-d837-4b38-93c6-6dd27fcd9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Plant Sizing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Brendan Hall</dc:creator>
  <cp:keywords/>
  <dc:description/>
  <cp:lastModifiedBy>Walck, Charles</cp:lastModifiedBy>
  <cp:revision/>
  <dcterms:created xsi:type="dcterms:W3CDTF">2021-11-24T12:42:09Z</dcterms:created>
  <dcterms:modified xsi:type="dcterms:W3CDTF">2025-02-07T19:54:30Z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0x010100275377360C758642836FA27549CC56EF</vt:lpwstr>
  </property>
</Properties>
</file>