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codeName="ThisWorkbook" defaultThemeVersion="124226"/>
  <mc:AlternateContent xmlns:mc="http://schemas.openxmlformats.org/markup-compatibility/2006">
    <mc:Choice Requires="x15">
      <x15ac:absPath xmlns:x15ac="http://schemas.microsoft.com/office/spreadsheetml/2010/11/ac" url="C:\Users\jesse.parent\Downloads\"/>
    </mc:Choice>
  </mc:AlternateContent>
  <xr:revisionPtr revIDLastSave="0" documentId="13_ncr:1_{0357C1A4-F802-49DA-81F1-1255777234D3}" xr6:coauthVersionLast="43" xr6:coauthVersionMax="45" xr10:uidLastSave="{00000000-0000-0000-0000-000000000000}"/>
  <bookViews>
    <workbookView xWindow="2835" yWindow="2010" windowWidth="22860" windowHeight="11385" firstSheet="1" activeTab="1" xr2:uid="{2F3A4632-8A9E-42E6-84F2-D8E2BBD36A94}"/>
  </bookViews>
  <sheets>
    <sheet name="MenuItems" sheetId="2" state="hidden" r:id="rId1"/>
    <sheet name="GSHP Calculator" sheetId="4" r:id="rId2"/>
    <sheet name="Loan Calculator" sheetId="1" r:id="rId3"/>
    <sheet name="Instructions" sheetId="7" r:id="rId4"/>
    <sheet name="EFS Inputs" sheetId="8" r:id="rId5"/>
    <sheet name="Fuel 1 - Savings Calculator" sheetId="5" state="hidden" r:id="rId6"/>
    <sheet name="Drop-Down Lists" sheetId="6" state="hidden" r:id="rId7"/>
  </sheets>
  <externalReferences>
    <externalReference r:id="rId8"/>
    <externalReference r:id="rId9"/>
    <externalReference r:id="rId10"/>
    <externalReference r:id="rId11"/>
    <externalReference r:id="rId12"/>
  </externalReferences>
  <definedNames>
    <definedName name="_xlnm._FilterDatabase" localSheetId="6" hidden="1">'Drop-Down Lists'!$A$2:$H$2158</definedName>
    <definedName name="_xlnm._FilterDatabase" localSheetId="5" hidden="1">'Fuel 1 - Savings Calculator'!$J$2:$W$2159</definedName>
    <definedName name="Account">'Loan Calculator'!$P$11:$P$13</definedName>
    <definedName name="CAC_TRC_YES_NO">MenuItems!$L$7:$L$9</definedName>
    <definedName name="CustCont" localSheetId="6">'[1]Loan Calculator'!$D$19</definedName>
    <definedName name="CustCont" localSheetId="5">'[2]Loan Calculator'!$D$15</definedName>
    <definedName name="CustCont">'Loan Calculator'!$D$17</definedName>
    <definedName name="FinFee" localSheetId="6">'[1]Loan Calculator'!$D$9</definedName>
    <definedName name="FinFee" localSheetId="5">'[2]Loan Calculator'!$D$9</definedName>
    <definedName name="FinFee">'Loan Calculator'!$D$9</definedName>
    <definedName name="HeatingFuelType">'[1]RHNY Calculator'!$C$134:$C$140</definedName>
    <definedName name="HOI">MenuItems!$K$1:$K$2</definedName>
    <definedName name="HPWH_TRC_YES_NO">MenuItems!$L$12:$L$13</definedName>
    <definedName name="INCENTIVE">'[1]Loan Calculator'!$D$13</definedName>
    <definedName name="Interest" localSheetId="6">[1]MenuItems!$A$1:$A$4</definedName>
    <definedName name="Interest" localSheetId="5">[3]MenuItems!$A$1:$A$4</definedName>
    <definedName name="Interest">MenuItems!$A$1:$A$4</definedName>
    <definedName name="kwhprod" localSheetId="6">'[1]Loan Calculator'!#REF!</definedName>
    <definedName name="kwhprod" localSheetId="5">'[2]Loan Calculator'!#REF!</definedName>
    <definedName name="kwhprod">'Loan Calculator'!#REF!</definedName>
    <definedName name="LC_PSavings" localSheetId="6">'[1]Loan Calculator'!$E$81</definedName>
    <definedName name="LC_PSavings" localSheetId="5">'[2]Loan Calculator'!$E$81</definedName>
    <definedName name="LC_PSavings">'Loan Calculator'!$E$79</definedName>
    <definedName name="LED_TRC_YES_NO">MenuItems!$L$16:$L$18</definedName>
    <definedName name="LoanPrincipal" localSheetId="6">'[1]Loan Calculator'!$E$59</definedName>
    <definedName name="LoanPrincipal" localSheetId="5">'[2]Loan Calculator'!$E$59</definedName>
    <definedName name="LoanPrincipal">'Loan Calculator'!$E$57</definedName>
    <definedName name="MCash">MenuItems!$N$3:$N$32</definedName>
    <definedName name="MeasureList">MenuItems!$G$2:$G$8</definedName>
    <definedName name="MFinance">MenuItems!$U$3:$U$29</definedName>
    <definedName name="minCustCont">'Loan Calculator'!$D$48</definedName>
    <definedName name="MLifeCash">MenuItems!$N$4:$Q$32</definedName>
    <definedName name="MLifeFinance">MenuItems!$U$4:$X$29</definedName>
    <definedName name="OtherInc" localSheetId="6">'[1]Loan Calculator'!#REF!</definedName>
    <definedName name="OtherInc" localSheetId="5">'[2]Loan Calculator'!#REF!</definedName>
    <definedName name="OtherInc">'Loan Calculator'!#REF!</definedName>
    <definedName name="PCost" localSheetId="6">'[1]Loan Calculator'!$D$11</definedName>
    <definedName name="PCost" localSheetId="5">'[2]Loan Calculator'!$D$11</definedName>
    <definedName name="PCost">'Loan Calculator'!$D$11</definedName>
    <definedName name="_xlnm.Print_Area" localSheetId="1">'GSHP Calculator'!$A$1:$R$42</definedName>
    <definedName name="_xlnm.Print_Area" localSheetId="2">'Loan Calculator'!$B$1:$L$100</definedName>
    <definedName name="PType">MenuItems!$I$2:$I$3</definedName>
    <definedName name="PVINCENTIVE" localSheetId="6">'[2]Loan Calculator'!$D$13</definedName>
    <definedName name="PVINCENTIVE" localSheetId="5">'[4]Loan Calculator'!$D$13</definedName>
    <definedName name="PVINCENTIVE">'Loan Calculator'!$D$13</definedName>
    <definedName name="REBATE">'[1]RHNY Calculator'!$C$113:$C$116</definedName>
    <definedName name="Save">'Loan Calculator'!$R$56:$R$58</definedName>
    <definedName name="SavingsAnnual" localSheetId="6">'[1]Loan Calculator'!$D$21</definedName>
    <definedName name="SavingsAnnual" localSheetId="5">'[2]Loan Calculator'!$D$20</definedName>
    <definedName name="SavingsAnnual">'Loan Calculator'!$D$19</definedName>
    <definedName name="SVCD">'Loan Calculator'!$P$11:$P$12</definedName>
    <definedName name="Time">'Loan Calculator'!$P$17:$P$18</definedName>
    <definedName name="TRC_Yes_No">MenuItems!$L$2:$L$4</definedName>
    <definedName name="Unsecured" localSheetId="5">[3]MenuItems!$J$1:$J$10</definedName>
    <definedName name="Unsecured">MenuItems!$J$1:$J$2</definedName>
    <definedName name="UnsecuredSIR">'Loan Calculator'!$G$27:$L$27</definedName>
    <definedName name="utility" localSheetId="6">'[1]Loan Calculator'!#REF!</definedName>
    <definedName name="utility" localSheetId="5">'[2]Loan Calculator'!#REF!</definedName>
    <definedName name="utility">'Loan Calculator'!#REF!</definedName>
    <definedName name="ValidAccounts">MenuItems!$D$1:$D$2</definedName>
    <definedName name="ValidPeriod" localSheetId="6">[1]MenuItems!$E$1:$E$3</definedName>
    <definedName name="ValidPeriod" localSheetId="5">[3]MenuItems!$E$1:$E$3</definedName>
    <definedName name="ValidPeriod">MenuItems!$E$1:$E$3</definedName>
    <definedName name="ValidRates" localSheetId="6">[1]MenuItems!$A$1:$A$2</definedName>
    <definedName name="ValidRates" localSheetId="5">[3]MenuItems!$A$1:$A$2</definedName>
    <definedName name="ValidRates">MenuItems!$A$1:$A$2</definedName>
    <definedName name="ValidTerms">MenuItems!$B$1:$B$3</definedName>
    <definedName name="WeightedAvgMLife" localSheetId="6">'[1]Loan Calculator'!$D$23</definedName>
    <definedName name="WeightedAvgMLife" localSheetId="5">'[2]Loan Calculator'!$D$22</definedName>
    <definedName name="WeightedAvgMLife">'Loan Calculator'!$D$21</definedName>
    <definedName name="Years" localSheetId="6">[1]MenuItems!$B$1:$B$3</definedName>
    <definedName name="Years" localSheetId="5">[3]MenuItems!$B$1:$B$3</definedName>
    <definedName name="Years">MenuItems!$B$1:$B$3</definedName>
    <definedName name="YESNO" localSheetId="6">[1]MenuItems!$K$1:$K$2</definedName>
    <definedName name="YESNO" localSheetId="5">[3]MenuItems!$K$1:$K$2</definedName>
    <definedName name="YESNO">MenuItems!$K$1:$K$2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8" l="1"/>
  <c r="B10" i="8"/>
  <c r="B8" i="8"/>
  <c r="B6" i="8"/>
  <c r="B5" i="8"/>
  <c r="G59" i="4" l="1"/>
  <c r="G58" i="4"/>
  <c r="G57" i="4"/>
  <c r="G56" i="4"/>
  <c r="G55" i="4"/>
  <c r="B16" i="8" l="1"/>
  <c r="B1" i="8"/>
  <c r="F29" i="4" l="1"/>
  <c r="I27" i="4"/>
  <c r="I24" i="4"/>
  <c r="G24" i="4"/>
  <c r="J23" i="4"/>
  <c r="H23" i="4" s="1"/>
  <c r="F12" i="4"/>
  <c r="H12" i="4" s="1"/>
  <c r="I13" i="4" s="1"/>
  <c r="H25" i="4" l="1"/>
  <c r="H24" i="4"/>
  <c r="F30" i="4"/>
  <c r="F47" i="4" s="1"/>
  <c r="H47" i="4" s="1"/>
  <c r="I17" i="4"/>
  <c r="T17" i="4"/>
  <c r="F13" i="4"/>
  <c r="L61" i="1"/>
  <c r="I61" i="1"/>
  <c r="F61" i="1"/>
  <c r="F32" i="4" l="1"/>
  <c r="K30" i="4"/>
  <c r="E30" i="4"/>
  <c r="D35" i="4"/>
  <c r="D34" i="4"/>
  <c r="I49" i="4" l="1"/>
  <c r="F49" i="4"/>
  <c r="S33" i="4"/>
  <c r="S32" i="4"/>
  <c r="S34" i="4" s="1"/>
  <c r="I34" i="4" s="1"/>
  <c r="B6" i="5" l="1"/>
  <c r="B5" i="5" l="1"/>
  <c r="B4" i="5"/>
  <c r="B3" i="5"/>
  <c r="F128" i="5" s="1"/>
  <c r="H128" i="5" s="1"/>
  <c r="B2" i="5"/>
  <c r="F127" i="5" l="1"/>
  <c r="F60" i="5"/>
  <c r="H60" i="5" s="1"/>
  <c r="H61" i="5" s="1"/>
  <c r="H15" i="5" s="1"/>
  <c r="V2159" i="5"/>
  <c r="J2159" i="5"/>
  <c r="V2158" i="5"/>
  <c r="J2158" i="5"/>
  <c r="V2157" i="5"/>
  <c r="J2157" i="5"/>
  <c r="V2156" i="5"/>
  <c r="J2156" i="5"/>
  <c r="V2155" i="5"/>
  <c r="J2155" i="5"/>
  <c r="V2154" i="5"/>
  <c r="J2154" i="5"/>
  <c r="V2153" i="5"/>
  <c r="J2153" i="5"/>
  <c r="V2152" i="5"/>
  <c r="J2152" i="5"/>
  <c r="V2151" i="5"/>
  <c r="J2151" i="5"/>
  <c r="V2150" i="5"/>
  <c r="J2150" i="5"/>
  <c r="V2149" i="5"/>
  <c r="J2149" i="5"/>
  <c r="V2148" i="5"/>
  <c r="J2148" i="5"/>
  <c r="V2147" i="5"/>
  <c r="J2147" i="5"/>
  <c r="V2146" i="5"/>
  <c r="J2146" i="5"/>
  <c r="V2145" i="5"/>
  <c r="J2145" i="5"/>
  <c r="V2144" i="5"/>
  <c r="J2144" i="5"/>
  <c r="V2143" i="5"/>
  <c r="J2143" i="5"/>
  <c r="V2142" i="5"/>
  <c r="J2142" i="5"/>
  <c r="V2141" i="5"/>
  <c r="J2141" i="5"/>
  <c r="V2140" i="5"/>
  <c r="J2140" i="5"/>
  <c r="V2139" i="5"/>
  <c r="J2139" i="5"/>
  <c r="V2138" i="5"/>
  <c r="J2138" i="5"/>
  <c r="V2137" i="5"/>
  <c r="J2137" i="5"/>
  <c r="V2136" i="5"/>
  <c r="J2136" i="5"/>
  <c r="V2135" i="5"/>
  <c r="J2135" i="5"/>
  <c r="V2134" i="5"/>
  <c r="J2134" i="5"/>
  <c r="V2133" i="5"/>
  <c r="J2133" i="5"/>
  <c r="V2132" i="5"/>
  <c r="J2132" i="5"/>
  <c r="V2131" i="5"/>
  <c r="J2131" i="5"/>
  <c r="V2130" i="5"/>
  <c r="J2130" i="5"/>
  <c r="V2129" i="5"/>
  <c r="J2129" i="5"/>
  <c r="V2128" i="5"/>
  <c r="J2128" i="5"/>
  <c r="V2127" i="5"/>
  <c r="J2127" i="5"/>
  <c r="V2126" i="5"/>
  <c r="J2126" i="5"/>
  <c r="V2125" i="5"/>
  <c r="J2125" i="5"/>
  <c r="V2124" i="5"/>
  <c r="J2124" i="5"/>
  <c r="V2123" i="5"/>
  <c r="J2123" i="5"/>
  <c r="V2122" i="5"/>
  <c r="J2122" i="5"/>
  <c r="V2121" i="5"/>
  <c r="J2121" i="5"/>
  <c r="V2120" i="5"/>
  <c r="J2120" i="5"/>
  <c r="V2119" i="5"/>
  <c r="J2119" i="5"/>
  <c r="V2118" i="5"/>
  <c r="J2118" i="5"/>
  <c r="V2117" i="5"/>
  <c r="J2117" i="5"/>
  <c r="V2116" i="5"/>
  <c r="J2116" i="5"/>
  <c r="V2115" i="5"/>
  <c r="J2115" i="5"/>
  <c r="V2114" i="5"/>
  <c r="J2114" i="5"/>
  <c r="V2113" i="5"/>
  <c r="J2113" i="5"/>
  <c r="V2112" i="5"/>
  <c r="J2112" i="5"/>
  <c r="V2111" i="5"/>
  <c r="J2111" i="5"/>
  <c r="V2110" i="5"/>
  <c r="J2110" i="5"/>
  <c r="V2109" i="5"/>
  <c r="J2109" i="5"/>
  <c r="V2108" i="5"/>
  <c r="J2108" i="5"/>
  <c r="V2107" i="5"/>
  <c r="J2107" i="5"/>
  <c r="V2106" i="5"/>
  <c r="J2106" i="5"/>
  <c r="V2105" i="5"/>
  <c r="J2105" i="5"/>
  <c r="V2104" i="5"/>
  <c r="J2104" i="5"/>
  <c r="V2103" i="5"/>
  <c r="J2103" i="5"/>
  <c r="V2102" i="5"/>
  <c r="J2102" i="5"/>
  <c r="V2101" i="5"/>
  <c r="J2101" i="5"/>
  <c r="V2100" i="5"/>
  <c r="J2100" i="5"/>
  <c r="V2099" i="5"/>
  <c r="J2099" i="5"/>
  <c r="V2098" i="5"/>
  <c r="J2098" i="5"/>
  <c r="V2097" i="5"/>
  <c r="J2097" i="5"/>
  <c r="V2096" i="5"/>
  <c r="J2096" i="5"/>
  <c r="V2095" i="5"/>
  <c r="J2095" i="5"/>
  <c r="V2094" i="5"/>
  <c r="J2094" i="5"/>
  <c r="V2093" i="5"/>
  <c r="J2093" i="5"/>
  <c r="V2092" i="5"/>
  <c r="J2092" i="5"/>
  <c r="V2091" i="5"/>
  <c r="J2091" i="5"/>
  <c r="V2090" i="5"/>
  <c r="J2090" i="5"/>
  <c r="V2089" i="5"/>
  <c r="J2089" i="5"/>
  <c r="V2088" i="5"/>
  <c r="J2088" i="5"/>
  <c r="V2087" i="5"/>
  <c r="J2087" i="5"/>
  <c r="V2086" i="5"/>
  <c r="J2086" i="5"/>
  <c r="V2085" i="5"/>
  <c r="J2085" i="5"/>
  <c r="V2084" i="5"/>
  <c r="J2084" i="5"/>
  <c r="V2083" i="5"/>
  <c r="J2083" i="5"/>
  <c r="V2082" i="5"/>
  <c r="J2082" i="5"/>
  <c r="V2081" i="5"/>
  <c r="J2081" i="5"/>
  <c r="V2080" i="5"/>
  <c r="J2080" i="5"/>
  <c r="V2079" i="5"/>
  <c r="J2079" i="5"/>
  <c r="V2078" i="5"/>
  <c r="J2078" i="5"/>
  <c r="V2077" i="5"/>
  <c r="J2077" i="5"/>
  <c r="V2076" i="5"/>
  <c r="J2076" i="5"/>
  <c r="V2075" i="5"/>
  <c r="J2075" i="5"/>
  <c r="V2074" i="5"/>
  <c r="J2074" i="5"/>
  <c r="V2073" i="5"/>
  <c r="J2073" i="5"/>
  <c r="V2072" i="5"/>
  <c r="J2072" i="5"/>
  <c r="V2071" i="5"/>
  <c r="J2071" i="5"/>
  <c r="V2070" i="5"/>
  <c r="J2070" i="5"/>
  <c r="V2069" i="5"/>
  <c r="J2069" i="5"/>
  <c r="V2068" i="5"/>
  <c r="J2068" i="5"/>
  <c r="V2067" i="5"/>
  <c r="J2067" i="5"/>
  <c r="V2066" i="5"/>
  <c r="J2066" i="5"/>
  <c r="V2065" i="5"/>
  <c r="J2065" i="5"/>
  <c r="V2064" i="5"/>
  <c r="J2064" i="5"/>
  <c r="V2063" i="5"/>
  <c r="J2063" i="5"/>
  <c r="V2062" i="5"/>
  <c r="J2062" i="5"/>
  <c r="V2061" i="5"/>
  <c r="J2061" i="5"/>
  <c r="V2060" i="5"/>
  <c r="J2060" i="5"/>
  <c r="V2059" i="5"/>
  <c r="J2059" i="5"/>
  <c r="V2058" i="5"/>
  <c r="J2058" i="5"/>
  <c r="V2057" i="5"/>
  <c r="J2057" i="5"/>
  <c r="V2056" i="5"/>
  <c r="J2056" i="5"/>
  <c r="V2055" i="5"/>
  <c r="J2055" i="5"/>
  <c r="V2054" i="5"/>
  <c r="J2054" i="5"/>
  <c r="V2053" i="5"/>
  <c r="J2053" i="5"/>
  <c r="V2052" i="5"/>
  <c r="J2052" i="5"/>
  <c r="V2051" i="5"/>
  <c r="J2051" i="5"/>
  <c r="V2050" i="5"/>
  <c r="J2050" i="5"/>
  <c r="V2049" i="5"/>
  <c r="J2049" i="5"/>
  <c r="V2048" i="5"/>
  <c r="J2048" i="5"/>
  <c r="V2047" i="5"/>
  <c r="J2047" i="5"/>
  <c r="V2046" i="5"/>
  <c r="J2046" i="5"/>
  <c r="V2045" i="5"/>
  <c r="J2045" i="5"/>
  <c r="V2044" i="5"/>
  <c r="J2044" i="5"/>
  <c r="V2043" i="5"/>
  <c r="J2043" i="5"/>
  <c r="V2042" i="5"/>
  <c r="J2042" i="5"/>
  <c r="V2041" i="5"/>
  <c r="J2041" i="5"/>
  <c r="V2040" i="5"/>
  <c r="J2040" i="5"/>
  <c r="V2039" i="5"/>
  <c r="J2039" i="5"/>
  <c r="V2038" i="5"/>
  <c r="J2038" i="5"/>
  <c r="V2037" i="5"/>
  <c r="J2037" i="5"/>
  <c r="V2036" i="5"/>
  <c r="J2036" i="5"/>
  <c r="V2035" i="5"/>
  <c r="J2035" i="5"/>
  <c r="V2034" i="5"/>
  <c r="J2034" i="5"/>
  <c r="V2033" i="5"/>
  <c r="J2033" i="5"/>
  <c r="V2032" i="5"/>
  <c r="J2032" i="5"/>
  <c r="V2031" i="5"/>
  <c r="J2031" i="5"/>
  <c r="V2030" i="5"/>
  <c r="J2030" i="5"/>
  <c r="V2029" i="5"/>
  <c r="J2029" i="5"/>
  <c r="V2028" i="5"/>
  <c r="J2028" i="5"/>
  <c r="V2027" i="5"/>
  <c r="J2027" i="5"/>
  <c r="V2026" i="5"/>
  <c r="J2026" i="5"/>
  <c r="V2025" i="5"/>
  <c r="J2025" i="5"/>
  <c r="V2024" i="5"/>
  <c r="J2024" i="5"/>
  <c r="V2023" i="5"/>
  <c r="J2023" i="5"/>
  <c r="V2022" i="5"/>
  <c r="J2022" i="5"/>
  <c r="V2021" i="5"/>
  <c r="J2021" i="5"/>
  <c r="V2020" i="5"/>
  <c r="J2020" i="5"/>
  <c r="V2019" i="5"/>
  <c r="J2019" i="5"/>
  <c r="V2018" i="5"/>
  <c r="J2018" i="5"/>
  <c r="V2017" i="5"/>
  <c r="J2017" i="5"/>
  <c r="V2016" i="5"/>
  <c r="J2016" i="5"/>
  <c r="V2015" i="5"/>
  <c r="J2015" i="5"/>
  <c r="V2014" i="5"/>
  <c r="J2014" i="5"/>
  <c r="V2013" i="5"/>
  <c r="J2013" i="5"/>
  <c r="V2012" i="5"/>
  <c r="J2012" i="5"/>
  <c r="V2011" i="5"/>
  <c r="J2011" i="5"/>
  <c r="V2010" i="5"/>
  <c r="J2010" i="5"/>
  <c r="V2009" i="5"/>
  <c r="J2009" i="5"/>
  <c r="V2008" i="5"/>
  <c r="J2008" i="5"/>
  <c r="V2007" i="5"/>
  <c r="J2007" i="5"/>
  <c r="V2006" i="5"/>
  <c r="J2006" i="5"/>
  <c r="V2005" i="5"/>
  <c r="J2005" i="5"/>
  <c r="V2004" i="5"/>
  <c r="J2004" i="5"/>
  <c r="V2003" i="5"/>
  <c r="J2003" i="5"/>
  <c r="V2002" i="5"/>
  <c r="J2002" i="5"/>
  <c r="V2001" i="5"/>
  <c r="J2001" i="5"/>
  <c r="V2000" i="5"/>
  <c r="J2000" i="5"/>
  <c r="V1999" i="5"/>
  <c r="J1999" i="5"/>
  <c r="V1998" i="5"/>
  <c r="J1998" i="5"/>
  <c r="V1997" i="5"/>
  <c r="J1997" i="5"/>
  <c r="V1996" i="5"/>
  <c r="J1996" i="5"/>
  <c r="V1995" i="5"/>
  <c r="J1995" i="5"/>
  <c r="V1994" i="5"/>
  <c r="J1994" i="5"/>
  <c r="V1993" i="5"/>
  <c r="J1993" i="5"/>
  <c r="V1992" i="5"/>
  <c r="J1992" i="5"/>
  <c r="V1991" i="5"/>
  <c r="J1991" i="5"/>
  <c r="V1990" i="5"/>
  <c r="J1990" i="5"/>
  <c r="V1989" i="5"/>
  <c r="J1989" i="5"/>
  <c r="V1988" i="5"/>
  <c r="J1988" i="5"/>
  <c r="V1987" i="5"/>
  <c r="J1987" i="5"/>
  <c r="V1986" i="5"/>
  <c r="J1986" i="5"/>
  <c r="V1985" i="5"/>
  <c r="J1985" i="5"/>
  <c r="V1984" i="5"/>
  <c r="J1984" i="5"/>
  <c r="V1983" i="5"/>
  <c r="J1983" i="5"/>
  <c r="V1982" i="5"/>
  <c r="J1982" i="5"/>
  <c r="V1981" i="5"/>
  <c r="J1981" i="5"/>
  <c r="V1980" i="5"/>
  <c r="J1980" i="5"/>
  <c r="V1979" i="5"/>
  <c r="J1979" i="5"/>
  <c r="V1978" i="5"/>
  <c r="J1978" i="5"/>
  <c r="V1977" i="5"/>
  <c r="J1977" i="5"/>
  <c r="V1976" i="5"/>
  <c r="J1976" i="5"/>
  <c r="V1975" i="5"/>
  <c r="J1975" i="5"/>
  <c r="V1974" i="5"/>
  <c r="J1974" i="5"/>
  <c r="V1973" i="5"/>
  <c r="J1973" i="5"/>
  <c r="V1972" i="5"/>
  <c r="J1972" i="5"/>
  <c r="V1971" i="5"/>
  <c r="J1971" i="5"/>
  <c r="V1970" i="5"/>
  <c r="J1970" i="5"/>
  <c r="V1969" i="5"/>
  <c r="J1969" i="5"/>
  <c r="V1968" i="5"/>
  <c r="J1968" i="5"/>
  <c r="V1967" i="5"/>
  <c r="J1967" i="5"/>
  <c r="V1966" i="5"/>
  <c r="J1966" i="5"/>
  <c r="V1965" i="5"/>
  <c r="J1965" i="5"/>
  <c r="V1964" i="5"/>
  <c r="J1964" i="5"/>
  <c r="V1963" i="5"/>
  <c r="J1963" i="5"/>
  <c r="V1962" i="5"/>
  <c r="J1962" i="5"/>
  <c r="V1961" i="5"/>
  <c r="J1961" i="5"/>
  <c r="V1960" i="5"/>
  <c r="J1960" i="5"/>
  <c r="V1959" i="5"/>
  <c r="J1959" i="5"/>
  <c r="V1958" i="5"/>
  <c r="J1958" i="5"/>
  <c r="V1957" i="5"/>
  <c r="J1957" i="5"/>
  <c r="V1956" i="5"/>
  <c r="J1956" i="5"/>
  <c r="V1955" i="5"/>
  <c r="J1955" i="5"/>
  <c r="V1954" i="5"/>
  <c r="J1954" i="5"/>
  <c r="V1953" i="5"/>
  <c r="J1953" i="5"/>
  <c r="V1952" i="5"/>
  <c r="J1952" i="5"/>
  <c r="V1951" i="5"/>
  <c r="J1951" i="5"/>
  <c r="V1950" i="5"/>
  <c r="J1950" i="5"/>
  <c r="V1949" i="5"/>
  <c r="J1949" i="5"/>
  <c r="V1948" i="5"/>
  <c r="J1948" i="5"/>
  <c r="V1947" i="5"/>
  <c r="J1947" i="5"/>
  <c r="V1946" i="5"/>
  <c r="J1946" i="5"/>
  <c r="V1945" i="5"/>
  <c r="J1945" i="5"/>
  <c r="V1944" i="5"/>
  <c r="J1944" i="5"/>
  <c r="V1943" i="5"/>
  <c r="J1943" i="5"/>
  <c r="V1942" i="5"/>
  <c r="J1942" i="5"/>
  <c r="V1941" i="5"/>
  <c r="J1941" i="5"/>
  <c r="V1940" i="5"/>
  <c r="J1940" i="5"/>
  <c r="V1939" i="5"/>
  <c r="J1939" i="5"/>
  <c r="V1938" i="5"/>
  <c r="J1938" i="5"/>
  <c r="V1937" i="5"/>
  <c r="J1937" i="5"/>
  <c r="V1936" i="5"/>
  <c r="J1936" i="5"/>
  <c r="V1935" i="5"/>
  <c r="J1935" i="5"/>
  <c r="V1934" i="5"/>
  <c r="J1934" i="5"/>
  <c r="V1933" i="5"/>
  <c r="J1933" i="5"/>
  <c r="V1932" i="5"/>
  <c r="J1932" i="5"/>
  <c r="V1931" i="5"/>
  <c r="J1931" i="5"/>
  <c r="V1930" i="5"/>
  <c r="J1930" i="5"/>
  <c r="V1929" i="5"/>
  <c r="J1929" i="5"/>
  <c r="V1928" i="5"/>
  <c r="J1928" i="5"/>
  <c r="V1927" i="5"/>
  <c r="J1927" i="5"/>
  <c r="V1926" i="5"/>
  <c r="J1926" i="5"/>
  <c r="V1925" i="5"/>
  <c r="J1925" i="5"/>
  <c r="V1924" i="5"/>
  <c r="J1924" i="5"/>
  <c r="V1923" i="5"/>
  <c r="J1923" i="5"/>
  <c r="V1922" i="5"/>
  <c r="J1922" i="5"/>
  <c r="V1921" i="5"/>
  <c r="J1921" i="5"/>
  <c r="V1920" i="5"/>
  <c r="J1920" i="5"/>
  <c r="V1919" i="5"/>
  <c r="J1919" i="5"/>
  <c r="V1918" i="5"/>
  <c r="J1918" i="5"/>
  <c r="V1917" i="5"/>
  <c r="J1917" i="5"/>
  <c r="V1916" i="5"/>
  <c r="J1916" i="5"/>
  <c r="V1915" i="5"/>
  <c r="J1915" i="5"/>
  <c r="V1914" i="5"/>
  <c r="J1914" i="5"/>
  <c r="V1913" i="5"/>
  <c r="J1913" i="5"/>
  <c r="V1912" i="5"/>
  <c r="J1912" i="5"/>
  <c r="V1911" i="5"/>
  <c r="J1911" i="5"/>
  <c r="V1910" i="5"/>
  <c r="J1910" i="5"/>
  <c r="V1909" i="5"/>
  <c r="J1909" i="5"/>
  <c r="V1908" i="5"/>
  <c r="J1908" i="5"/>
  <c r="V1907" i="5"/>
  <c r="J1907" i="5"/>
  <c r="V1906" i="5"/>
  <c r="J1906" i="5"/>
  <c r="V1905" i="5"/>
  <c r="J1905" i="5"/>
  <c r="V1904" i="5"/>
  <c r="J1904" i="5"/>
  <c r="V1903" i="5"/>
  <c r="J1903" i="5"/>
  <c r="V1902" i="5"/>
  <c r="J1902" i="5"/>
  <c r="V1901" i="5"/>
  <c r="J1901" i="5"/>
  <c r="V1900" i="5"/>
  <c r="J1900" i="5"/>
  <c r="V1899" i="5"/>
  <c r="J1899" i="5"/>
  <c r="V1898" i="5"/>
  <c r="J1898" i="5"/>
  <c r="V1897" i="5"/>
  <c r="J1897" i="5"/>
  <c r="V1896" i="5"/>
  <c r="J1896" i="5"/>
  <c r="V1895" i="5"/>
  <c r="J1895" i="5"/>
  <c r="V1894" i="5"/>
  <c r="J1894" i="5"/>
  <c r="V1893" i="5"/>
  <c r="J1893" i="5"/>
  <c r="V1892" i="5"/>
  <c r="J1892" i="5"/>
  <c r="V1891" i="5"/>
  <c r="J1891" i="5"/>
  <c r="V1890" i="5"/>
  <c r="J1890" i="5"/>
  <c r="V1889" i="5"/>
  <c r="J1889" i="5"/>
  <c r="V1888" i="5"/>
  <c r="J1888" i="5"/>
  <c r="V1887" i="5"/>
  <c r="J1887" i="5"/>
  <c r="V1886" i="5"/>
  <c r="J1886" i="5"/>
  <c r="V1885" i="5"/>
  <c r="J1885" i="5"/>
  <c r="V1884" i="5"/>
  <c r="J1884" i="5"/>
  <c r="V1883" i="5"/>
  <c r="J1883" i="5"/>
  <c r="V1882" i="5"/>
  <c r="J1882" i="5"/>
  <c r="V1881" i="5"/>
  <c r="J1881" i="5"/>
  <c r="V1880" i="5"/>
  <c r="J1880" i="5"/>
  <c r="V1879" i="5"/>
  <c r="J1879" i="5"/>
  <c r="V1878" i="5"/>
  <c r="J1878" i="5"/>
  <c r="V1877" i="5"/>
  <c r="J1877" i="5"/>
  <c r="V1876" i="5"/>
  <c r="J1876" i="5"/>
  <c r="V1875" i="5"/>
  <c r="J1875" i="5"/>
  <c r="V1874" i="5"/>
  <c r="J1874" i="5"/>
  <c r="V1873" i="5"/>
  <c r="J1873" i="5"/>
  <c r="V1872" i="5"/>
  <c r="J1872" i="5"/>
  <c r="V1871" i="5"/>
  <c r="J1871" i="5"/>
  <c r="V1870" i="5"/>
  <c r="J1870" i="5"/>
  <c r="V1869" i="5"/>
  <c r="J1869" i="5"/>
  <c r="V1868" i="5"/>
  <c r="J1868" i="5"/>
  <c r="V1867" i="5"/>
  <c r="J1867" i="5"/>
  <c r="V1866" i="5"/>
  <c r="J1866" i="5"/>
  <c r="V1865" i="5"/>
  <c r="J1865" i="5"/>
  <c r="V1864" i="5"/>
  <c r="J1864" i="5"/>
  <c r="V1863" i="5"/>
  <c r="J1863" i="5"/>
  <c r="V1862" i="5"/>
  <c r="J1862" i="5"/>
  <c r="V1861" i="5"/>
  <c r="J1861" i="5"/>
  <c r="V1860" i="5"/>
  <c r="J1860" i="5"/>
  <c r="V1859" i="5"/>
  <c r="J1859" i="5"/>
  <c r="V1858" i="5"/>
  <c r="J1858" i="5"/>
  <c r="V1857" i="5"/>
  <c r="J1857" i="5"/>
  <c r="V1856" i="5"/>
  <c r="J1856" i="5"/>
  <c r="V1855" i="5"/>
  <c r="J1855" i="5"/>
  <c r="V1854" i="5"/>
  <c r="J1854" i="5"/>
  <c r="V1853" i="5"/>
  <c r="J1853" i="5"/>
  <c r="V1852" i="5"/>
  <c r="J1852" i="5"/>
  <c r="V1851" i="5"/>
  <c r="J1851" i="5"/>
  <c r="V1850" i="5"/>
  <c r="J1850" i="5"/>
  <c r="V1849" i="5"/>
  <c r="J1849" i="5"/>
  <c r="V1848" i="5"/>
  <c r="J1848" i="5"/>
  <c r="V1847" i="5"/>
  <c r="J1847" i="5"/>
  <c r="V1846" i="5"/>
  <c r="J1846" i="5"/>
  <c r="V1845" i="5"/>
  <c r="J1845" i="5"/>
  <c r="V1844" i="5"/>
  <c r="J1844" i="5"/>
  <c r="V1843" i="5"/>
  <c r="J1843" i="5"/>
  <c r="V1842" i="5"/>
  <c r="J1842" i="5"/>
  <c r="V1841" i="5"/>
  <c r="J1841" i="5"/>
  <c r="V1840" i="5"/>
  <c r="J1840" i="5"/>
  <c r="V1839" i="5"/>
  <c r="J1839" i="5"/>
  <c r="V1838" i="5"/>
  <c r="J1838" i="5"/>
  <c r="V1837" i="5"/>
  <c r="J1837" i="5"/>
  <c r="V1836" i="5"/>
  <c r="J1836" i="5"/>
  <c r="V1835" i="5"/>
  <c r="J1835" i="5"/>
  <c r="V1834" i="5"/>
  <c r="J1834" i="5"/>
  <c r="V1833" i="5"/>
  <c r="J1833" i="5"/>
  <c r="V1832" i="5"/>
  <c r="J1832" i="5"/>
  <c r="V1831" i="5"/>
  <c r="J1831" i="5"/>
  <c r="V1830" i="5"/>
  <c r="J1830" i="5"/>
  <c r="V1829" i="5"/>
  <c r="J1829" i="5"/>
  <c r="V1828" i="5"/>
  <c r="J1828" i="5"/>
  <c r="V1827" i="5"/>
  <c r="J1827" i="5"/>
  <c r="V1826" i="5"/>
  <c r="J1826" i="5"/>
  <c r="V1825" i="5"/>
  <c r="J1825" i="5"/>
  <c r="V1824" i="5"/>
  <c r="J1824" i="5"/>
  <c r="V1823" i="5"/>
  <c r="J1823" i="5"/>
  <c r="V1822" i="5"/>
  <c r="J1822" i="5"/>
  <c r="V1821" i="5"/>
  <c r="J1821" i="5"/>
  <c r="V1820" i="5"/>
  <c r="J1820" i="5"/>
  <c r="V1819" i="5"/>
  <c r="J1819" i="5"/>
  <c r="V1818" i="5"/>
  <c r="J1818" i="5"/>
  <c r="V1817" i="5"/>
  <c r="J1817" i="5"/>
  <c r="V1816" i="5"/>
  <c r="J1816" i="5"/>
  <c r="V1815" i="5"/>
  <c r="J1815" i="5"/>
  <c r="V1814" i="5"/>
  <c r="J1814" i="5"/>
  <c r="V1813" i="5"/>
  <c r="J1813" i="5"/>
  <c r="V1812" i="5"/>
  <c r="J1812" i="5"/>
  <c r="V1811" i="5"/>
  <c r="J1811" i="5"/>
  <c r="V1810" i="5"/>
  <c r="J1810" i="5"/>
  <c r="V1809" i="5"/>
  <c r="J1809" i="5"/>
  <c r="V1808" i="5"/>
  <c r="J1808" i="5"/>
  <c r="V1807" i="5"/>
  <c r="J1807" i="5"/>
  <c r="V1806" i="5"/>
  <c r="J1806" i="5"/>
  <c r="V1805" i="5"/>
  <c r="J1805" i="5"/>
  <c r="V1804" i="5"/>
  <c r="J1804" i="5"/>
  <c r="V1803" i="5"/>
  <c r="J1803" i="5"/>
  <c r="V1802" i="5"/>
  <c r="J1802" i="5"/>
  <c r="V1801" i="5"/>
  <c r="J1801" i="5"/>
  <c r="V1800" i="5"/>
  <c r="J1800" i="5"/>
  <c r="V1799" i="5"/>
  <c r="J1799" i="5"/>
  <c r="V1798" i="5"/>
  <c r="J1798" i="5"/>
  <c r="V1797" i="5"/>
  <c r="J1797" i="5"/>
  <c r="V1796" i="5"/>
  <c r="J1796" i="5"/>
  <c r="V1795" i="5"/>
  <c r="J1795" i="5"/>
  <c r="V1794" i="5"/>
  <c r="J1794" i="5"/>
  <c r="V1793" i="5"/>
  <c r="J1793" i="5"/>
  <c r="V1792" i="5"/>
  <c r="J1792" i="5"/>
  <c r="V1791" i="5"/>
  <c r="J1791" i="5"/>
  <c r="V1790" i="5"/>
  <c r="J1790" i="5"/>
  <c r="V1789" i="5"/>
  <c r="J1789" i="5"/>
  <c r="V1788" i="5"/>
  <c r="J1788" i="5"/>
  <c r="V1787" i="5"/>
  <c r="J1787" i="5"/>
  <c r="V1786" i="5"/>
  <c r="J1786" i="5"/>
  <c r="V1785" i="5"/>
  <c r="J1785" i="5"/>
  <c r="V1784" i="5"/>
  <c r="J1784" i="5"/>
  <c r="V1783" i="5"/>
  <c r="J1783" i="5"/>
  <c r="V1782" i="5"/>
  <c r="J1782" i="5"/>
  <c r="V1781" i="5"/>
  <c r="J1781" i="5"/>
  <c r="V1780" i="5"/>
  <c r="J1780" i="5"/>
  <c r="V1779" i="5"/>
  <c r="J1779" i="5"/>
  <c r="V1778" i="5"/>
  <c r="J1778" i="5"/>
  <c r="V1777" i="5"/>
  <c r="J1777" i="5"/>
  <c r="V1776" i="5"/>
  <c r="J1776" i="5"/>
  <c r="V1775" i="5"/>
  <c r="J1775" i="5"/>
  <c r="V1774" i="5"/>
  <c r="J1774" i="5"/>
  <c r="V1773" i="5"/>
  <c r="J1773" i="5"/>
  <c r="V1772" i="5"/>
  <c r="J1772" i="5"/>
  <c r="V1771" i="5"/>
  <c r="J1771" i="5"/>
  <c r="V1770" i="5"/>
  <c r="J1770" i="5"/>
  <c r="V1769" i="5"/>
  <c r="J1769" i="5"/>
  <c r="V1768" i="5"/>
  <c r="J1768" i="5"/>
  <c r="V1767" i="5"/>
  <c r="J1767" i="5"/>
  <c r="V1766" i="5"/>
  <c r="J1766" i="5"/>
  <c r="V1765" i="5"/>
  <c r="J1765" i="5"/>
  <c r="V1764" i="5"/>
  <c r="J1764" i="5"/>
  <c r="V1763" i="5"/>
  <c r="J1763" i="5"/>
  <c r="V1762" i="5"/>
  <c r="J1762" i="5"/>
  <c r="V1761" i="5"/>
  <c r="J1761" i="5"/>
  <c r="V1760" i="5"/>
  <c r="J1760" i="5"/>
  <c r="V1759" i="5"/>
  <c r="J1759" i="5"/>
  <c r="V1758" i="5"/>
  <c r="J1758" i="5"/>
  <c r="V1757" i="5"/>
  <c r="J1757" i="5"/>
  <c r="V1756" i="5"/>
  <c r="J1756" i="5"/>
  <c r="V1755" i="5"/>
  <c r="J1755" i="5"/>
  <c r="V1754" i="5"/>
  <c r="J1754" i="5"/>
  <c r="V1753" i="5"/>
  <c r="J1753" i="5"/>
  <c r="V1752" i="5"/>
  <c r="J1752" i="5"/>
  <c r="V1751" i="5"/>
  <c r="J1751" i="5"/>
  <c r="V1750" i="5"/>
  <c r="J1750" i="5"/>
  <c r="V1749" i="5"/>
  <c r="J1749" i="5"/>
  <c r="V1748" i="5"/>
  <c r="J1748" i="5"/>
  <c r="V1747" i="5"/>
  <c r="J1747" i="5"/>
  <c r="V1746" i="5"/>
  <c r="J1746" i="5"/>
  <c r="V1745" i="5"/>
  <c r="J1745" i="5"/>
  <c r="V1744" i="5"/>
  <c r="J1744" i="5"/>
  <c r="V1743" i="5"/>
  <c r="J1743" i="5"/>
  <c r="V1742" i="5"/>
  <c r="J1742" i="5"/>
  <c r="V1741" i="5"/>
  <c r="J1741" i="5"/>
  <c r="V1740" i="5"/>
  <c r="J1740" i="5"/>
  <c r="V1739" i="5"/>
  <c r="J1739" i="5"/>
  <c r="V1738" i="5"/>
  <c r="J1738" i="5"/>
  <c r="V1737" i="5"/>
  <c r="J1737" i="5"/>
  <c r="V1736" i="5"/>
  <c r="J1736" i="5"/>
  <c r="V1735" i="5"/>
  <c r="J1735" i="5"/>
  <c r="V1734" i="5"/>
  <c r="J1734" i="5"/>
  <c r="V1733" i="5"/>
  <c r="J1733" i="5"/>
  <c r="V1732" i="5"/>
  <c r="J1732" i="5"/>
  <c r="V1731" i="5"/>
  <c r="J1731" i="5"/>
  <c r="V1730" i="5"/>
  <c r="J1730" i="5"/>
  <c r="V1729" i="5"/>
  <c r="J1729" i="5"/>
  <c r="V1728" i="5"/>
  <c r="J1728" i="5"/>
  <c r="V1727" i="5"/>
  <c r="J1727" i="5"/>
  <c r="V1726" i="5"/>
  <c r="J1726" i="5"/>
  <c r="V1725" i="5"/>
  <c r="J1725" i="5"/>
  <c r="V1724" i="5"/>
  <c r="J1724" i="5"/>
  <c r="V1723" i="5"/>
  <c r="J1723" i="5"/>
  <c r="V1722" i="5"/>
  <c r="J1722" i="5"/>
  <c r="V1721" i="5"/>
  <c r="J1721" i="5"/>
  <c r="V1720" i="5"/>
  <c r="J1720" i="5"/>
  <c r="V1719" i="5"/>
  <c r="J1719" i="5"/>
  <c r="V1718" i="5"/>
  <c r="J1718" i="5"/>
  <c r="V1717" i="5"/>
  <c r="J1717" i="5"/>
  <c r="V1716" i="5"/>
  <c r="J1716" i="5"/>
  <c r="V1715" i="5"/>
  <c r="J1715" i="5"/>
  <c r="V1714" i="5"/>
  <c r="J1714" i="5"/>
  <c r="V1713" i="5"/>
  <c r="J1713" i="5"/>
  <c r="V1712" i="5"/>
  <c r="J1712" i="5"/>
  <c r="V1711" i="5"/>
  <c r="J1711" i="5"/>
  <c r="V1710" i="5"/>
  <c r="J1710" i="5"/>
  <c r="V1709" i="5"/>
  <c r="J1709" i="5"/>
  <c r="V1708" i="5"/>
  <c r="J1708" i="5"/>
  <c r="V1707" i="5"/>
  <c r="J1707" i="5"/>
  <c r="V1706" i="5"/>
  <c r="J1706" i="5"/>
  <c r="V1705" i="5"/>
  <c r="J1705" i="5"/>
  <c r="V1704" i="5"/>
  <c r="J1704" i="5"/>
  <c r="V1703" i="5"/>
  <c r="J1703" i="5"/>
  <c r="V1702" i="5"/>
  <c r="J1702" i="5"/>
  <c r="V1701" i="5"/>
  <c r="J1701" i="5"/>
  <c r="V1700" i="5"/>
  <c r="J1700" i="5"/>
  <c r="V1699" i="5"/>
  <c r="J1699" i="5"/>
  <c r="V1698" i="5"/>
  <c r="J1698" i="5"/>
  <c r="V1697" i="5"/>
  <c r="J1697" i="5"/>
  <c r="V1696" i="5"/>
  <c r="J1696" i="5"/>
  <c r="V1695" i="5"/>
  <c r="J1695" i="5"/>
  <c r="V1694" i="5"/>
  <c r="J1694" i="5"/>
  <c r="V1693" i="5"/>
  <c r="J1693" i="5"/>
  <c r="V1692" i="5"/>
  <c r="J1692" i="5"/>
  <c r="V1691" i="5"/>
  <c r="J1691" i="5"/>
  <c r="V1690" i="5"/>
  <c r="J1690" i="5"/>
  <c r="V1689" i="5"/>
  <c r="J1689" i="5"/>
  <c r="V1688" i="5"/>
  <c r="J1688" i="5"/>
  <c r="V1687" i="5"/>
  <c r="J1687" i="5"/>
  <c r="V1686" i="5"/>
  <c r="J1686" i="5"/>
  <c r="V1685" i="5"/>
  <c r="J1685" i="5"/>
  <c r="V1684" i="5"/>
  <c r="J1684" i="5"/>
  <c r="V1683" i="5"/>
  <c r="J1683" i="5"/>
  <c r="V1682" i="5"/>
  <c r="J1682" i="5"/>
  <c r="V1681" i="5"/>
  <c r="J1681" i="5"/>
  <c r="V1680" i="5"/>
  <c r="J1680" i="5"/>
  <c r="V1679" i="5"/>
  <c r="J1679" i="5"/>
  <c r="V1678" i="5"/>
  <c r="J1678" i="5"/>
  <c r="V1677" i="5"/>
  <c r="J1677" i="5"/>
  <c r="V1676" i="5"/>
  <c r="J1676" i="5"/>
  <c r="V1675" i="5"/>
  <c r="J1675" i="5"/>
  <c r="V1674" i="5"/>
  <c r="J1674" i="5"/>
  <c r="V1673" i="5"/>
  <c r="J1673" i="5"/>
  <c r="V1672" i="5"/>
  <c r="J1672" i="5"/>
  <c r="V1671" i="5"/>
  <c r="J1671" i="5"/>
  <c r="V1670" i="5"/>
  <c r="J1670" i="5"/>
  <c r="V1669" i="5"/>
  <c r="J1669" i="5"/>
  <c r="V1668" i="5"/>
  <c r="J1668" i="5"/>
  <c r="V1667" i="5"/>
  <c r="J1667" i="5"/>
  <c r="V1666" i="5"/>
  <c r="J1666" i="5"/>
  <c r="V1665" i="5"/>
  <c r="J1665" i="5"/>
  <c r="V1664" i="5"/>
  <c r="J1664" i="5"/>
  <c r="V1663" i="5"/>
  <c r="J1663" i="5"/>
  <c r="V1662" i="5"/>
  <c r="J1662" i="5"/>
  <c r="V1661" i="5"/>
  <c r="J1661" i="5"/>
  <c r="V1660" i="5"/>
  <c r="J1660" i="5"/>
  <c r="V1659" i="5"/>
  <c r="J1659" i="5"/>
  <c r="V1658" i="5"/>
  <c r="J1658" i="5"/>
  <c r="V1657" i="5"/>
  <c r="J1657" i="5"/>
  <c r="V1656" i="5"/>
  <c r="J1656" i="5"/>
  <c r="V1655" i="5"/>
  <c r="J1655" i="5"/>
  <c r="V1654" i="5"/>
  <c r="J1654" i="5"/>
  <c r="V1653" i="5"/>
  <c r="J1653" i="5"/>
  <c r="V1652" i="5"/>
  <c r="J1652" i="5"/>
  <c r="V1651" i="5"/>
  <c r="J1651" i="5"/>
  <c r="V1650" i="5"/>
  <c r="J1650" i="5"/>
  <c r="V1649" i="5"/>
  <c r="J1649" i="5"/>
  <c r="V1648" i="5"/>
  <c r="J1648" i="5"/>
  <c r="V1647" i="5"/>
  <c r="J1647" i="5"/>
  <c r="V1646" i="5"/>
  <c r="J1646" i="5"/>
  <c r="V1645" i="5"/>
  <c r="J1645" i="5"/>
  <c r="V1644" i="5"/>
  <c r="J1644" i="5"/>
  <c r="V1643" i="5"/>
  <c r="J1643" i="5"/>
  <c r="V1642" i="5"/>
  <c r="J1642" i="5"/>
  <c r="V1641" i="5"/>
  <c r="J1641" i="5"/>
  <c r="V1640" i="5"/>
  <c r="J1640" i="5"/>
  <c r="V1639" i="5"/>
  <c r="J1639" i="5"/>
  <c r="V1638" i="5"/>
  <c r="J1638" i="5"/>
  <c r="V1637" i="5"/>
  <c r="J1637" i="5"/>
  <c r="V1636" i="5"/>
  <c r="J1636" i="5"/>
  <c r="V1635" i="5"/>
  <c r="J1635" i="5"/>
  <c r="V1634" i="5"/>
  <c r="J1634" i="5"/>
  <c r="V1633" i="5"/>
  <c r="J1633" i="5"/>
  <c r="V1632" i="5"/>
  <c r="J1632" i="5"/>
  <c r="V1631" i="5"/>
  <c r="J1631" i="5"/>
  <c r="V1630" i="5"/>
  <c r="J1630" i="5"/>
  <c r="V1629" i="5"/>
  <c r="J1629" i="5"/>
  <c r="V1628" i="5"/>
  <c r="J1628" i="5"/>
  <c r="V1627" i="5"/>
  <c r="J1627" i="5"/>
  <c r="V1626" i="5"/>
  <c r="J1626" i="5"/>
  <c r="V1625" i="5"/>
  <c r="J1625" i="5"/>
  <c r="V1624" i="5"/>
  <c r="J1624" i="5"/>
  <c r="V1623" i="5"/>
  <c r="J1623" i="5"/>
  <c r="V1622" i="5"/>
  <c r="J1622" i="5"/>
  <c r="V1621" i="5"/>
  <c r="J1621" i="5"/>
  <c r="V1620" i="5"/>
  <c r="J1620" i="5"/>
  <c r="V1619" i="5"/>
  <c r="J1619" i="5"/>
  <c r="V1618" i="5"/>
  <c r="J1618" i="5"/>
  <c r="V1617" i="5"/>
  <c r="J1617" i="5"/>
  <c r="V1616" i="5"/>
  <c r="J1616" i="5"/>
  <c r="V1615" i="5"/>
  <c r="J1615" i="5"/>
  <c r="V1614" i="5"/>
  <c r="J1614" i="5"/>
  <c r="V1613" i="5"/>
  <c r="J1613" i="5"/>
  <c r="V1612" i="5"/>
  <c r="J1612" i="5"/>
  <c r="V1611" i="5"/>
  <c r="J1611" i="5"/>
  <c r="V1610" i="5"/>
  <c r="J1610" i="5"/>
  <c r="V1609" i="5"/>
  <c r="J1609" i="5"/>
  <c r="V1608" i="5"/>
  <c r="J1608" i="5"/>
  <c r="V1607" i="5"/>
  <c r="J1607" i="5"/>
  <c r="V1606" i="5"/>
  <c r="J1606" i="5"/>
  <c r="V1605" i="5"/>
  <c r="J1605" i="5"/>
  <c r="V1604" i="5"/>
  <c r="J1604" i="5"/>
  <c r="V1603" i="5"/>
  <c r="J1603" i="5"/>
  <c r="V1602" i="5"/>
  <c r="J1602" i="5"/>
  <c r="V1601" i="5"/>
  <c r="J1601" i="5"/>
  <c r="V1600" i="5"/>
  <c r="J1600" i="5"/>
  <c r="V1599" i="5"/>
  <c r="J1599" i="5"/>
  <c r="V1598" i="5"/>
  <c r="J1598" i="5"/>
  <c r="V1597" i="5"/>
  <c r="J1597" i="5"/>
  <c r="V1596" i="5"/>
  <c r="J1596" i="5"/>
  <c r="V1595" i="5"/>
  <c r="J1595" i="5"/>
  <c r="V1594" i="5"/>
  <c r="J1594" i="5"/>
  <c r="V1593" i="5"/>
  <c r="J1593" i="5"/>
  <c r="V1592" i="5"/>
  <c r="J1592" i="5"/>
  <c r="V1591" i="5"/>
  <c r="J1591" i="5"/>
  <c r="V1590" i="5"/>
  <c r="J1590" i="5"/>
  <c r="V1589" i="5"/>
  <c r="J1589" i="5"/>
  <c r="V1588" i="5"/>
  <c r="J1588" i="5"/>
  <c r="V1587" i="5"/>
  <c r="J1587" i="5"/>
  <c r="V1586" i="5"/>
  <c r="J1586" i="5"/>
  <c r="V1585" i="5"/>
  <c r="J1585" i="5"/>
  <c r="V1584" i="5"/>
  <c r="J1584" i="5"/>
  <c r="V1583" i="5"/>
  <c r="J1583" i="5"/>
  <c r="V1582" i="5"/>
  <c r="J1582" i="5"/>
  <c r="V1581" i="5"/>
  <c r="J1581" i="5"/>
  <c r="V1580" i="5"/>
  <c r="J1580" i="5"/>
  <c r="V1579" i="5"/>
  <c r="J1579" i="5"/>
  <c r="V1578" i="5"/>
  <c r="J1578" i="5"/>
  <c r="V1577" i="5"/>
  <c r="J1577" i="5"/>
  <c r="V1576" i="5"/>
  <c r="J1576" i="5"/>
  <c r="V1575" i="5"/>
  <c r="J1575" i="5"/>
  <c r="V1574" i="5"/>
  <c r="J1574" i="5"/>
  <c r="V1573" i="5"/>
  <c r="J1573" i="5"/>
  <c r="V1572" i="5"/>
  <c r="J1572" i="5"/>
  <c r="V1571" i="5"/>
  <c r="J1571" i="5"/>
  <c r="V1570" i="5"/>
  <c r="J1570" i="5"/>
  <c r="V1569" i="5"/>
  <c r="J1569" i="5"/>
  <c r="V1568" i="5"/>
  <c r="J1568" i="5"/>
  <c r="V1567" i="5"/>
  <c r="J1567" i="5"/>
  <c r="V1566" i="5"/>
  <c r="J1566" i="5"/>
  <c r="V1565" i="5"/>
  <c r="J1565" i="5"/>
  <c r="V1564" i="5"/>
  <c r="J1564" i="5"/>
  <c r="V1563" i="5"/>
  <c r="J1563" i="5"/>
  <c r="V1562" i="5"/>
  <c r="J1562" i="5"/>
  <c r="V1561" i="5"/>
  <c r="J1561" i="5"/>
  <c r="V1560" i="5"/>
  <c r="J1560" i="5"/>
  <c r="V1559" i="5"/>
  <c r="J1559" i="5"/>
  <c r="V1558" i="5"/>
  <c r="J1558" i="5"/>
  <c r="V1557" i="5"/>
  <c r="J1557" i="5"/>
  <c r="V1556" i="5"/>
  <c r="J1556" i="5"/>
  <c r="V1555" i="5"/>
  <c r="J1555" i="5"/>
  <c r="V1554" i="5"/>
  <c r="J1554" i="5"/>
  <c r="V1553" i="5"/>
  <c r="J1553" i="5"/>
  <c r="V1552" i="5"/>
  <c r="J1552" i="5"/>
  <c r="V1551" i="5"/>
  <c r="J1551" i="5"/>
  <c r="V1550" i="5"/>
  <c r="J1550" i="5"/>
  <c r="V1549" i="5"/>
  <c r="J1549" i="5"/>
  <c r="V1548" i="5"/>
  <c r="J1548" i="5"/>
  <c r="V1547" i="5"/>
  <c r="J1547" i="5"/>
  <c r="V1546" i="5"/>
  <c r="J1546" i="5"/>
  <c r="V1545" i="5"/>
  <c r="J1545" i="5"/>
  <c r="V1544" i="5"/>
  <c r="J1544" i="5"/>
  <c r="V1543" i="5"/>
  <c r="J1543" i="5"/>
  <c r="V1542" i="5"/>
  <c r="J1542" i="5"/>
  <c r="V1541" i="5"/>
  <c r="J1541" i="5"/>
  <c r="V1540" i="5"/>
  <c r="J1540" i="5"/>
  <c r="V1539" i="5"/>
  <c r="J1539" i="5"/>
  <c r="V1538" i="5"/>
  <c r="J1538" i="5"/>
  <c r="V1537" i="5"/>
  <c r="J1537" i="5"/>
  <c r="V1536" i="5"/>
  <c r="J1536" i="5"/>
  <c r="V1535" i="5"/>
  <c r="J1535" i="5"/>
  <c r="V1534" i="5"/>
  <c r="J1534" i="5"/>
  <c r="V1533" i="5"/>
  <c r="J1533" i="5"/>
  <c r="V1532" i="5"/>
  <c r="J1532" i="5"/>
  <c r="V1531" i="5"/>
  <c r="J1531" i="5"/>
  <c r="V1530" i="5"/>
  <c r="J1530" i="5"/>
  <c r="V1529" i="5"/>
  <c r="J1529" i="5"/>
  <c r="V1528" i="5"/>
  <c r="J1528" i="5"/>
  <c r="V1527" i="5"/>
  <c r="J1527" i="5"/>
  <c r="V1526" i="5"/>
  <c r="J1526" i="5"/>
  <c r="V1525" i="5"/>
  <c r="J1525" i="5"/>
  <c r="V1524" i="5"/>
  <c r="J1524" i="5"/>
  <c r="V1523" i="5"/>
  <c r="J1523" i="5"/>
  <c r="V1522" i="5"/>
  <c r="J1522" i="5"/>
  <c r="V1521" i="5"/>
  <c r="J1521" i="5"/>
  <c r="V1520" i="5"/>
  <c r="J1520" i="5"/>
  <c r="V1519" i="5"/>
  <c r="J1519" i="5"/>
  <c r="V1518" i="5"/>
  <c r="J1518" i="5"/>
  <c r="V1517" i="5"/>
  <c r="J1517" i="5"/>
  <c r="V1516" i="5"/>
  <c r="J1516" i="5"/>
  <c r="V1515" i="5"/>
  <c r="J1515" i="5"/>
  <c r="V1514" i="5"/>
  <c r="J1514" i="5"/>
  <c r="V1513" i="5"/>
  <c r="J1513" i="5"/>
  <c r="V1512" i="5"/>
  <c r="J1512" i="5"/>
  <c r="V1511" i="5"/>
  <c r="J1511" i="5"/>
  <c r="V1510" i="5"/>
  <c r="J1510" i="5"/>
  <c r="V1509" i="5"/>
  <c r="J1509" i="5"/>
  <c r="V1508" i="5"/>
  <c r="J1508" i="5"/>
  <c r="V1507" i="5"/>
  <c r="J1507" i="5"/>
  <c r="V1506" i="5"/>
  <c r="J1506" i="5"/>
  <c r="V1505" i="5"/>
  <c r="J1505" i="5"/>
  <c r="V1504" i="5"/>
  <c r="J1504" i="5"/>
  <c r="V1503" i="5"/>
  <c r="J1503" i="5"/>
  <c r="V1502" i="5"/>
  <c r="J1502" i="5"/>
  <c r="V1501" i="5"/>
  <c r="J1501" i="5"/>
  <c r="V1500" i="5"/>
  <c r="J1500" i="5"/>
  <c r="V1499" i="5"/>
  <c r="J1499" i="5"/>
  <c r="V1498" i="5"/>
  <c r="J1498" i="5"/>
  <c r="V1497" i="5"/>
  <c r="J1497" i="5"/>
  <c r="V1496" i="5"/>
  <c r="J1496" i="5"/>
  <c r="V1495" i="5"/>
  <c r="J1495" i="5"/>
  <c r="V1494" i="5"/>
  <c r="J1494" i="5"/>
  <c r="V1493" i="5"/>
  <c r="J1493" i="5"/>
  <c r="V1492" i="5"/>
  <c r="J1492" i="5"/>
  <c r="V1491" i="5"/>
  <c r="J1491" i="5"/>
  <c r="V1490" i="5"/>
  <c r="J1490" i="5"/>
  <c r="V1489" i="5"/>
  <c r="J1489" i="5"/>
  <c r="V1488" i="5"/>
  <c r="J1488" i="5"/>
  <c r="V1487" i="5"/>
  <c r="J1487" i="5"/>
  <c r="V1486" i="5"/>
  <c r="J1486" i="5"/>
  <c r="V1485" i="5"/>
  <c r="J1485" i="5"/>
  <c r="V1484" i="5"/>
  <c r="J1484" i="5"/>
  <c r="V1483" i="5"/>
  <c r="J1483" i="5"/>
  <c r="V1482" i="5"/>
  <c r="J1482" i="5"/>
  <c r="V1481" i="5"/>
  <c r="J1481" i="5"/>
  <c r="V1480" i="5"/>
  <c r="J1480" i="5"/>
  <c r="V1479" i="5"/>
  <c r="J1479" i="5"/>
  <c r="V1478" i="5"/>
  <c r="J1478" i="5"/>
  <c r="V1477" i="5"/>
  <c r="J1477" i="5"/>
  <c r="V1476" i="5"/>
  <c r="J1476" i="5"/>
  <c r="V1475" i="5"/>
  <c r="J1475" i="5"/>
  <c r="V1474" i="5"/>
  <c r="J1474" i="5"/>
  <c r="V1473" i="5"/>
  <c r="J1473" i="5"/>
  <c r="V1472" i="5"/>
  <c r="J1472" i="5"/>
  <c r="V1471" i="5"/>
  <c r="J1471" i="5"/>
  <c r="V1470" i="5"/>
  <c r="J1470" i="5"/>
  <c r="V1469" i="5"/>
  <c r="J1469" i="5"/>
  <c r="V1468" i="5"/>
  <c r="J1468" i="5"/>
  <c r="V1467" i="5"/>
  <c r="J1467" i="5"/>
  <c r="V1466" i="5"/>
  <c r="J1466" i="5"/>
  <c r="V1465" i="5"/>
  <c r="J1465" i="5"/>
  <c r="V1464" i="5"/>
  <c r="J1464" i="5"/>
  <c r="V1463" i="5"/>
  <c r="J1463" i="5"/>
  <c r="V1462" i="5"/>
  <c r="J1462" i="5"/>
  <c r="V1461" i="5"/>
  <c r="J1461" i="5"/>
  <c r="V1460" i="5"/>
  <c r="J1460" i="5"/>
  <c r="V1459" i="5"/>
  <c r="J1459" i="5"/>
  <c r="V1458" i="5"/>
  <c r="J1458" i="5"/>
  <c r="V1457" i="5"/>
  <c r="J1457" i="5"/>
  <c r="V1456" i="5"/>
  <c r="J1456" i="5"/>
  <c r="V1455" i="5"/>
  <c r="J1455" i="5"/>
  <c r="V1454" i="5"/>
  <c r="J1454" i="5"/>
  <c r="V1453" i="5"/>
  <c r="J1453" i="5"/>
  <c r="V1452" i="5"/>
  <c r="J1452" i="5"/>
  <c r="V1451" i="5"/>
  <c r="J1451" i="5"/>
  <c r="V1450" i="5"/>
  <c r="J1450" i="5"/>
  <c r="V1449" i="5"/>
  <c r="J1449" i="5"/>
  <c r="V1448" i="5"/>
  <c r="J1448" i="5"/>
  <c r="V1447" i="5"/>
  <c r="J1447" i="5"/>
  <c r="V1446" i="5"/>
  <c r="J1446" i="5"/>
  <c r="V1445" i="5"/>
  <c r="J1445" i="5"/>
  <c r="V1444" i="5"/>
  <c r="J1444" i="5"/>
  <c r="V1443" i="5"/>
  <c r="J1443" i="5"/>
  <c r="V1442" i="5"/>
  <c r="J1442" i="5"/>
  <c r="V1441" i="5"/>
  <c r="J1441" i="5"/>
  <c r="V1440" i="5"/>
  <c r="J1440" i="5"/>
  <c r="V1439" i="5"/>
  <c r="J1439" i="5"/>
  <c r="V1438" i="5"/>
  <c r="J1438" i="5"/>
  <c r="V1437" i="5"/>
  <c r="J1437" i="5"/>
  <c r="V1436" i="5"/>
  <c r="J1436" i="5"/>
  <c r="V1435" i="5"/>
  <c r="J1435" i="5"/>
  <c r="V1434" i="5"/>
  <c r="J1434" i="5"/>
  <c r="V1433" i="5"/>
  <c r="J1433" i="5"/>
  <c r="V1432" i="5"/>
  <c r="J1432" i="5"/>
  <c r="V1431" i="5"/>
  <c r="J1431" i="5"/>
  <c r="V1430" i="5"/>
  <c r="J1430" i="5"/>
  <c r="V1429" i="5"/>
  <c r="J1429" i="5"/>
  <c r="V1428" i="5"/>
  <c r="J1428" i="5"/>
  <c r="V1427" i="5"/>
  <c r="J1427" i="5"/>
  <c r="V1426" i="5"/>
  <c r="J1426" i="5"/>
  <c r="V1425" i="5"/>
  <c r="J1425" i="5"/>
  <c r="V1424" i="5"/>
  <c r="J1424" i="5"/>
  <c r="V1423" i="5"/>
  <c r="J1423" i="5"/>
  <c r="V1422" i="5"/>
  <c r="J1422" i="5"/>
  <c r="V1421" i="5"/>
  <c r="J1421" i="5"/>
  <c r="V1420" i="5"/>
  <c r="J1420" i="5"/>
  <c r="V1419" i="5"/>
  <c r="J1419" i="5"/>
  <c r="V1418" i="5"/>
  <c r="J1418" i="5"/>
  <c r="V1417" i="5"/>
  <c r="J1417" i="5"/>
  <c r="V1416" i="5"/>
  <c r="J1416" i="5"/>
  <c r="V1415" i="5"/>
  <c r="J1415" i="5"/>
  <c r="V1414" i="5"/>
  <c r="J1414" i="5"/>
  <c r="V1413" i="5"/>
  <c r="J1413" i="5"/>
  <c r="V1412" i="5"/>
  <c r="J1412" i="5"/>
  <c r="V1411" i="5"/>
  <c r="J1411" i="5"/>
  <c r="V1410" i="5"/>
  <c r="J1410" i="5"/>
  <c r="V1409" i="5"/>
  <c r="J1409" i="5"/>
  <c r="V1408" i="5"/>
  <c r="J1408" i="5"/>
  <c r="V1407" i="5"/>
  <c r="J1407" i="5"/>
  <c r="V1406" i="5"/>
  <c r="J1406" i="5"/>
  <c r="V1405" i="5"/>
  <c r="J1405" i="5"/>
  <c r="V1404" i="5"/>
  <c r="J1404" i="5"/>
  <c r="V1403" i="5"/>
  <c r="J1403" i="5"/>
  <c r="V1402" i="5"/>
  <c r="J1402" i="5"/>
  <c r="V1401" i="5"/>
  <c r="J1401" i="5"/>
  <c r="V1400" i="5"/>
  <c r="J1400" i="5"/>
  <c r="V1399" i="5"/>
  <c r="J1399" i="5"/>
  <c r="V1398" i="5"/>
  <c r="J1398" i="5"/>
  <c r="V1397" i="5"/>
  <c r="J1397" i="5"/>
  <c r="V1396" i="5"/>
  <c r="J1396" i="5"/>
  <c r="V1395" i="5"/>
  <c r="J1395" i="5"/>
  <c r="V1394" i="5"/>
  <c r="J1394" i="5"/>
  <c r="V1393" i="5"/>
  <c r="J1393" i="5"/>
  <c r="V1392" i="5"/>
  <c r="J1392" i="5"/>
  <c r="V1391" i="5"/>
  <c r="J1391" i="5"/>
  <c r="V1390" i="5"/>
  <c r="J1390" i="5"/>
  <c r="V1389" i="5"/>
  <c r="J1389" i="5"/>
  <c r="V1388" i="5"/>
  <c r="J1388" i="5"/>
  <c r="V1387" i="5"/>
  <c r="J1387" i="5"/>
  <c r="V1386" i="5"/>
  <c r="J1386" i="5"/>
  <c r="V1385" i="5"/>
  <c r="J1385" i="5"/>
  <c r="V1384" i="5"/>
  <c r="J1384" i="5"/>
  <c r="V1383" i="5"/>
  <c r="J1383" i="5"/>
  <c r="V1382" i="5"/>
  <c r="J1382" i="5"/>
  <c r="V1381" i="5"/>
  <c r="J1381" i="5"/>
  <c r="V1380" i="5"/>
  <c r="J1380" i="5"/>
  <c r="V1379" i="5"/>
  <c r="J1379" i="5"/>
  <c r="V1378" i="5"/>
  <c r="J1378" i="5"/>
  <c r="V1377" i="5"/>
  <c r="J1377" i="5"/>
  <c r="V1376" i="5"/>
  <c r="J1376" i="5"/>
  <c r="V1375" i="5"/>
  <c r="J1375" i="5"/>
  <c r="V1374" i="5"/>
  <c r="J1374" i="5"/>
  <c r="V1373" i="5"/>
  <c r="J1373" i="5"/>
  <c r="V1372" i="5"/>
  <c r="J1372" i="5"/>
  <c r="V1371" i="5"/>
  <c r="J1371" i="5"/>
  <c r="V1370" i="5"/>
  <c r="J1370" i="5"/>
  <c r="V1369" i="5"/>
  <c r="J1369" i="5"/>
  <c r="V1368" i="5"/>
  <c r="J1368" i="5"/>
  <c r="V1367" i="5"/>
  <c r="J1367" i="5"/>
  <c r="V1366" i="5"/>
  <c r="J1366" i="5"/>
  <c r="V1365" i="5"/>
  <c r="J1365" i="5"/>
  <c r="V1364" i="5"/>
  <c r="J1364" i="5"/>
  <c r="V1363" i="5"/>
  <c r="J1363" i="5"/>
  <c r="V1362" i="5"/>
  <c r="J1362" i="5"/>
  <c r="V1361" i="5"/>
  <c r="J1361" i="5"/>
  <c r="V1360" i="5"/>
  <c r="J1360" i="5"/>
  <c r="V1359" i="5"/>
  <c r="J1359" i="5"/>
  <c r="V1358" i="5"/>
  <c r="J1358" i="5"/>
  <c r="V1357" i="5"/>
  <c r="J1357" i="5"/>
  <c r="V1356" i="5"/>
  <c r="J1356" i="5"/>
  <c r="V1355" i="5"/>
  <c r="J1355" i="5"/>
  <c r="V1354" i="5"/>
  <c r="J1354" i="5"/>
  <c r="V1353" i="5"/>
  <c r="J1353" i="5"/>
  <c r="V1352" i="5"/>
  <c r="J1352" i="5"/>
  <c r="V1351" i="5"/>
  <c r="J1351" i="5"/>
  <c r="V1350" i="5"/>
  <c r="J1350" i="5"/>
  <c r="V1349" i="5"/>
  <c r="J1349" i="5"/>
  <c r="V1348" i="5"/>
  <c r="J1348" i="5"/>
  <c r="V1347" i="5"/>
  <c r="J1347" i="5"/>
  <c r="V1346" i="5"/>
  <c r="J1346" i="5"/>
  <c r="V1345" i="5"/>
  <c r="J1345" i="5"/>
  <c r="V1344" i="5"/>
  <c r="J1344" i="5"/>
  <c r="V1343" i="5"/>
  <c r="J1343" i="5"/>
  <c r="V1342" i="5"/>
  <c r="J1342" i="5"/>
  <c r="V1341" i="5"/>
  <c r="J1341" i="5"/>
  <c r="V1340" i="5"/>
  <c r="J1340" i="5"/>
  <c r="V1339" i="5"/>
  <c r="J1339" i="5"/>
  <c r="V1338" i="5"/>
  <c r="J1338" i="5"/>
  <c r="V1337" i="5"/>
  <c r="J1337" i="5"/>
  <c r="V1336" i="5"/>
  <c r="J1336" i="5"/>
  <c r="V1335" i="5"/>
  <c r="J1335" i="5"/>
  <c r="V1334" i="5"/>
  <c r="J1334" i="5"/>
  <c r="V1333" i="5"/>
  <c r="J1333" i="5"/>
  <c r="V1332" i="5"/>
  <c r="J1332" i="5"/>
  <c r="V1331" i="5"/>
  <c r="J1331" i="5"/>
  <c r="V1330" i="5"/>
  <c r="J1330" i="5"/>
  <c r="V1329" i="5"/>
  <c r="J1329" i="5"/>
  <c r="V1328" i="5"/>
  <c r="J1328" i="5"/>
  <c r="V1327" i="5"/>
  <c r="J1327" i="5"/>
  <c r="V1326" i="5"/>
  <c r="J1326" i="5"/>
  <c r="V1325" i="5"/>
  <c r="J1325" i="5"/>
  <c r="V1324" i="5"/>
  <c r="J1324" i="5"/>
  <c r="V1323" i="5"/>
  <c r="J1323" i="5"/>
  <c r="V1322" i="5"/>
  <c r="J1322" i="5"/>
  <c r="V1321" i="5"/>
  <c r="J1321" i="5"/>
  <c r="V1320" i="5"/>
  <c r="J1320" i="5"/>
  <c r="V1319" i="5"/>
  <c r="J1319" i="5"/>
  <c r="V1318" i="5"/>
  <c r="J1318" i="5"/>
  <c r="V1317" i="5"/>
  <c r="J1317" i="5"/>
  <c r="V1316" i="5"/>
  <c r="J1316" i="5"/>
  <c r="V1315" i="5"/>
  <c r="J1315" i="5"/>
  <c r="V1314" i="5"/>
  <c r="J1314" i="5"/>
  <c r="V1313" i="5"/>
  <c r="J1313" i="5"/>
  <c r="V1312" i="5"/>
  <c r="J1312" i="5"/>
  <c r="V1311" i="5"/>
  <c r="J1311" i="5"/>
  <c r="V1310" i="5"/>
  <c r="J1310" i="5"/>
  <c r="V1309" i="5"/>
  <c r="J1309" i="5"/>
  <c r="V1308" i="5"/>
  <c r="J1308" i="5"/>
  <c r="V1307" i="5"/>
  <c r="J1307" i="5"/>
  <c r="V1306" i="5"/>
  <c r="J1306" i="5"/>
  <c r="V1305" i="5"/>
  <c r="J1305" i="5"/>
  <c r="V1304" i="5"/>
  <c r="J1304" i="5"/>
  <c r="V1303" i="5"/>
  <c r="J1303" i="5"/>
  <c r="V1302" i="5"/>
  <c r="J1302" i="5"/>
  <c r="V1301" i="5"/>
  <c r="J1301" i="5"/>
  <c r="V1300" i="5"/>
  <c r="J1300" i="5"/>
  <c r="V1299" i="5"/>
  <c r="J1299" i="5"/>
  <c r="V1298" i="5"/>
  <c r="J1298" i="5"/>
  <c r="V1297" i="5"/>
  <c r="J1297" i="5"/>
  <c r="V1296" i="5"/>
  <c r="J1296" i="5"/>
  <c r="V1295" i="5"/>
  <c r="J1295" i="5"/>
  <c r="V1294" i="5"/>
  <c r="J1294" i="5"/>
  <c r="V1293" i="5"/>
  <c r="J1293" i="5"/>
  <c r="V1292" i="5"/>
  <c r="J1292" i="5"/>
  <c r="V1291" i="5"/>
  <c r="J1291" i="5"/>
  <c r="V1290" i="5"/>
  <c r="J1290" i="5"/>
  <c r="V1289" i="5"/>
  <c r="J1289" i="5"/>
  <c r="V1288" i="5"/>
  <c r="J1288" i="5"/>
  <c r="V1287" i="5"/>
  <c r="J1287" i="5"/>
  <c r="V1286" i="5"/>
  <c r="J1286" i="5"/>
  <c r="V1285" i="5"/>
  <c r="J1285" i="5"/>
  <c r="V1284" i="5"/>
  <c r="J1284" i="5"/>
  <c r="V1283" i="5"/>
  <c r="J1283" i="5"/>
  <c r="V1282" i="5"/>
  <c r="J1282" i="5"/>
  <c r="V1281" i="5"/>
  <c r="J1281" i="5"/>
  <c r="V1280" i="5"/>
  <c r="J1280" i="5"/>
  <c r="V1279" i="5"/>
  <c r="J1279" i="5"/>
  <c r="V1278" i="5"/>
  <c r="J1278" i="5"/>
  <c r="V1277" i="5"/>
  <c r="J1277" i="5"/>
  <c r="V1276" i="5"/>
  <c r="J1276" i="5"/>
  <c r="V1275" i="5"/>
  <c r="J1275" i="5"/>
  <c r="V1274" i="5"/>
  <c r="J1274" i="5"/>
  <c r="V1273" i="5"/>
  <c r="J1273" i="5"/>
  <c r="V1272" i="5"/>
  <c r="J1272" i="5"/>
  <c r="V1271" i="5"/>
  <c r="J1271" i="5"/>
  <c r="V1270" i="5"/>
  <c r="J1270" i="5"/>
  <c r="V1269" i="5"/>
  <c r="J1269" i="5"/>
  <c r="V1268" i="5"/>
  <c r="J1268" i="5"/>
  <c r="V1267" i="5"/>
  <c r="J1267" i="5"/>
  <c r="V1266" i="5"/>
  <c r="J1266" i="5"/>
  <c r="V1265" i="5"/>
  <c r="J1265" i="5"/>
  <c r="V1264" i="5"/>
  <c r="J1264" i="5"/>
  <c r="V1263" i="5"/>
  <c r="J1263" i="5"/>
  <c r="V1262" i="5"/>
  <c r="J1262" i="5"/>
  <c r="V1261" i="5"/>
  <c r="J1261" i="5"/>
  <c r="V1260" i="5"/>
  <c r="J1260" i="5"/>
  <c r="V1259" i="5"/>
  <c r="J1259" i="5"/>
  <c r="V1258" i="5"/>
  <c r="J1258" i="5"/>
  <c r="V1257" i="5"/>
  <c r="J1257" i="5"/>
  <c r="V1256" i="5"/>
  <c r="J1256" i="5"/>
  <c r="V1255" i="5"/>
  <c r="J1255" i="5"/>
  <c r="V1254" i="5"/>
  <c r="J1254" i="5"/>
  <c r="V1253" i="5"/>
  <c r="J1253" i="5"/>
  <c r="V1252" i="5"/>
  <c r="J1252" i="5"/>
  <c r="V1251" i="5"/>
  <c r="J1251" i="5"/>
  <c r="V1250" i="5"/>
  <c r="J1250" i="5"/>
  <c r="V1249" i="5"/>
  <c r="J1249" i="5"/>
  <c r="V1248" i="5"/>
  <c r="J1248" i="5"/>
  <c r="V1247" i="5"/>
  <c r="J1247" i="5"/>
  <c r="V1246" i="5"/>
  <c r="J1246" i="5"/>
  <c r="V1245" i="5"/>
  <c r="J1245" i="5"/>
  <c r="V1244" i="5"/>
  <c r="J1244" i="5"/>
  <c r="V1243" i="5"/>
  <c r="J1243" i="5"/>
  <c r="V1242" i="5"/>
  <c r="J1242" i="5"/>
  <c r="V1241" i="5"/>
  <c r="J1241" i="5"/>
  <c r="V1240" i="5"/>
  <c r="J1240" i="5"/>
  <c r="V1239" i="5"/>
  <c r="J1239" i="5"/>
  <c r="V1238" i="5"/>
  <c r="J1238" i="5"/>
  <c r="V1237" i="5"/>
  <c r="J1237" i="5"/>
  <c r="V1236" i="5"/>
  <c r="J1236" i="5"/>
  <c r="V1235" i="5"/>
  <c r="J1235" i="5"/>
  <c r="V1234" i="5"/>
  <c r="J1234" i="5"/>
  <c r="V1233" i="5"/>
  <c r="J1233" i="5"/>
  <c r="V1232" i="5"/>
  <c r="J1232" i="5"/>
  <c r="V1231" i="5"/>
  <c r="J1231" i="5"/>
  <c r="V1230" i="5"/>
  <c r="J1230" i="5"/>
  <c r="V1229" i="5"/>
  <c r="J1229" i="5"/>
  <c r="V1228" i="5"/>
  <c r="J1228" i="5"/>
  <c r="V1227" i="5"/>
  <c r="J1227" i="5"/>
  <c r="V1226" i="5"/>
  <c r="J1226" i="5"/>
  <c r="V1225" i="5"/>
  <c r="J1225" i="5"/>
  <c r="V1224" i="5"/>
  <c r="J1224" i="5"/>
  <c r="V1223" i="5"/>
  <c r="J1223" i="5"/>
  <c r="V1222" i="5"/>
  <c r="J1222" i="5"/>
  <c r="V1221" i="5"/>
  <c r="J1221" i="5"/>
  <c r="V1220" i="5"/>
  <c r="J1220" i="5"/>
  <c r="V1219" i="5"/>
  <c r="J1219" i="5"/>
  <c r="V1218" i="5"/>
  <c r="J1218" i="5"/>
  <c r="V1217" i="5"/>
  <c r="J1217" i="5"/>
  <c r="V1216" i="5"/>
  <c r="J1216" i="5"/>
  <c r="V1215" i="5"/>
  <c r="J1215" i="5"/>
  <c r="V1214" i="5"/>
  <c r="J1214" i="5"/>
  <c r="V1213" i="5"/>
  <c r="J1213" i="5"/>
  <c r="V1212" i="5"/>
  <c r="J1212" i="5"/>
  <c r="V1211" i="5"/>
  <c r="J1211" i="5"/>
  <c r="V1210" i="5"/>
  <c r="J1210" i="5"/>
  <c r="V1209" i="5"/>
  <c r="J1209" i="5"/>
  <c r="V1208" i="5"/>
  <c r="J1208" i="5"/>
  <c r="V1207" i="5"/>
  <c r="J1207" i="5"/>
  <c r="V1206" i="5"/>
  <c r="J1206" i="5"/>
  <c r="V1205" i="5"/>
  <c r="J1205" i="5"/>
  <c r="V1204" i="5"/>
  <c r="J1204" i="5"/>
  <c r="V1203" i="5"/>
  <c r="J1203" i="5"/>
  <c r="V1202" i="5"/>
  <c r="J1202" i="5"/>
  <c r="V1201" i="5"/>
  <c r="J1201" i="5"/>
  <c r="V1200" i="5"/>
  <c r="J1200" i="5"/>
  <c r="V1199" i="5"/>
  <c r="J1199" i="5"/>
  <c r="V1198" i="5"/>
  <c r="J1198" i="5"/>
  <c r="V1197" i="5"/>
  <c r="J1197" i="5"/>
  <c r="V1196" i="5"/>
  <c r="J1196" i="5"/>
  <c r="V1195" i="5"/>
  <c r="J1195" i="5"/>
  <c r="V1194" i="5"/>
  <c r="J1194" i="5"/>
  <c r="V1193" i="5"/>
  <c r="J1193" i="5"/>
  <c r="V1192" i="5"/>
  <c r="J1192" i="5"/>
  <c r="V1191" i="5"/>
  <c r="J1191" i="5"/>
  <c r="V1190" i="5"/>
  <c r="J1190" i="5"/>
  <c r="V1189" i="5"/>
  <c r="J1189" i="5"/>
  <c r="V1188" i="5"/>
  <c r="J1188" i="5"/>
  <c r="V1187" i="5"/>
  <c r="J1187" i="5"/>
  <c r="V1186" i="5"/>
  <c r="J1186" i="5"/>
  <c r="V1185" i="5"/>
  <c r="J1185" i="5"/>
  <c r="V1184" i="5"/>
  <c r="J1184" i="5"/>
  <c r="V1183" i="5"/>
  <c r="J1183" i="5"/>
  <c r="V1182" i="5"/>
  <c r="J1182" i="5"/>
  <c r="V1181" i="5"/>
  <c r="J1181" i="5"/>
  <c r="V1180" i="5"/>
  <c r="J1180" i="5"/>
  <c r="V1179" i="5"/>
  <c r="J1179" i="5"/>
  <c r="V1178" i="5"/>
  <c r="J1178" i="5"/>
  <c r="V1177" i="5"/>
  <c r="J1177" i="5"/>
  <c r="V1176" i="5"/>
  <c r="J1176" i="5"/>
  <c r="V1175" i="5"/>
  <c r="J1175" i="5"/>
  <c r="V1174" i="5"/>
  <c r="J1174" i="5"/>
  <c r="V1173" i="5"/>
  <c r="J1173" i="5"/>
  <c r="V1172" i="5"/>
  <c r="J1172" i="5"/>
  <c r="V1171" i="5"/>
  <c r="J1171" i="5"/>
  <c r="V1170" i="5"/>
  <c r="J1170" i="5"/>
  <c r="V1169" i="5"/>
  <c r="J1169" i="5"/>
  <c r="V1168" i="5"/>
  <c r="J1168" i="5"/>
  <c r="V1167" i="5"/>
  <c r="J1167" i="5"/>
  <c r="V1166" i="5"/>
  <c r="J1166" i="5"/>
  <c r="V1165" i="5"/>
  <c r="J1165" i="5"/>
  <c r="V1164" i="5"/>
  <c r="J1164" i="5"/>
  <c r="V1163" i="5"/>
  <c r="J1163" i="5"/>
  <c r="V1162" i="5"/>
  <c r="J1162" i="5"/>
  <c r="V1161" i="5"/>
  <c r="J1161" i="5"/>
  <c r="V1160" i="5"/>
  <c r="J1160" i="5"/>
  <c r="V1159" i="5"/>
  <c r="J1159" i="5"/>
  <c r="V1158" i="5"/>
  <c r="J1158" i="5"/>
  <c r="V1157" i="5"/>
  <c r="J1157" i="5"/>
  <c r="V1156" i="5"/>
  <c r="J1156" i="5"/>
  <c r="V1155" i="5"/>
  <c r="J1155" i="5"/>
  <c r="V1154" i="5"/>
  <c r="J1154" i="5"/>
  <c r="V1153" i="5"/>
  <c r="J1153" i="5"/>
  <c r="V1152" i="5"/>
  <c r="J1152" i="5"/>
  <c r="V1151" i="5"/>
  <c r="J1151" i="5"/>
  <c r="V1150" i="5"/>
  <c r="J1150" i="5"/>
  <c r="V1149" i="5"/>
  <c r="J1149" i="5"/>
  <c r="V1148" i="5"/>
  <c r="J1148" i="5"/>
  <c r="V1147" i="5"/>
  <c r="J1147" i="5"/>
  <c r="V1146" i="5"/>
  <c r="J1146" i="5"/>
  <c r="V1145" i="5"/>
  <c r="J1145" i="5"/>
  <c r="V1144" i="5"/>
  <c r="J1144" i="5"/>
  <c r="V1143" i="5"/>
  <c r="J1143" i="5"/>
  <c r="V1142" i="5"/>
  <c r="J1142" i="5"/>
  <c r="V1141" i="5"/>
  <c r="J1141" i="5"/>
  <c r="V1140" i="5"/>
  <c r="J1140" i="5"/>
  <c r="V1139" i="5"/>
  <c r="J1139" i="5"/>
  <c r="V1138" i="5"/>
  <c r="J1138" i="5"/>
  <c r="V1137" i="5"/>
  <c r="J1137" i="5"/>
  <c r="V1136" i="5"/>
  <c r="J1136" i="5"/>
  <c r="V1135" i="5"/>
  <c r="J1135" i="5"/>
  <c r="V1134" i="5"/>
  <c r="J1134" i="5"/>
  <c r="V1133" i="5"/>
  <c r="J1133" i="5"/>
  <c r="V1132" i="5"/>
  <c r="J1132" i="5"/>
  <c r="V1131" i="5"/>
  <c r="J1131" i="5"/>
  <c r="V1130" i="5"/>
  <c r="J1130" i="5"/>
  <c r="V1129" i="5"/>
  <c r="J1129" i="5"/>
  <c r="V1128" i="5"/>
  <c r="J1128" i="5"/>
  <c r="V1127" i="5"/>
  <c r="J1127" i="5"/>
  <c r="V1126" i="5"/>
  <c r="J1126" i="5"/>
  <c r="V1125" i="5"/>
  <c r="J1125" i="5"/>
  <c r="V1124" i="5"/>
  <c r="J1124" i="5"/>
  <c r="V1123" i="5"/>
  <c r="J1123" i="5"/>
  <c r="V1122" i="5"/>
  <c r="J1122" i="5"/>
  <c r="V1121" i="5"/>
  <c r="J1121" i="5"/>
  <c r="V1120" i="5"/>
  <c r="J1120" i="5"/>
  <c r="V1119" i="5"/>
  <c r="J1119" i="5"/>
  <c r="V1118" i="5"/>
  <c r="J1118" i="5"/>
  <c r="V1117" i="5"/>
  <c r="J1117" i="5"/>
  <c r="V1116" i="5"/>
  <c r="J1116" i="5"/>
  <c r="V1115" i="5"/>
  <c r="J1115" i="5"/>
  <c r="V1114" i="5"/>
  <c r="J1114" i="5"/>
  <c r="V1113" i="5"/>
  <c r="J1113" i="5"/>
  <c r="V1112" i="5"/>
  <c r="J1112" i="5"/>
  <c r="V1111" i="5"/>
  <c r="J1111" i="5"/>
  <c r="V1110" i="5"/>
  <c r="J1110" i="5"/>
  <c r="V1109" i="5"/>
  <c r="J1109" i="5"/>
  <c r="V1108" i="5"/>
  <c r="J1108" i="5"/>
  <c r="V1107" i="5"/>
  <c r="J1107" i="5"/>
  <c r="V1106" i="5"/>
  <c r="J1106" i="5"/>
  <c r="V1105" i="5"/>
  <c r="J1105" i="5"/>
  <c r="V1104" i="5"/>
  <c r="J1104" i="5"/>
  <c r="V1103" i="5"/>
  <c r="J1103" i="5"/>
  <c r="V1102" i="5"/>
  <c r="J1102" i="5"/>
  <c r="V1101" i="5"/>
  <c r="J1101" i="5"/>
  <c r="V1100" i="5"/>
  <c r="J1100" i="5"/>
  <c r="V1099" i="5"/>
  <c r="J1099" i="5"/>
  <c r="V1098" i="5"/>
  <c r="J1098" i="5"/>
  <c r="V1097" i="5"/>
  <c r="J1097" i="5"/>
  <c r="V1096" i="5"/>
  <c r="J1096" i="5"/>
  <c r="V1095" i="5"/>
  <c r="J1095" i="5"/>
  <c r="V1094" i="5"/>
  <c r="J1094" i="5"/>
  <c r="V1093" i="5"/>
  <c r="J1093" i="5"/>
  <c r="V1092" i="5"/>
  <c r="J1092" i="5"/>
  <c r="V1091" i="5"/>
  <c r="J1091" i="5"/>
  <c r="V1090" i="5"/>
  <c r="J1090" i="5"/>
  <c r="V1089" i="5"/>
  <c r="J1089" i="5"/>
  <c r="V1088" i="5"/>
  <c r="J1088" i="5"/>
  <c r="V1087" i="5"/>
  <c r="J1087" i="5"/>
  <c r="V1086" i="5"/>
  <c r="J1086" i="5"/>
  <c r="V1085" i="5"/>
  <c r="J1085" i="5"/>
  <c r="V1084" i="5"/>
  <c r="J1084" i="5"/>
  <c r="V1083" i="5"/>
  <c r="J1083" i="5"/>
  <c r="V1082" i="5"/>
  <c r="J1082" i="5"/>
  <c r="V1081" i="5"/>
  <c r="J1081" i="5"/>
  <c r="V1080" i="5"/>
  <c r="J1080" i="5"/>
  <c r="V1079" i="5"/>
  <c r="J1079" i="5"/>
  <c r="V1078" i="5"/>
  <c r="J1078" i="5"/>
  <c r="V1077" i="5"/>
  <c r="J1077" i="5"/>
  <c r="V1076" i="5"/>
  <c r="J1076" i="5"/>
  <c r="V1075" i="5"/>
  <c r="J1075" i="5"/>
  <c r="V1074" i="5"/>
  <c r="J1074" i="5"/>
  <c r="V1073" i="5"/>
  <c r="J1073" i="5"/>
  <c r="V1072" i="5"/>
  <c r="J1072" i="5"/>
  <c r="V1071" i="5"/>
  <c r="J1071" i="5"/>
  <c r="V1070" i="5"/>
  <c r="J1070" i="5"/>
  <c r="V1069" i="5"/>
  <c r="J1069" i="5"/>
  <c r="V1068" i="5"/>
  <c r="J1068" i="5"/>
  <c r="V1067" i="5"/>
  <c r="J1067" i="5"/>
  <c r="V1066" i="5"/>
  <c r="J1066" i="5"/>
  <c r="V1065" i="5"/>
  <c r="J1065" i="5"/>
  <c r="V1064" i="5"/>
  <c r="J1064" i="5"/>
  <c r="V1063" i="5"/>
  <c r="J1063" i="5"/>
  <c r="V1062" i="5"/>
  <c r="J1062" i="5"/>
  <c r="V1061" i="5"/>
  <c r="J1061" i="5"/>
  <c r="V1060" i="5"/>
  <c r="J1060" i="5"/>
  <c r="V1059" i="5"/>
  <c r="J1059" i="5"/>
  <c r="V1058" i="5"/>
  <c r="J1058" i="5"/>
  <c r="V1057" i="5"/>
  <c r="J1057" i="5"/>
  <c r="V1056" i="5"/>
  <c r="J1056" i="5"/>
  <c r="V1055" i="5"/>
  <c r="J1055" i="5"/>
  <c r="V1054" i="5"/>
  <c r="J1054" i="5"/>
  <c r="V1053" i="5"/>
  <c r="J1053" i="5"/>
  <c r="V1052" i="5"/>
  <c r="J1052" i="5"/>
  <c r="V1051" i="5"/>
  <c r="J1051" i="5"/>
  <c r="V1050" i="5"/>
  <c r="J1050" i="5"/>
  <c r="V1049" i="5"/>
  <c r="J1049" i="5"/>
  <c r="V1048" i="5"/>
  <c r="J1048" i="5"/>
  <c r="V1047" i="5"/>
  <c r="J1047" i="5"/>
  <c r="V1046" i="5"/>
  <c r="J1046" i="5"/>
  <c r="V1045" i="5"/>
  <c r="J1045" i="5"/>
  <c r="V1044" i="5"/>
  <c r="J1044" i="5"/>
  <c r="V1043" i="5"/>
  <c r="J1043" i="5"/>
  <c r="V1042" i="5"/>
  <c r="J1042" i="5"/>
  <c r="V1041" i="5"/>
  <c r="J1041" i="5"/>
  <c r="V1040" i="5"/>
  <c r="J1040" i="5"/>
  <c r="V1039" i="5"/>
  <c r="J1039" i="5"/>
  <c r="V1038" i="5"/>
  <c r="J1038" i="5"/>
  <c r="V1037" i="5"/>
  <c r="J1037" i="5"/>
  <c r="V1036" i="5"/>
  <c r="J1036" i="5"/>
  <c r="V1035" i="5"/>
  <c r="J1035" i="5"/>
  <c r="V1034" i="5"/>
  <c r="J1034" i="5"/>
  <c r="V1033" i="5"/>
  <c r="J1033" i="5"/>
  <c r="V1032" i="5"/>
  <c r="J1032" i="5"/>
  <c r="V1031" i="5"/>
  <c r="J1031" i="5"/>
  <c r="V1030" i="5"/>
  <c r="J1030" i="5"/>
  <c r="V1029" i="5"/>
  <c r="J1029" i="5"/>
  <c r="V1028" i="5"/>
  <c r="J1028" i="5"/>
  <c r="V1027" i="5"/>
  <c r="J1027" i="5"/>
  <c r="V1026" i="5"/>
  <c r="J1026" i="5"/>
  <c r="V1025" i="5"/>
  <c r="J1025" i="5"/>
  <c r="V1024" i="5"/>
  <c r="J1024" i="5"/>
  <c r="V1023" i="5"/>
  <c r="J1023" i="5"/>
  <c r="V1022" i="5"/>
  <c r="J1022" i="5"/>
  <c r="V1021" i="5"/>
  <c r="J1021" i="5"/>
  <c r="V1020" i="5"/>
  <c r="J1020" i="5"/>
  <c r="V1019" i="5"/>
  <c r="J1019" i="5"/>
  <c r="V1018" i="5"/>
  <c r="J1018" i="5"/>
  <c r="V1017" i="5"/>
  <c r="J1017" i="5"/>
  <c r="V1016" i="5"/>
  <c r="J1016" i="5"/>
  <c r="V1015" i="5"/>
  <c r="J1015" i="5"/>
  <c r="V1014" i="5"/>
  <c r="J1014" i="5"/>
  <c r="V1013" i="5"/>
  <c r="J1013" i="5"/>
  <c r="V1012" i="5"/>
  <c r="J1012" i="5"/>
  <c r="V1011" i="5"/>
  <c r="J1011" i="5"/>
  <c r="V1010" i="5"/>
  <c r="J1010" i="5"/>
  <c r="V1009" i="5"/>
  <c r="J1009" i="5"/>
  <c r="V1008" i="5"/>
  <c r="J1008" i="5"/>
  <c r="V1007" i="5"/>
  <c r="J1007" i="5"/>
  <c r="V1006" i="5"/>
  <c r="J1006" i="5"/>
  <c r="V1005" i="5"/>
  <c r="J1005" i="5"/>
  <c r="V1004" i="5"/>
  <c r="J1004" i="5"/>
  <c r="V1003" i="5"/>
  <c r="J1003" i="5"/>
  <c r="V1002" i="5"/>
  <c r="J1002" i="5"/>
  <c r="V1001" i="5"/>
  <c r="J1001" i="5"/>
  <c r="V1000" i="5"/>
  <c r="J1000" i="5"/>
  <c r="V999" i="5"/>
  <c r="J999" i="5"/>
  <c r="V998" i="5"/>
  <c r="J998" i="5"/>
  <c r="V997" i="5"/>
  <c r="J997" i="5"/>
  <c r="V996" i="5"/>
  <c r="J996" i="5"/>
  <c r="V995" i="5"/>
  <c r="J995" i="5"/>
  <c r="V994" i="5"/>
  <c r="J994" i="5"/>
  <c r="V993" i="5"/>
  <c r="J993" i="5"/>
  <c r="V992" i="5"/>
  <c r="J992" i="5"/>
  <c r="V991" i="5"/>
  <c r="J991" i="5"/>
  <c r="V990" i="5"/>
  <c r="J990" i="5"/>
  <c r="V989" i="5"/>
  <c r="J989" i="5"/>
  <c r="V988" i="5"/>
  <c r="J988" i="5"/>
  <c r="V987" i="5"/>
  <c r="J987" i="5"/>
  <c r="V986" i="5"/>
  <c r="J986" i="5"/>
  <c r="V985" i="5"/>
  <c r="J985" i="5"/>
  <c r="V984" i="5"/>
  <c r="J984" i="5"/>
  <c r="V983" i="5"/>
  <c r="J983" i="5"/>
  <c r="V982" i="5"/>
  <c r="J982" i="5"/>
  <c r="V981" i="5"/>
  <c r="J981" i="5"/>
  <c r="V980" i="5"/>
  <c r="J980" i="5"/>
  <c r="V979" i="5"/>
  <c r="J979" i="5"/>
  <c r="V978" i="5"/>
  <c r="J978" i="5"/>
  <c r="V977" i="5"/>
  <c r="J977" i="5"/>
  <c r="V976" i="5"/>
  <c r="J976" i="5"/>
  <c r="V975" i="5"/>
  <c r="J975" i="5"/>
  <c r="V974" i="5"/>
  <c r="J974" i="5"/>
  <c r="V973" i="5"/>
  <c r="J973" i="5"/>
  <c r="V972" i="5"/>
  <c r="J972" i="5"/>
  <c r="V971" i="5"/>
  <c r="J971" i="5"/>
  <c r="V970" i="5"/>
  <c r="J970" i="5"/>
  <c r="V969" i="5"/>
  <c r="J969" i="5"/>
  <c r="V968" i="5"/>
  <c r="J968" i="5"/>
  <c r="V967" i="5"/>
  <c r="J967" i="5"/>
  <c r="V966" i="5"/>
  <c r="J966" i="5"/>
  <c r="V965" i="5"/>
  <c r="J965" i="5"/>
  <c r="V964" i="5"/>
  <c r="J964" i="5"/>
  <c r="V963" i="5"/>
  <c r="J963" i="5"/>
  <c r="V962" i="5"/>
  <c r="J962" i="5"/>
  <c r="V961" i="5"/>
  <c r="J961" i="5"/>
  <c r="V960" i="5"/>
  <c r="J960" i="5"/>
  <c r="V959" i="5"/>
  <c r="J959" i="5"/>
  <c r="V958" i="5"/>
  <c r="J958" i="5"/>
  <c r="V957" i="5"/>
  <c r="J957" i="5"/>
  <c r="V956" i="5"/>
  <c r="J956" i="5"/>
  <c r="V955" i="5"/>
  <c r="J955" i="5"/>
  <c r="V954" i="5"/>
  <c r="J954" i="5"/>
  <c r="V953" i="5"/>
  <c r="J953" i="5"/>
  <c r="V952" i="5"/>
  <c r="J952" i="5"/>
  <c r="V951" i="5"/>
  <c r="J951" i="5"/>
  <c r="V950" i="5"/>
  <c r="J950" i="5"/>
  <c r="V949" i="5"/>
  <c r="J949" i="5"/>
  <c r="V948" i="5"/>
  <c r="J948" i="5"/>
  <c r="V947" i="5"/>
  <c r="J947" i="5"/>
  <c r="V946" i="5"/>
  <c r="J946" i="5"/>
  <c r="V945" i="5"/>
  <c r="J945" i="5"/>
  <c r="V944" i="5"/>
  <c r="J944" i="5"/>
  <c r="V943" i="5"/>
  <c r="J943" i="5"/>
  <c r="V942" i="5"/>
  <c r="J942" i="5"/>
  <c r="V941" i="5"/>
  <c r="J941" i="5"/>
  <c r="V940" i="5"/>
  <c r="J940" i="5"/>
  <c r="V939" i="5"/>
  <c r="J939" i="5"/>
  <c r="V938" i="5"/>
  <c r="J938" i="5"/>
  <c r="V937" i="5"/>
  <c r="J937" i="5"/>
  <c r="V936" i="5"/>
  <c r="J936" i="5"/>
  <c r="V935" i="5"/>
  <c r="J935" i="5"/>
  <c r="V934" i="5"/>
  <c r="J934" i="5"/>
  <c r="V933" i="5"/>
  <c r="J933" i="5"/>
  <c r="V932" i="5"/>
  <c r="J932" i="5"/>
  <c r="V931" i="5"/>
  <c r="J931" i="5"/>
  <c r="V930" i="5"/>
  <c r="J930" i="5"/>
  <c r="V929" i="5"/>
  <c r="J929" i="5"/>
  <c r="V928" i="5"/>
  <c r="J928" i="5"/>
  <c r="V927" i="5"/>
  <c r="J927" i="5"/>
  <c r="V926" i="5"/>
  <c r="J926" i="5"/>
  <c r="V925" i="5"/>
  <c r="J925" i="5"/>
  <c r="V924" i="5"/>
  <c r="J924" i="5"/>
  <c r="V923" i="5"/>
  <c r="J923" i="5"/>
  <c r="V922" i="5"/>
  <c r="J922" i="5"/>
  <c r="V921" i="5"/>
  <c r="J921" i="5"/>
  <c r="V920" i="5"/>
  <c r="J920" i="5"/>
  <c r="V919" i="5"/>
  <c r="J919" i="5"/>
  <c r="V918" i="5"/>
  <c r="J918" i="5"/>
  <c r="V917" i="5"/>
  <c r="J917" i="5"/>
  <c r="V916" i="5"/>
  <c r="J916" i="5"/>
  <c r="V915" i="5"/>
  <c r="J915" i="5"/>
  <c r="V914" i="5"/>
  <c r="J914" i="5"/>
  <c r="V913" i="5"/>
  <c r="J913" i="5"/>
  <c r="V912" i="5"/>
  <c r="J912" i="5"/>
  <c r="V911" i="5"/>
  <c r="J911" i="5"/>
  <c r="V910" i="5"/>
  <c r="J910" i="5"/>
  <c r="V909" i="5"/>
  <c r="J909" i="5"/>
  <c r="V908" i="5"/>
  <c r="J908" i="5"/>
  <c r="V907" i="5"/>
  <c r="J907" i="5"/>
  <c r="V906" i="5"/>
  <c r="J906" i="5"/>
  <c r="V905" i="5"/>
  <c r="J905" i="5"/>
  <c r="V904" i="5"/>
  <c r="J904" i="5"/>
  <c r="V903" i="5"/>
  <c r="J903" i="5"/>
  <c r="V902" i="5"/>
  <c r="J902" i="5"/>
  <c r="V901" i="5"/>
  <c r="J901" i="5"/>
  <c r="V900" i="5"/>
  <c r="J900" i="5"/>
  <c r="V899" i="5"/>
  <c r="J899" i="5"/>
  <c r="V898" i="5"/>
  <c r="J898" i="5"/>
  <c r="V897" i="5"/>
  <c r="J897" i="5"/>
  <c r="V896" i="5"/>
  <c r="J896" i="5"/>
  <c r="V895" i="5"/>
  <c r="J895" i="5"/>
  <c r="V894" i="5"/>
  <c r="J894" i="5"/>
  <c r="V893" i="5"/>
  <c r="J893" i="5"/>
  <c r="V892" i="5"/>
  <c r="J892" i="5"/>
  <c r="V891" i="5"/>
  <c r="J891" i="5"/>
  <c r="V890" i="5"/>
  <c r="J890" i="5"/>
  <c r="V889" i="5"/>
  <c r="J889" i="5"/>
  <c r="V888" i="5"/>
  <c r="J888" i="5"/>
  <c r="V887" i="5"/>
  <c r="J887" i="5"/>
  <c r="V886" i="5"/>
  <c r="J886" i="5"/>
  <c r="V885" i="5"/>
  <c r="J885" i="5"/>
  <c r="V884" i="5"/>
  <c r="J884" i="5"/>
  <c r="V883" i="5"/>
  <c r="J883" i="5"/>
  <c r="V882" i="5"/>
  <c r="J882" i="5"/>
  <c r="V881" i="5"/>
  <c r="J881" i="5"/>
  <c r="V880" i="5"/>
  <c r="J880" i="5"/>
  <c r="V879" i="5"/>
  <c r="J879" i="5"/>
  <c r="V878" i="5"/>
  <c r="J878" i="5"/>
  <c r="V877" i="5"/>
  <c r="J877" i="5"/>
  <c r="V876" i="5"/>
  <c r="J876" i="5"/>
  <c r="V875" i="5"/>
  <c r="J875" i="5"/>
  <c r="V874" i="5"/>
  <c r="J874" i="5"/>
  <c r="V873" i="5"/>
  <c r="J873" i="5"/>
  <c r="V872" i="5"/>
  <c r="J872" i="5"/>
  <c r="V871" i="5"/>
  <c r="J871" i="5"/>
  <c r="V870" i="5"/>
  <c r="J870" i="5"/>
  <c r="V869" i="5"/>
  <c r="J869" i="5"/>
  <c r="V868" i="5"/>
  <c r="J868" i="5"/>
  <c r="V867" i="5"/>
  <c r="J867" i="5"/>
  <c r="V866" i="5"/>
  <c r="J866" i="5"/>
  <c r="V865" i="5"/>
  <c r="J865" i="5"/>
  <c r="V864" i="5"/>
  <c r="J864" i="5"/>
  <c r="V863" i="5"/>
  <c r="J863" i="5"/>
  <c r="V862" i="5"/>
  <c r="J862" i="5"/>
  <c r="V861" i="5"/>
  <c r="J861" i="5"/>
  <c r="V860" i="5"/>
  <c r="J860" i="5"/>
  <c r="V859" i="5"/>
  <c r="J859" i="5"/>
  <c r="V858" i="5"/>
  <c r="J858" i="5"/>
  <c r="V857" i="5"/>
  <c r="J857" i="5"/>
  <c r="V856" i="5"/>
  <c r="J856" i="5"/>
  <c r="V855" i="5"/>
  <c r="J855" i="5"/>
  <c r="V854" i="5"/>
  <c r="J854" i="5"/>
  <c r="V853" i="5"/>
  <c r="J853" i="5"/>
  <c r="V852" i="5"/>
  <c r="J852" i="5"/>
  <c r="V851" i="5"/>
  <c r="J851" i="5"/>
  <c r="V850" i="5"/>
  <c r="J850" i="5"/>
  <c r="V849" i="5"/>
  <c r="J849" i="5"/>
  <c r="V848" i="5"/>
  <c r="J848" i="5"/>
  <c r="V847" i="5"/>
  <c r="J847" i="5"/>
  <c r="V846" i="5"/>
  <c r="J846" i="5"/>
  <c r="V845" i="5"/>
  <c r="J845" i="5"/>
  <c r="V844" i="5"/>
  <c r="J844" i="5"/>
  <c r="V843" i="5"/>
  <c r="J843" i="5"/>
  <c r="V842" i="5"/>
  <c r="J842" i="5"/>
  <c r="V841" i="5"/>
  <c r="J841" i="5"/>
  <c r="V840" i="5"/>
  <c r="J840" i="5"/>
  <c r="V839" i="5"/>
  <c r="J839" i="5"/>
  <c r="V838" i="5"/>
  <c r="J838" i="5"/>
  <c r="V837" i="5"/>
  <c r="J837" i="5"/>
  <c r="V836" i="5"/>
  <c r="J836" i="5"/>
  <c r="V835" i="5"/>
  <c r="J835" i="5"/>
  <c r="V834" i="5"/>
  <c r="J834" i="5"/>
  <c r="V833" i="5"/>
  <c r="J833" i="5"/>
  <c r="V832" i="5"/>
  <c r="J832" i="5"/>
  <c r="V831" i="5"/>
  <c r="J831" i="5"/>
  <c r="V830" i="5"/>
  <c r="J830" i="5"/>
  <c r="V829" i="5"/>
  <c r="J829" i="5"/>
  <c r="V828" i="5"/>
  <c r="J828" i="5"/>
  <c r="V827" i="5"/>
  <c r="J827" i="5"/>
  <c r="V826" i="5"/>
  <c r="J826" i="5"/>
  <c r="V825" i="5"/>
  <c r="J825" i="5"/>
  <c r="V824" i="5"/>
  <c r="J824" i="5"/>
  <c r="V823" i="5"/>
  <c r="J823" i="5"/>
  <c r="V822" i="5"/>
  <c r="J822" i="5"/>
  <c r="V821" i="5"/>
  <c r="J821" i="5"/>
  <c r="V820" i="5"/>
  <c r="J820" i="5"/>
  <c r="V819" i="5"/>
  <c r="J819" i="5"/>
  <c r="V818" i="5"/>
  <c r="J818" i="5"/>
  <c r="V817" i="5"/>
  <c r="J817" i="5"/>
  <c r="V816" i="5"/>
  <c r="J816" i="5"/>
  <c r="V815" i="5"/>
  <c r="J815" i="5"/>
  <c r="V814" i="5"/>
  <c r="J814" i="5"/>
  <c r="V813" i="5"/>
  <c r="J813" i="5"/>
  <c r="V812" i="5"/>
  <c r="J812" i="5"/>
  <c r="V811" i="5"/>
  <c r="J811" i="5"/>
  <c r="V810" i="5"/>
  <c r="J810" i="5"/>
  <c r="V809" i="5"/>
  <c r="J809" i="5"/>
  <c r="V808" i="5"/>
  <c r="J808" i="5"/>
  <c r="V807" i="5"/>
  <c r="J807" i="5"/>
  <c r="V806" i="5"/>
  <c r="J806" i="5"/>
  <c r="V805" i="5"/>
  <c r="J805" i="5"/>
  <c r="V804" i="5"/>
  <c r="J804" i="5"/>
  <c r="V803" i="5"/>
  <c r="J803" i="5"/>
  <c r="V802" i="5"/>
  <c r="J802" i="5"/>
  <c r="V801" i="5"/>
  <c r="J801" i="5"/>
  <c r="V800" i="5"/>
  <c r="J800" i="5"/>
  <c r="V799" i="5"/>
  <c r="J799" i="5"/>
  <c r="V798" i="5"/>
  <c r="J798" i="5"/>
  <c r="V797" i="5"/>
  <c r="J797" i="5"/>
  <c r="V796" i="5"/>
  <c r="J796" i="5"/>
  <c r="V795" i="5"/>
  <c r="J795" i="5"/>
  <c r="V794" i="5"/>
  <c r="J794" i="5"/>
  <c r="V793" i="5"/>
  <c r="J793" i="5"/>
  <c r="V792" i="5"/>
  <c r="J792" i="5"/>
  <c r="V791" i="5"/>
  <c r="J791" i="5"/>
  <c r="V790" i="5"/>
  <c r="J790" i="5"/>
  <c r="V789" i="5"/>
  <c r="J789" i="5"/>
  <c r="V788" i="5"/>
  <c r="J788" i="5"/>
  <c r="V787" i="5"/>
  <c r="J787" i="5"/>
  <c r="V786" i="5"/>
  <c r="J786" i="5"/>
  <c r="V785" i="5"/>
  <c r="J785" i="5"/>
  <c r="V784" i="5"/>
  <c r="J784" i="5"/>
  <c r="V783" i="5"/>
  <c r="J783" i="5"/>
  <c r="V782" i="5"/>
  <c r="J782" i="5"/>
  <c r="V781" i="5"/>
  <c r="J781" i="5"/>
  <c r="V780" i="5"/>
  <c r="J780" i="5"/>
  <c r="V779" i="5"/>
  <c r="J779" i="5"/>
  <c r="V778" i="5"/>
  <c r="J778" i="5"/>
  <c r="V777" i="5"/>
  <c r="J777" i="5"/>
  <c r="V776" i="5"/>
  <c r="J776" i="5"/>
  <c r="V775" i="5"/>
  <c r="J775" i="5"/>
  <c r="V774" i="5"/>
  <c r="J774" i="5"/>
  <c r="V773" i="5"/>
  <c r="J773" i="5"/>
  <c r="V772" i="5"/>
  <c r="J772" i="5"/>
  <c r="V771" i="5"/>
  <c r="J771" i="5"/>
  <c r="V770" i="5"/>
  <c r="J770" i="5"/>
  <c r="V769" i="5"/>
  <c r="J769" i="5"/>
  <c r="V768" i="5"/>
  <c r="J768" i="5"/>
  <c r="V767" i="5"/>
  <c r="J767" i="5"/>
  <c r="V766" i="5"/>
  <c r="J766" i="5"/>
  <c r="V765" i="5"/>
  <c r="J765" i="5"/>
  <c r="V764" i="5"/>
  <c r="J764" i="5"/>
  <c r="V763" i="5"/>
  <c r="J763" i="5"/>
  <c r="V762" i="5"/>
  <c r="J762" i="5"/>
  <c r="V761" i="5"/>
  <c r="J761" i="5"/>
  <c r="V760" i="5"/>
  <c r="J760" i="5"/>
  <c r="V759" i="5"/>
  <c r="J759" i="5"/>
  <c r="V758" i="5"/>
  <c r="J758" i="5"/>
  <c r="V757" i="5"/>
  <c r="J757" i="5"/>
  <c r="V756" i="5"/>
  <c r="J756" i="5"/>
  <c r="V755" i="5"/>
  <c r="J755" i="5"/>
  <c r="V754" i="5"/>
  <c r="J754" i="5"/>
  <c r="V753" i="5"/>
  <c r="J753" i="5"/>
  <c r="V752" i="5"/>
  <c r="J752" i="5"/>
  <c r="V751" i="5"/>
  <c r="J751" i="5"/>
  <c r="V750" i="5"/>
  <c r="J750" i="5"/>
  <c r="V749" i="5"/>
  <c r="J749" i="5"/>
  <c r="V748" i="5"/>
  <c r="J748" i="5"/>
  <c r="V747" i="5"/>
  <c r="J747" i="5"/>
  <c r="V746" i="5"/>
  <c r="J746" i="5"/>
  <c r="V745" i="5"/>
  <c r="J745" i="5"/>
  <c r="V744" i="5"/>
  <c r="J744" i="5"/>
  <c r="V743" i="5"/>
  <c r="J743" i="5"/>
  <c r="V742" i="5"/>
  <c r="J742" i="5"/>
  <c r="V741" i="5"/>
  <c r="J741" i="5"/>
  <c r="V740" i="5"/>
  <c r="J740" i="5"/>
  <c r="V739" i="5"/>
  <c r="J739" i="5"/>
  <c r="V738" i="5"/>
  <c r="J738" i="5"/>
  <c r="V737" i="5"/>
  <c r="J737" i="5"/>
  <c r="V736" i="5"/>
  <c r="J736" i="5"/>
  <c r="V735" i="5"/>
  <c r="J735" i="5"/>
  <c r="V734" i="5"/>
  <c r="J734" i="5"/>
  <c r="V733" i="5"/>
  <c r="J733" i="5"/>
  <c r="V732" i="5"/>
  <c r="J732" i="5"/>
  <c r="V731" i="5"/>
  <c r="J731" i="5"/>
  <c r="V730" i="5"/>
  <c r="J730" i="5"/>
  <c r="V729" i="5"/>
  <c r="J729" i="5"/>
  <c r="V728" i="5"/>
  <c r="J728" i="5"/>
  <c r="V727" i="5"/>
  <c r="J727" i="5"/>
  <c r="V726" i="5"/>
  <c r="J726" i="5"/>
  <c r="V725" i="5"/>
  <c r="J725" i="5"/>
  <c r="V724" i="5"/>
  <c r="J724" i="5"/>
  <c r="V723" i="5"/>
  <c r="J723" i="5"/>
  <c r="V722" i="5"/>
  <c r="J722" i="5"/>
  <c r="V721" i="5"/>
  <c r="J721" i="5"/>
  <c r="V720" i="5"/>
  <c r="J720" i="5"/>
  <c r="V719" i="5"/>
  <c r="J719" i="5"/>
  <c r="V718" i="5"/>
  <c r="J718" i="5"/>
  <c r="V717" i="5"/>
  <c r="J717" i="5"/>
  <c r="V716" i="5"/>
  <c r="J716" i="5"/>
  <c r="V715" i="5"/>
  <c r="J715" i="5"/>
  <c r="V714" i="5"/>
  <c r="J714" i="5"/>
  <c r="V713" i="5"/>
  <c r="J713" i="5"/>
  <c r="V712" i="5"/>
  <c r="J712" i="5"/>
  <c r="V711" i="5"/>
  <c r="J711" i="5"/>
  <c r="V710" i="5"/>
  <c r="J710" i="5"/>
  <c r="V709" i="5"/>
  <c r="J709" i="5"/>
  <c r="V708" i="5"/>
  <c r="J708" i="5"/>
  <c r="V707" i="5"/>
  <c r="J707" i="5"/>
  <c r="V706" i="5"/>
  <c r="J706" i="5"/>
  <c r="V705" i="5"/>
  <c r="J705" i="5"/>
  <c r="V704" i="5"/>
  <c r="J704" i="5"/>
  <c r="V703" i="5"/>
  <c r="J703" i="5"/>
  <c r="V702" i="5"/>
  <c r="J702" i="5"/>
  <c r="V701" i="5"/>
  <c r="J701" i="5"/>
  <c r="V700" i="5"/>
  <c r="J700" i="5"/>
  <c r="V699" i="5"/>
  <c r="J699" i="5"/>
  <c r="V698" i="5"/>
  <c r="J698" i="5"/>
  <c r="V697" i="5"/>
  <c r="J697" i="5"/>
  <c r="V696" i="5"/>
  <c r="J696" i="5"/>
  <c r="V695" i="5"/>
  <c r="J695" i="5"/>
  <c r="V694" i="5"/>
  <c r="J694" i="5"/>
  <c r="V693" i="5"/>
  <c r="J693" i="5"/>
  <c r="V692" i="5"/>
  <c r="J692" i="5"/>
  <c r="V691" i="5"/>
  <c r="J691" i="5"/>
  <c r="V690" i="5"/>
  <c r="J690" i="5"/>
  <c r="V689" i="5"/>
  <c r="J689" i="5"/>
  <c r="V688" i="5"/>
  <c r="J688" i="5"/>
  <c r="V687" i="5"/>
  <c r="J687" i="5"/>
  <c r="V686" i="5"/>
  <c r="J686" i="5"/>
  <c r="V685" i="5"/>
  <c r="J685" i="5"/>
  <c r="V684" i="5"/>
  <c r="J684" i="5"/>
  <c r="V683" i="5"/>
  <c r="J683" i="5"/>
  <c r="V682" i="5"/>
  <c r="J682" i="5"/>
  <c r="V681" i="5"/>
  <c r="J681" i="5"/>
  <c r="V680" i="5"/>
  <c r="J680" i="5"/>
  <c r="V679" i="5"/>
  <c r="J679" i="5"/>
  <c r="V678" i="5"/>
  <c r="J678" i="5"/>
  <c r="V677" i="5"/>
  <c r="J677" i="5"/>
  <c r="V676" i="5"/>
  <c r="J676" i="5"/>
  <c r="V675" i="5"/>
  <c r="J675" i="5"/>
  <c r="V674" i="5"/>
  <c r="J674" i="5"/>
  <c r="V673" i="5"/>
  <c r="J673" i="5"/>
  <c r="V672" i="5"/>
  <c r="J672" i="5"/>
  <c r="V671" i="5"/>
  <c r="J671" i="5"/>
  <c r="V670" i="5"/>
  <c r="J670" i="5"/>
  <c r="V669" i="5"/>
  <c r="J669" i="5"/>
  <c r="V668" i="5"/>
  <c r="J668" i="5"/>
  <c r="V667" i="5"/>
  <c r="J667" i="5"/>
  <c r="V666" i="5"/>
  <c r="J666" i="5"/>
  <c r="V665" i="5"/>
  <c r="J665" i="5"/>
  <c r="V664" i="5"/>
  <c r="J664" i="5"/>
  <c r="V663" i="5"/>
  <c r="J663" i="5"/>
  <c r="V662" i="5"/>
  <c r="J662" i="5"/>
  <c r="V661" i="5"/>
  <c r="J661" i="5"/>
  <c r="V660" i="5"/>
  <c r="J660" i="5"/>
  <c r="V659" i="5"/>
  <c r="J659" i="5"/>
  <c r="V658" i="5"/>
  <c r="J658" i="5"/>
  <c r="V657" i="5"/>
  <c r="J657" i="5"/>
  <c r="V656" i="5"/>
  <c r="J656" i="5"/>
  <c r="V655" i="5"/>
  <c r="J655" i="5"/>
  <c r="V654" i="5"/>
  <c r="J654" i="5"/>
  <c r="V653" i="5"/>
  <c r="J653" i="5"/>
  <c r="V652" i="5"/>
  <c r="J652" i="5"/>
  <c r="V651" i="5"/>
  <c r="J651" i="5"/>
  <c r="V650" i="5"/>
  <c r="J650" i="5"/>
  <c r="V649" i="5"/>
  <c r="J649" i="5"/>
  <c r="V648" i="5"/>
  <c r="J648" i="5"/>
  <c r="V647" i="5"/>
  <c r="J647" i="5"/>
  <c r="V646" i="5"/>
  <c r="J646" i="5"/>
  <c r="V645" i="5"/>
  <c r="J645" i="5"/>
  <c r="V644" i="5"/>
  <c r="J644" i="5"/>
  <c r="V643" i="5"/>
  <c r="J643" i="5"/>
  <c r="V642" i="5"/>
  <c r="J642" i="5"/>
  <c r="V641" i="5"/>
  <c r="J641" i="5"/>
  <c r="V640" i="5"/>
  <c r="J640" i="5"/>
  <c r="V639" i="5"/>
  <c r="J639" i="5"/>
  <c r="V638" i="5"/>
  <c r="J638" i="5"/>
  <c r="V637" i="5"/>
  <c r="J637" i="5"/>
  <c r="V636" i="5"/>
  <c r="J636" i="5"/>
  <c r="V635" i="5"/>
  <c r="J635" i="5"/>
  <c r="V634" i="5"/>
  <c r="J634" i="5"/>
  <c r="V633" i="5"/>
  <c r="J633" i="5"/>
  <c r="V632" i="5"/>
  <c r="J632" i="5"/>
  <c r="V631" i="5"/>
  <c r="J631" i="5"/>
  <c r="V630" i="5"/>
  <c r="J630" i="5"/>
  <c r="V629" i="5"/>
  <c r="J629" i="5"/>
  <c r="V628" i="5"/>
  <c r="J628" i="5"/>
  <c r="V627" i="5"/>
  <c r="J627" i="5"/>
  <c r="V626" i="5"/>
  <c r="J626" i="5"/>
  <c r="V625" i="5"/>
  <c r="J625" i="5"/>
  <c r="V624" i="5"/>
  <c r="J624" i="5"/>
  <c r="V623" i="5"/>
  <c r="J623" i="5"/>
  <c r="V622" i="5"/>
  <c r="J622" i="5"/>
  <c r="V621" i="5"/>
  <c r="J621" i="5"/>
  <c r="V620" i="5"/>
  <c r="J620" i="5"/>
  <c r="V619" i="5"/>
  <c r="J619" i="5"/>
  <c r="V618" i="5"/>
  <c r="J618" i="5"/>
  <c r="V617" i="5"/>
  <c r="J617" i="5"/>
  <c r="V616" i="5"/>
  <c r="J616" i="5"/>
  <c r="V615" i="5"/>
  <c r="J615" i="5"/>
  <c r="V614" i="5"/>
  <c r="J614" i="5"/>
  <c r="V613" i="5"/>
  <c r="J613" i="5"/>
  <c r="V612" i="5"/>
  <c r="J612" i="5"/>
  <c r="V611" i="5"/>
  <c r="J611" i="5"/>
  <c r="V610" i="5"/>
  <c r="J610" i="5"/>
  <c r="V609" i="5"/>
  <c r="J609" i="5"/>
  <c r="V608" i="5"/>
  <c r="J608" i="5"/>
  <c r="V607" i="5"/>
  <c r="J607" i="5"/>
  <c r="V606" i="5"/>
  <c r="J606" i="5"/>
  <c r="V605" i="5"/>
  <c r="J605" i="5"/>
  <c r="V604" i="5"/>
  <c r="J604" i="5"/>
  <c r="V603" i="5"/>
  <c r="J603" i="5"/>
  <c r="V602" i="5"/>
  <c r="J602" i="5"/>
  <c r="V601" i="5"/>
  <c r="J601" i="5"/>
  <c r="V600" i="5"/>
  <c r="J600" i="5"/>
  <c r="V599" i="5"/>
  <c r="J599" i="5"/>
  <c r="V598" i="5"/>
  <c r="J598" i="5"/>
  <c r="V597" i="5"/>
  <c r="J597" i="5"/>
  <c r="V596" i="5"/>
  <c r="J596" i="5"/>
  <c r="V595" i="5"/>
  <c r="J595" i="5"/>
  <c r="V594" i="5"/>
  <c r="J594" i="5"/>
  <c r="V593" i="5"/>
  <c r="J593" i="5"/>
  <c r="V592" i="5"/>
  <c r="J592" i="5"/>
  <c r="V591" i="5"/>
  <c r="J591" i="5"/>
  <c r="V590" i="5"/>
  <c r="J590" i="5"/>
  <c r="V589" i="5"/>
  <c r="J589" i="5"/>
  <c r="V588" i="5"/>
  <c r="J588" i="5"/>
  <c r="V587" i="5"/>
  <c r="J587" i="5"/>
  <c r="V586" i="5"/>
  <c r="J586" i="5"/>
  <c r="V585" i="5"/>
  <c r="J585" i="5"/>
  <c r="V584" i="5"/>
  <c r="J584" i="5"/>
  <c r="V583" i="5"/>
  <c r="J583" i="5"/>
  <c r="V582" i="5"/>
  <c r="J582" i="5"/>
  <c r="V581" i="5"/>
  <c r="J581" i="5"/>
  <c r="V580" i="5"/>
  <c r="J580" i="5"/>
  <c r="V579" i="5"/>
  <c r="J579" i="5"/>
  <c r="V578" i="5"/>
  <c r="J578" i="5"/>
  <c r="V577" i="5"/>
  <c r="J577" i="5"/>
  <c r="V576" i="5"/>
  <c r="J576" i="5"/>
  <c r="V575" i="5"/>
  <c r="J575" i="5"/>
  <c r="V574" i="5"/>
  <c r="J574" i="5"/>
  <c r="V573" i="5"/>
  <c r="J573" i="5"/>
  <c r="V572" i="5"/>
  <c r="J572" i="5"/>
  <c r="V571" i="5"/>
  <c r="J571" i="5"/>
  <c r="V570" i="5"/>
  <c r="J570" i="5"/>
  <c r="V569" i="5"/>
  <c r="J569" i="5"/>
  <c r="V568" i="5"/>
  <c r="J568" i="5"/>
  <c r="V567" i="5"/>
  <c r="J567" i="5"/>
  <c r="V566" i="5"/>
  <c r="J566" i="5"/>
  <c r="V565" i="5"/>
  <c r="J565" i="5"/>
  <c r="V564" i="5"/>
  <c r="J564" i="5"/>
  <c r="V563" i="5"/>
  <c r="J563" i="5"/>
  <c r="V562" i="5"/>
  <c r="J562" i="5"/>
  <c r="V561" i="5"/>
  <c r="J561" i="5"/>
  <c r="V560" i="5"/>
  <c r="J560" i="5"/>
  <c r="V559" i="5"/>
  <c r="J559" i="5"/>
  <c r="V558" i="5"/>
  <c r="J558" i="5"/>
  <c r="V557" i="5"/>
  <c r="J557" i="5"/>
  <c r="V556" i="5"/>
  <c r="J556" i="5"/>
  <c r="V555" i="5"/>
  <c r="J555" i="5"/>
  <c r="V554" i="5"/>
  <c r="J554" i="5"/>
  <c r="V553" i="5"/>
  <c r="J553" i="5"/>
  <c r="V552" i="5"/>
  <c r="J552" i="5"/>
  <c r="V551" i="5"/>
  <c r="J551" i="5"/>
  <c r="V550" i="5"/>
  <c r="J550" i="5"/>
  <c r="V549" i="5"/>
  <c r="J549" i="5"/>
  <c r="V548" i="5"/>
  <c r="J548" i="5"/>
  <c r="V547" i="5"/>
  <c r="J547" i="5"/>
  <c r="V546" i="5"/>
  <c r="J546" i="5"/>
  <c r="V545" i="5"/>
  <c r="J545" i="5"/>
  <c r="V544" i="5"/>
  <c r="J544" i="5"/>
  <c r="V543" i="5"/>
  <c r="J543" i="5"/>
  <c r="V542" i="5"/>
  <c r="J542" i="5"/>
  <c r="V541" i="5"/>
  <c r="J541" i="5"/>
  <c r="V540" i="5"/>
  <c r="J540" i="5"/>
  <c r="V539" i="5"/>
  <c r="J539" i="5"/>
  <c r="V538" i="5"/>
  <c r="J538" i="5"/>
  <c r="V537" i="5"/>
  <c r="J537" i="5"/>
  <c r="V536" i="5"/>
  <c r="J536" i="5"/>
  <c r="V535" i="5"/>
  <c r="J535" i="5"/>
  <c r="V534" i="5"/>
  <c r="J534" i="5"/>
  <c r="V533" i="5"/>
  <c r="J533" i="5"/>
  <c r="V532" i="5"/>
  <c r="J532" i="5"/>
  <c r="V531" i="5"/>
  <c r="J531" i="5"/>
  <c r="V530" i="5"/>
  <c r="J530" i="5"/>
  <c r="V529" i="5"/>
  <c r="J529" i="5"/>
  <c r="V528" i="5"/>
  <c r="J528" i="5"/>
  <c r="V527" i="5"/>
  <c r="J527" i="5"/>
  <c r="V526" i="5"/>
  <c r="J526" i="5"/>
  <c r="V525" i="5"/>
  <c r="J525" i="5"/>
  <c r="V524" i="5"/>
  <c r="J524" i="5"/>
  <c r="V523" i="5"/>
  <c r="J523" i="5"/>
  <c r="V522" i="5"/>
  <c r="J522" i="5"/>
  <c r="V521" i="5"/>
  <c r="J521" i="5"/>
  <c r="V520" i="5"/>
  <c r="J520" i="5"/>
  <c r="V519" i="5"/>
  <c r="J519" i="5"/>
  <c r="V518" i="5"/>
  <c r="J518" i="5"/>
  <c r="V517" i="5"/>
  <c r="J517" i="5"/>
  <c r="V516" i="5"/>
  <c r="J516" i="5"/>
  <c r="V515" i="5"/>
  <c r="J515" i="5"/>
  <c r="V514" i="5"/>
  <c r="J514" i="5"/>
  <c r="V513" i="5"/>
  <c r="J513" i="5"/>
  <c r="V512" i="5"/>
  <c r="J512" i="5"/>
  <c r="V511" i="5"/>
  <c r="J511" i="5"/>
  <c r="V510" i="5"/>
  <c r="J510" i="5"/>
  <c r="V509" i="5"/>
  <c r="J509" i="5"/>
  <c r="V508" i="5"/>
  <c r="J508" i="5"/>
  <c r="V507" i="5"/>
  <c r="J507" i="5"/>
  <c r="V506" i="5"/>
  <c r="J506" i="5"/>
  <c r="V505" i="5"/>
  <c r="J505" i="5"/>
  <c r="V504" i="5"/>
  <c r="J504" i="5"/>
  <c r="V503" i="5"/>
  <c r="J503" i="5"/>
  <c r="V502" i="5"/>
  <c r="J502" i="5"/>
  <c r="V501" i="5"/>
  <c r="J501" i="5"/>
  <c r="V500" i="5"/>
  <c r="J500" i="5"/>
  <c r="V499" i="5"/>
  <c r="J499" i="5"/>
  <c r="V498" i="5"/>
  <c r="J498" i="5"/>
  <c r="V497" i="5"/>
  <c r="J497" i="5"/>
  <c r="V496" i="5"/>
  <c r="J496" i="5"/>
  <c r="V495" i="5"/>
  <c r="J495" i="5"/>
  <c r="V494" i="5"/>
  <c r="J494" i="5"/>
  <c r="V493" i="5"/>
  <c r="J493" i="5"/>
  <c r="V492" i="5"/>
  <c r="J492" i="5"/>
  <c r="V491" i="5"/>
  <c r="J491" i="5"/>
  <c r="V490" i="5"/>
  <c r="J490" i="5"/>
  <c r="V489" i="5"/>
  <c r="J489" i="5"/>
  <c r="V488" i="5"/>
  <c r="J488" i="5"/>
  <c r="V487" i="5"/>
  <c r="J487" i="5"/>
  <c r="V486" i="5"/>
  <c r="J486" i="5"/>
  <c r="V485" i="5"/>
  <c r="J485" i="5"/>
  <c r="V484" i="5"/>
  <c r="J484" i="5"/>
  <c r="V483" i="5"/>
  <c r="J483" i="5"/>
  <c r="V482" i="5"/>
  <c r="J482" i="5"/>
  <c r="V481" i="5"/>
  <c r="J481" i="5"/>
  <c r="V480" i="5"/>
  <c r="J480" i="5"/>
  <c r="V479" i="5"/>
  <c r="J479" i="5"/>
  <c r="V478" i="5"/>
  <c r="J478" i="5"/>
  <c r="V477" i="5"/>
  <c r="J477" i="5"/>
  <c r="V476" i="5"/>
  <c r="J476" i="5"/>
  <c r="V475" i="5"/>
  <c r="J475" i="5"/>
  <c r="V474" i="5"/>
  <c r="J474" i="5"/>
  <c r="V473" i="5"/>
  <c r="J473" i="5"/>
  <c r="V472" i="5"/>
  <c r="J472" i="5"/>
  <c r="V471" i="5"/>
  <c r="J471" i="5"/>
  <c r="V470" i="5"/>
  <c r="J470" i="5"/>
  <c r="V469" i="5"/>
  <c r="J469" i="5"/>
  <c r="V468" i="5"/>
  <c r="J468" i="5"/>
  <c r="V467" i="5"/>
  <c r="J467" i="5"/>
  <c r="V466" i="5"/>
  <c r="J466" i="5"/>
  <c r="V465" i="5"/>
  <c r="J465" i="5"/>
  <c r="V464" i="5"/>
  <c r="J464" i="5"/>
  <c r="V463" i="5"/>
  <c r="J463" i="5"/>
  <c r="V462" i="5"/>
  <c r="J462" i="5"/>
  <c r="V461" i="5"/>
  <c r="J461" i="5"/>
  <c r="V460" i="5"/>
  <c r="J460" i="5"/>
  <c r="V459" i="5"/>
  <c r="J459" i="5"/>
  <c r="V458" i="5"/>
  <c r="J458" i="5"/>
  <c r="V457" i="5"/>
  <c r="J457" i="5"/>
  <c r="V456" i="5"/>
  <c r="J456" i="5"/>
  <c r="V455" i="5"/>
  <c r="J455" i="5"/>
  <c r="V454" i="5"/>
  <c r="J454" i="5"/>
  <c r="V453" i="5"/>
  <c r="J453" i="5"/>
  <c r="V452" i="5"/>
  <c r="J452" i="5"/>
  <c r="V451" i="5"/>
  <c r="J451" i="5"/>
  <c r="V450" i="5"/>
  <c r="J450" i="5"/>
  <c r="V449" i="5"/>
  <c r="J449" i="5"/>
  <c r="V448" i="5"/>
  <c r="J448" i="5"/>
  <c r="V447" i="5"/>
  <c r="J447" i="5"/>
  <c r="V446" i="5"/>
  <c r="J446" i="5"/>
  <c r="V445" i="5"/>
  <c r="J445" i="5"/>
  <c r="V444" i="5"/>
  <c r="J444" i="5"/>
  <c r="V443" i="5"/>
  <c r="J443" i="5"/>
  <c r="V442" i="5"/>
  <c r="J442" i="5"/>
  <c r="V441" i="5"/>
  <c r="J441" i="5"/>
  <c r="V440" i="5"/>
  <c r="J440" i="5"/>
  <c r="V439" i="5"/>
  <c r="J439" i="5"/>
  <c r="V438" i="5"/>
  <c r="J438" i="5"/>
  <c r="V437" i="5"/>
  <c r="J437" i="5"/>
  <c r="V436" i="5"/>
  <c r="J436" i="5"/>
  <c r="V435" i="5"/>
  <c r="J435" i="5"/>
  <c r="V434" i="5"/>
  <c r="J434" i="5"/>
  <c r="V433" i="5"/>
  <c r="J433" i="5"/>
  <c r="V432" i="5"/>
  <c r="J432" i="5"/>
  <c r="V431" i="5"/>
  <c r="J431" i="5"/>
  <c r="V430" i="5"/>
  <c r="J430" i="5"/>
  <c r="V429" i="5"/>
  <c r="J429" i="5"/>
  <c r="V428" i="5"/>
  <c r="J428" i="5"/>
  <c r="V427" i="5"/>
  <c r="J427" i="5"/>
  <c r="V426" i="5"/>
  <c r="J426" i="5"/>
  <c r="V425" i="5"/>
  <c r="J425" i="5"/>
  <c r="V424" i="5"/>
  <c r="J424" i="5"/>
  <c r="V423" i="5"/>
  <c r="J423" i="5"/>
  <c r="V422" i="5"/>
  <c r="J422" i="5"/>
  <c r="V421" i="5"/>
  <c r="J421" i="5"/>
  <c r="V420" i="5"/>
  <c r="J420" i="5"/>
  <c r="V419" i="5"/>
  <c r="J419" i="5"/>
  <c r="V418" i="5"/>
  <c r="J418" i="5"/>
  <c r="V417" i="5"/>
  <c r="J417" i="5"/>
  <c r="V416" i="5"/>
  <c r="J416" i="5"/>
  <c r="V415" i="5"/>
  <c r="J415" i="5"/>
  <c r="V414" i="5"/>
  <c r="J414" i="5"/>
  <c r="V413" i="5"/>
  <c r="J413" i="5"/>
  <c r="V412" i="5"/>
  <c r="J412" i="5"/>
  <c r="V411" i="5"/>
  <c r="J411" i="5"/>
  <c r="V410" i="5"/>
  <c r="J410" i="5"/>
  <c r="V409" i="5"/>
  <c r="J409" i="5"/>
  <c r="V408" i="5"/>
  <c r="J408" i="5"/>
  <c r="V407" i="5"/>
  <c r="J407" i="5"/>
  <c r="V406" i="5"/>
  <c r="J406" i="5"/>
  <c r="V405" i="5"/>
  <c r="J405" i="5"/>
  <c r="V404" i="5"/>
  <c r="J404" i="5"/>
  <c r="V403" i="5"/>
  <c r="J403" i="5"/>
  <c r="V402" i="5"/>
  <c r="J402" i="5"/>
  <c r="V401" i="5"/>
  <c r="J401" i="5"/>
  <c r="V400" i="5"/>
  <c r="J400" i="5"/>
  <c r="V399" i="5"/>
  <c r="J399" i="5"/>
  <c r="V398" i="5"/>
  <c r="J398" i="5"/>
  <c r="V397" i="5"/>
  <c r="J397" i="5"/>
  <c r="V396" i="5"/>
  <c r="J396" i="5"/>
  <c r="V395" i="5"/>
  <c r="J395" i="5"/>
  <c r="V394" i="5"/>
  <c r="J394" i="5"/>
  <c r="V393" i="5"/>
  <c r="J393" i="5"/>
  <c r="V392" i="5"/>
  <c r="J392" i="5"/>
  <c r="V391" i="5"/>
  <c r="J391" i="5"/>
  <c r="V390" i="5"/>
  <c r="J390" i="5"/>
  <c r="V389" i="5"/>
  <c r="J389" i="5"/>
  <c r="V388" i="5"/>
  <c r="J388" i="5"/>
  <c r="V387" i="5"/>
  <c r="J387" i="5"/>
  <c r="V386" i="5"/>
  <c r="J386" i="5"/>
  <c r="V385" i="5"/>
  <c r="J385" i="5"/>
  <c r="V384" i="5"/>
  <c r="J384" i="5"/>
  <c r="V383" i="5"/>
  <c r="J383" i="5"/>
  <c r="V382" i="5"/>
  <c r="J382" i="5"/>
  <c r="V381" i="5"/>
  <c r="J381" i="5"/>
  <c r="V380" i="5"/>
  <c r="J380" i="5"/>
  <c r="V379" i="5"/>
  <c r="J379" i="5"/>
  <c r="V378" i="5"/>
  <c r="J378" i="5"/>
  <c r="V377" i="5"/>
  <c r="J377" i="5"/>
  <c r="V376" i="5"/>
  <c r="J376" i="5"/>
  <c r="V375" i="5"/>
  <c r="J375" i="5"/>
  <c r="V374" i="5"/>
  <c r="J374" i="5"/>
  <c r="V373" i="5"/>
  <c r="J373" i="5"/>
  <c r="V372" i="5"/>
  <c r="J372" i="5"/>
  <c r="V371" i="5"/>
  <c r="J371" i="5"/>
  <c r="V370" i="5"/>
  <c r="J370" i="5"/>
  <c r="V369" i="5"/>
  <c r="J369" i="5"/>
  <c r="V368" i="5"/>
  <c r="J368" i="5"/>
  <c r="V367" i="5"/>
  <c r="J367" i="5"/>
  <c r="V366" i="5"/>
  <c r="J366" i="5"/>
  <c r="V365" i="5"/>
  <c r="J365" i="5"/>
  <c r="V364" i="5"/>
  <c r="J364" i="5"/>
  <c r="V363" i="5"/>
  <c r="J363" i="5"/>
  <c r="V362" i="5"/>
  <c r="J362" i="5"/>
  <c r="V361" i="5"/>
  <c r="J361" i="5"/>
  <c r="V360" i="5"/>
  <c r="J360" i="5"/>
  <c r="V359" i="5"/>
  <c r="J359" i="5"/>
  <c r="V358" i="5"/>
  <c r="J358" i="5"/>
  <c r="V357" i="5"/>
  <c r="J357" i="5"/>
  <c r="V356" i="5"/>
  <c r="J356" i="5"/>
  <c r="V355" i="5"/>
  <c r="J355" i="5"/>
  <c r="V354" i="5"/>
  <c r="J354" i="5"/>
  <c r="V353" i="5"/>
  <c r="J353" i="5"/>
  <c r="V352" i="5"/>
  <c r="J352" i="5"/>
  <c r="V351" i="5"/>
  <c r="J351" i="5"/>
  <c r="V350" i="5"/>
  <c r="J350" i="5"/>
  <c r="V349" i="5"/>
  <c r="J349" i="5"/>
  <c r="V348" i="5"/>
  <c r="J348" i="5"/>
  <c r="V347" i="5"/>
  <c r="J347" i="5"/>
  <c r="V346" i="5"/>
  <c r="J346" i="5"/>
  <c r="V345" i="5"/>
  <c r="J345" i="5"/>
  <c r="V344" i="5"/>
  <c r="J344" i="5"/>
  <c r="V343" i="5"/>
  <c r="J343" i="5"/>
  <c r="V342" i="5"/>
  <c r="J342" i="5"/>
  <c r="V341" i="5"/>
  <c r="J341" i="5"/>
  <c r="V340" i="5"/>
  <c r="J340" i="5"/>
  <c r="V339" i="5"/>
  <c r="J339" i="5"/>
  <c r="V338" i="5"/>
  <c r="J338" i="5"/>
  <c r="V337" i="5"/>
  <c r="J337" i="5"/>
  <c r="V336" i="5"/>
  <c r="J336" i="5"/>
  <c r="V335" i="5"/>
  <c r="J335" i="5"/>
  <c r="V334" i="5"/>
  <c r="J334" i="5"/>
  <c r="V333" i="5"/>
  <c r="J333" i="5"/>
  <c r="V332" i="5"/>
  <c r="J332" i="5"/>
  <c r="V331" i="5"/>
  <c r="J331" i="5"/>
  <c r="V330" i="5"/>
  <c r="J330" i="5"/>
  <c r="V329" i="5"/>
  <c r="J329" i="5"/>
  <c r="V328" i="5"/>
  <c r="J328" i="5"/>
  <c r="V327" i="5"/>
  <c r="J327" i="5"/>
  <c r="V326" i="5"/>
  <c r="J326" i="5"/>
  <c r="V325" i="5"/>
  <c r="J325" i="5"/>
  <c r="V324" i="5"/>
  <c r="J324" i="5"/>
  <c r="V323" i="5"/>
  <c r="J323" i="5"/>
  <c r="V322" i="5"/>
  <c r="J322" i="5"/>
  <c r="V321" i="5"/>
  <c r="J321" i="5"/>
  <c r="V320" i="5"/>
  <c r="J320" i="5"/>
  <c r="V319" i="5"/>
  <c r="J319" i="5"/>
  <c r="V318" i="5"/>
  <c r="J318" i="5"/>
  <c r="V317" i="5"/>
  <c r="J317" i="5"/>
  <c r="V316" i="5"/>
  <c r="J316" i="5"/>
  <c r="V315" i="5"/>
  <c r="J315" i="5"/>
  <c r="V314" i="5"/>
  <c r="J314" i="5"/>
  <c r="V313" i="5"/>
  <c r="J313" i="5"/>
  <c r="V312" i="5"/>
  <c r="J312" i="5"/>
  <c r="V311" i="5"/>
  <c r="J311" i="5"/>
  <c r="V310" i="5"/>
  <c r="J310" i="5"/>
  <c r="V309" i="5"/>
  <c r="J309" i="5"/>
  <c r="V308" i="5"/>
  <c r="J308" i="5"/>
  <c r="V307" i="5"/>
  <c r="J307" i="5"/>
  <c r="V306" i="5"/>
  <c r="J306" i="5"/>
  <c r="V305" i="5"/>
  <c r="J305" i="5"/>
  <c r="V304" i="5"/>
  <c r="J304" i="5"/>
  <c r="V303" i="5"/>
  <c r="J303" i="5"/>
  <c r="V302" i="5"/>
  <c r="J302" i="5"/>
  <c r="V301" i="5"/>
  <c r="J301" i="5"/>
  <c r="V300" i="5"/>
  <c r="J300" i="5"/>
  <c r="V299" i="5"/>
  <c r="J299" i="5"/>
  <c r="V298" i="5"/>
  <c r="J298" i="5"/>
  <c r="V297" i="5"/>
  <c r="J297" i="5"/>
  <c r="V296" i="5"/>
  <c r="J296" i="5"/>
  <c r="V295" i="5"/>
  <c r="J295" i="5"/>
  <c r="V294" i="5"/>
  <c r="J294" i="5"/>
  <c r="V293" i="5"/>
  <c r="J293" i="5"/>
  <c r="V292" i="5"/>
  <c r="J292" i="5"/>
  <c r="V291" i="5"/>
  <c r="J291" i="5"/>
  <c r="V290" i="5"/>
  <c r="J290" i="5"/>
  <c r="V289" i="5"/>
  <c r="J289" i="5"/>
  <c r="V288" i="5"/>
  <c r="J288" i="5"/>
  <c r="V287" i="5"/>
  <c r="J287" i="5"/>
  <c r="V286" i="5"/>
  <c r="J286" i="5"/>
  <c r="V285" i="5"/>
  <c r="J285" i="5"/>
  <c r="V284" i="5"/>
  <c r="J284" i="5"/>
  <c r="V283" i="5"/>
  <c r="J283" i="5"/>
  <c r="V282" i="5"/>
  <c r="J282" i="5"/>
  <c r="V281" i="5"/>
  <c r="J281" i="5"/>
  <c r="V280" i="5"/>
  <c r="J280" i="5"/>
  <c r="V279" i="5"/>
  <c r="J279" i="5"/>
  <c r="V278" i="5"/>
  <c r="J278" i="5"/>
  <c r="V277" i="5"/>
  <c r="J277" i="5"/>
  <c r="V276" i="5"/>
  <c r="J276" i="5"/>
  <c r="V275" i="5"/>
  <c r="J275" i="5"/>
  <c r="V274" i="5"/>
  <c r="J274" i="5"/>
  <c r="V273" i="5"/>
  <c r="J273" i="5"/>
  <c r="V272" i="5"/>
  <c r="J272" i="5"/>
  <c r="V271" i="5"/>
  <c r="J271" i="5"/>
  <c r="V270" i="5"/>
  <c r="J270" i="5"/>
  <c r="V269" i="5"/>
  <c r="J269" i="5"/>
  <c r="V268" i="5"/>
  <c r="J268" i="5"/>
  <c r="V267" i="5"/>
  <c r="J267" i="5"/>
  <c r="V266" i="5"/>
  <c r="J266" i="5"/>
  <c r="V265" i="5"/>
  <c r="J265" i="5"/>
  <c r="V264" i="5"/>
  <c r="J264" i="5"/>
  <c r="V263" i="5"/>
  <c r="J263" i="5"/>
  <c r="V262" i="5"/>
  <c r="J262" i="5"/>
  <c r="V261" i="5"/>
  <c r="J261" i="5"/>
  <c r="V260" i="5"/>
  <c r="J260" i="5"/>
  <c r="V259" i="5"/>
  <c r="J259" i="5"/>
  <c r="V258" i="5"/>
  <c r="J258" i="5"/>
  <c r="V257" i="5"/>
  <c r="J257" i="5"/>
  <c r="V256" i="5"/>
  <c r="J256" i="5"/>
  <c r="V255" i="5"/>
  <c r="J255" i="5"/>
  <c r="V254" i="5"/>
  <c r="J254" i="5"/>
  <c r="V253" i="5"/>
  <c r="J253" i="5"/>
  <c r="V252" i="5"/>
  <c r="J252" i="5"/>
  <c r="V251" i="5"/>
  <c r="J251" i="5"/>
  <c r="V250" i="5"/>
  <c r="J250" i="5"/>
  <c r="V249" i="5"/>
  <c r="J249" i="5"/>
  <c r="V248" i="5"/>
  <c r="J248" i="5"/>
  <c r="V247" i="5"/>
  <c r="J247" i="5"/>
  <c r="V246" i="5"/>
  <c r="J246" i="5"/>
  <c r="V245" i="5"/>
  <c r="J245" i="5"/>
  <c r="V244" i="5"/>
  <c r="J244" i="5"/>
  <c r="V243" i="5"/>
  <c r="J243" i="5"/>
  <c r="V242" i="5"/>
  <c r="J242" i="5"/>
  <c r="V241" i="5"/>
  <c r="J241" i="5"/>
  <c r="V240" i="5"/>
  <c r="J240" i="5"/>
  <c r="V239" i="5"/>
  <c r="J239" i="5"/>
  <c r="V238" i="5"/>
  <c r="J238" i="5"/>
  <c r="V237" i="5"/>
  <c r="J237" i="5"/>
  <c r="V236" i="5"/>
  <c r="J236" i="5"/>
  <c r="V235" i="5"/>
  <c r="J235" i="5"/>
  <c r="V234" i="5"/>
  <c r="J234" i="5"/>
  <c r="V233" i="5"/>
  <c r="J233" i="5"/>
  <c r="V232" i="5"/>
  <c r="J232" i="5"/>
  <c r="V231" i="5"/>
  <c r="J231" i="5"/>
  <c r="V230" i="5"/>
  <c r="J230" i="5"/>
  <c r="V229" i="5"/>
  <c r="J229" i="5"/>
  <c r="V228" i="5"/>
  <c r="J228" i="5"/>
  <c r="V227" i="5"/>
  <c r="J227" i="5"/>
  <c r="V226" i="5"/>
  <c r="J226" i="5"/>
  <c r="V225" i="5"/>
  <c r="J225" i="5"/>
  <c r="V224" i="5"/>
  <c r="J224" i="5"/>
  <c r="V223" i="5"/>
  <c r="J223" i="5"/>
  <c r="V222" i="5"/>
  <c r="J222" i="5"/>
  <c r="V221" i="5"/>
  <c r="J221" i="5"/>
  <c r="V220" i="5"/>
  <c r="J220" i="5"/>
  <c r="V219" i="5"/>
  <c r="J219" i="5"/>
  <c r="V218" i="5"/>
  <c r="J218" i="5"/>
  <c r="V217" i="5"/>
  <c r="J217" i="5"/>
  <c r="V216" i="5"/>
  <c r="J216" i="5"/>
  <c r="V215" i="5"/>
  <c r="J215" i="5"/>
  <c r="V214" i="5"/>
  <c r="J214" i="5"/>
  <c r="V213" i="5"/>
  <c r="J213" i="5"/>
  <c r="V212" i="5"/>
  <c r="J212" i="5"/>
  <c r="V211" i="5"/>
  <c r="J211" i="5"/>
  <c r="V210" i="5"/>
  <c r="J210" i="5"/>
  <c r="V209" i="5"/>
  <c r="J209" i="5"/>
  <c r="V208" i="5"/>
  <c r="J208" i="5"/>
  <c r="V207" i="5"/>
  <c r="J207" i="5"/>
  <c r="V206" i="5"/>
  <c r="J206" i="5"/>
  <c r="V205" i="5"/>
  <c r="J205" i="5"/>
  <c r="V204" i="5"/>
  <c r="J204" i="5"/>
  <c r="V203" i="5"/>
  <c r="J203" i="5"/>
  <c r="V202" i="5"/>
  <c r="J202" i="5"/>
  <c r="V201" i="5"/>
  <c r="J201" i="5"/>
  <c r="V200" i="5"/>
  <c r="J200" i="5"/>
  <c r="V199" i="5"/>
  <c r="J199" i="5"/>
  <c r="V198" i="5"/>
  <c r="J198" i="5"/>
  <c r="V197" i="5"/>
  <c r="J197" i="5"/>
  <c r="V196" i="5"/>
  <c r="J196" i="5"/>
  <c r="V195" i="5"/>
  <c r="J195" i="5"/>
  <c r="V194" i="5"/>
  <c r="J194" i="5"/>
  <c r="V193" i="5"/>
  <c r="J193" i="5"/>
  <c r="V192" i="5"/>
  <c r="J192" i="5"/>
  <c r="V191" i="5"/>
  <c r="J191" i="5"/>
  <c r="V190" i="5"/>
  <c r="J190" i="5"/>
  <c r="V189" i="5"/>
  <c r="J189" i="5"/>
  <c r="V188" i="5"/>
  <c r="J188" i="5"/>
  <c r="V187" i="5"/>
  <c r="J187" i="5"/>
  <c r="V186" i="5"/>
  <c r="J186" i="5"/>
  <c r="V185" i="5"/>
  <c r="J185" i="5"/>
  <c r="V184" i="5"/>
  <c r="J184" i="5"/>
  <c r="V183" i="5"/>
  <c r="J183" i="5"/>
  <c r="V182" i="5"/>
  <c r="J182" i="5"/>
  <c r="V181" i="5"/>
  <c r="J181" i="5"/>
  <c r="V180" i="5"/>
  <c r="J180" i="5"/>
  <c r="V179" i="5"/>
  <c r="J179" i="5"/>
  <c r="V178" i="5"/>
  <c r="J178" i="5"/>
  <c r="V177" i="5"/>
  <c r="J177" i="5"/>
  <c r="V176" i="5"/>
  <c r="J176" i="5"/>
  <c r="V175" i="5"/>
  <c r="J175" i="5"/>
  <c r="V174" i="5"/>
  <c r="J174" i="5"/>
  <c r="V173" i="5"/>
  <c r="J173" i="5"/>
  <c r="V172" i="5"/>
  <c r="J172" i="5"/>
  <c r="V171" i="5"/>
  <c r="J171" i="5"/>
  <c r="V170" i="5"/>
  <c r="J170" i="5"/>
  <c r="V169" i="5"/>
  <c r="J169" i="5"/>
  <c r="V168" i="5"/>
  <c r="J168" i="5"/>
  <c r="V167" i="5"/>
  <c r="J167" i="5"/>
  <c r="V166" i="5"/>
  <c r="J166" i="5"/>
  <c r="V165" i="5"/>
  <c r="J165" i="5"/>
  <c r="V164" i="5"/>
  <c r="J164" i="5"/>
  <c r="V163" i="5"/>
  <c r="J163" i="5"/>
  <c r="V162" i="5"/>
  <c r="J162" i="5"/>
  <c r="V161" i="5"/>
  <c r="J161" i="5"/>
  <c r="V160" i="5"/>
  <c r="J160" i="5"/>
  <c r="V159" i="5"/>
  <c r="J159" i="5"/>
  <c r="V158" i="5"/>
  <c r="J158" i="5"/>
  <c r="V157" i="5"/>
  <c r="J157" i="5"/>
  <c r="V156" i="5"/>
  <c r="J156" i="5"/>
  <c r="V155" i="5"/>
  <c r="J155" i="5"/>
  <c r="V154" i="5"/>
  <c r="J154" i="5"/>
  <c r="V153" i="5"/>
  <c r="J153" i="5"/>
  <c r="V152" i="5"/>
  <c r="J152" i="5"/>
  <c r="V151" i="5"/>
  <c r="J151" i="5"/>
  <c r="V150" i="5"/>
  <c r="J150" i="5"/>
  <c r="V149" i="5"/>
  <c r="J149" i="5"/>
  <c r="V148" i="5"/>
  <c r="J148" i="5"/>
  <c r="V147" i="5"/>
  <c r="J147" i="5"/>
  <c r="V146" i="5"/>
  <c r="J146" i="5"/>
  <c r="V145" i="5"/>
  <c r="J145" i="5"/>
  <c r="V144" i="5"/>
  <c r="J144" i="5"/>
  <c r="V143" i="5"/>
  <c r="J143" i="5"/>
  <c r="V142" i="5"/>
  <c r="J142" i="5"/>
  <c r="V141" i="5"/>
  <c r="J141" i="5"/>
  <c r="V140" i="5"/>
  <c r="J140" i="5"/>
  <c r="V139" i="5"/>
  <c r="J139" i="5"/>
  <c r="V138" i="5"/>
  <c r="J138" i="5"/>
  <c r="V137" i="5"/>
  <c r="J137" i="5"/>
  <c r="V136" i="5"/>
  <c r="J136" i="5"/>
  <c r="V135" i="5"/>
  <c r="J135" i="5"/>
  <c r="V134" i="5"/>
  <c r="J134" i="5"/>
  <c r="V133" i="5"/>
  <c r="J133" i="5"/>
  <c r="V132" i="5"/>
  <c r="J132" i="5"/>
  <c r="V131" i="5"/>
  <c r="J131" i="5"/>
  <c r="V130" i="5"/>
  <c r="J130" i="5"/>
  <c r="V129" i="5"/>
  <c r="J129" i="5"/>
  <c r="V128" i="5"/>
  <c r="J128" i="5"/>
  <c r="V127" i="5"/>
  <c r="J127" i="5"/>
  <c r="V126" i="5"/>
  <c r="J126" i="5"/>
  <c r="V125" i="5"/>
  <c r="J125" i="5"/>
  <c r="V124" i="5"/>
  <c r="J124" i="5"/>
  <c r="V123" i="5"/>
  <c r="J123" i="5"/>
  <c r="V122" i="5"/>
  <c r="J122" i="5"/>
  <c r="V121" i="5"/>
  <c r="J121" i="5"/>
  <c r="V120" i="5"/>
  <c r="J120" i="5"/>
  <c r="V119" i="5"/>
  <c r="J119" i="5"/>
  <c r="V118" i="5"/>
  <c r="J118" i="5"/>
  <c r="V117" i="5"/>
  <c r="J117" i="5"/>
  <c r="V116" i="5"/>
  <c r="J116" i="5"/>
  <c r="V115" i="5"/>
  <c r="J115" i="5"/>
  <c r="V114" i="5"/>
  <c r="J114" i="5"/>
  <c r="V113" i="5"/>
  <c r="J113" i="5"/>
  <c r="V112" i="5"/>
  <c r="J112" i="5"/>
  <c r="V111" i="5"/>
  <c r="J111" i="5"/>
  <c r="V110" i="5"/>
  <c r="J110" i="5"/>
  <c r="V109" i="5"/>
  <c r="J109" i="5"/>
  <c r="V108" i="5"/>
  <c r="J108" i="5"/>
  <c r="V107" i="5"/>
  <c r="J107" i="5"/>
  <c r="V106" i="5"/>
  <c r="J106" i="5"/>
  <c r="V105" i="5"/>
  <c r="J105" i="5"/>
  <c r="V104" i="5"/>
  <c r="J104" i="5"/>
  <c r="V103" i="5"/>
  <c r="J103" i="5"/>
  <c r="V102" i="5"/>
  <c r="J102" i="5"/>
  <c r="F102" i="5"/>
  <c r="H102" i="5" s="1"/>
  <c r="V101" i="5"/>
  <c r="J101" i="5"/>
  <c r="V100" i="5"/>
  <c r="J100" i="5"/>
  <c r="V99" i="5"/>
  <c r="J99" i="5"/>
  <c r="V98" i="5"/>
  <c r="J98" i="5"/>
  <c r="V97" i="5"/>
  <c r="J97" i="5"/>
  <c r="V96" i="5"/>
  <c r="J96" i="5"/>
  <c r="V95" i="5"/>
  <c r="J95" i="5"/>
  <c r="V94" i="5"/>
  <c r="J94" i="5"/>
  <c r="V93" i="5"/>
  <c r="J93" i="5"/>
  <c r="V92" i="5"/>
  <c r="J92" i="5"/>
  <c r="V91" i="5"/>
  <c r="J91" i="5"/>
  <c r="V90" i="5"/>
  <c r="J90" i="5"/>
  <c r="V89" i="5"/>
  <c r="J89" i="5"/>
  <c r="V88" i="5"/>
  <c r="J88" i="5"/>
  <c r="V87" i="5"/>
  <c r="J87" i="5"/>
  <c r="V86" i="5"/>
  <c r="J86" i="5"/>
  <c r="V85" i="5"/>
  <c r="J85" i="5"/>
  <c r="V84" i="5"/>
  <c r="J84" i="5"/>
  <c r="V83" i="5"/>
  <c r="J83" i="5"/>
  <c r="V82" i="5"/>
  <c r="J82" i="5"/>
  <c r="V81" i="5"/>
  <c r="J81" i="5"/>
  <c r="V80" i="5"/>
  <c r="J80" i="5"/>
  <c r="V79" i="5"/>
  <c r="J79" i="5"/>
  <c r="V78" i="5"/>
  <c r="J78" i="5"/>
  <c r="V77" i="5"/>
  <c r="J77" i="5"/>
  <c r="V76" i="5"/>
  <c r="J76" i="5"/>
  <c r="V75" i="5"/>
  <c r="J75" i="5"/>
  <c r="V73" i="5"/>
  <c r="J73" i="5"/>
  <c r="V72" i="5"/>
  <c r="J72" i="5"/>
  <c r="V71" i="5"/>
  <c r="J71" i="5"/>
  <c r="V70" i="5"/>
  <c r="J70" i="5"/>
  <c r="V69" i="5"/>
  <c r="J69" i="5"/>
  <c r="V68" i="5"/>
  <c r="J68" i="5"/>
  <c r="V67" i="5"/>
  <c r="J67" i="5"/>
  <c r="V66" i="5"/>
  <c r="J66" i="5"/>
  <c r="V65" i="5"/>
  <c r="J65" i="5"/>
  <c r="V64" i="5"/>
  <c r="J64" i="5"/>
  <c r="V63" i="5"/>
  <c r="J63" i="5"/>
  <c r="V62" i="5"/>
  <c r="J62" i="5"/>
  <c r="V61" i="5"/>
  <c r="J61" i="5"/>
  <c r="V60" i="5"/>
  <c r="J60" i="5"/>
  <c r="V59" i="5"/>
  <c r="J59" i="5"/>
  <c r="V58" i="5"/>
  <c r="J58" i="5"/>
  <c r="V57" i="5"/>
  <c r="J57" i="5"/>
  <c r="V56" i="5"/>
  <c r="J56" i="5"/>
  <c r="V55" i="5"/>
  <c r="J55" i="5"/>
  <c r="V54" i="5"/>
  <c r="J54" i="5"/>
  <c r="V53" i="5"/>
  <c r="J53" i="5"/>
  <c r="V52" i="5"/>
  <c r="J52" i="5"/>
  <c r="V51" i="5"/>
  <c r="J51" i="5"/>
  <c r="V50" i="5"/>
  <c r="J50" i="5"/>
  <c r="V49" i="5"/>
  <c r="J49" i="5"/>
  <c r="V48" i="5"/>
  <c r="J48" i="5"/>
  <c r="V47" i="5"/>
  <c r="J47" i="5"/>
  <c r="V46" i="5"/>
  <c r="J46" i="5"/>
  <c r="V45" i="5"/>
  <c r="J45" i="5"/>
  <c r="V44" i="5"/>
  <c r="J44" i="5"/>
  <c r="V43" i="5"/>
  <c r="J43" i="5"/>
  <c r="V42" i="5"/>
  <c r="J42" i="5"/>
  <c r="V41" i="5"/>
  <c r="J41" i="5"/>
  <c r="V40" i="5"/>
  <c r="J40" i="5"/>
  <c r="V39" i="5"/>
  <c r="J39" i="5"/>
  <c r="V38" i="5"/>
  <c r="J38" i="5"/>
  <c r="V37" i="5"/>
  <c r="J37" i="5"/>
  <c r="V36" i="5"/>
  <c r="J36" i="5"/>
  <c r="V35" i="5"/>
  <c r="J35" i="5"/>
  <c r="V34" i="5"/>
  <c r="J34" i="5"/>
  <c r="V33" i="5"/>
  <c r="J33" i="5"/>
  <c r="V32" i="5"/>
  <c r="J32" i="5"/>
  <c r="V31" i="5"/>
  <c r="J31" i="5"/>
  <c r="V30" i="5"/>
  <c r="J30" i="5"/>
  <c r="V29" i="5"/>
  <c r="J29" i="5"/>
  <c r="V28" i="5"/>
  <c r="J28" i="5"/>
  <c r="V27" i="5"/>
  <c r="J27" i="5"/>
  <c r="V26" i="5"/>
  <c r="J26" i="5"/>
  <c r="V25" i="5"/>
  <c r="J25" i="5"/>
  <c r="V24" i="5"/>
  <c r="J24" i="5"/>
  <c r="V23" i="5"/>
  <c r="J23" i="5"/>
  <c r="V22" i="5"/>
  <c r="J22" i="5"/>
  <c r="V21" i="5"/>
  <c r="J21" i="5"/>
  <c r="V20" i="5"/>
  <c r="J20" i="5"/>
  <c r="V19" i="5"/>
  <c r="J19" i="5"/>
  <c r="V18" i="5"/>
  <c r="J18" i="5"/>
  <c r="V17" i="5"/>
  <c r="J17" i="5"/>
  <c r="V16" i="5"/>
  <c r="J16" i="5"/>
  <c r="V15" i="5"/>
  <c r="J15" i="5"/>
  <c r="V14" i="5"/>
  <c r="J14" i="5"/>
  <c r="V13" i="5"/>
  <c r="J13" i="5"/>
  <c r="V12" i="5"/>
  <c r="J12" i="5"/>
  <c r="V11" i="5"/>
  <c r="J11" i="5"/>
  <c r="V10" i="5"/>
  <c r="J10" i="5"/>
  <c r="V9" i="5"/>
  <c r="J9" i="5"/>
  <c r="V8" i="5"/>
  <c r="J8" i="5"/>
  <c r="V7" i="5"/>
  <c r="J7" i="5"/>
  <c r="V6" i="5"/>
  <c r="J6" i="5"/>
  <c r="V5" i="5"/>
  <c r="J5" i="5"/>
  <c r="V4" i="5"/>
  <c r="J4" i="5"/>
  <c r="H4" i="5"/>
  <c r="AL5" i="4" s="1"/>
  <c r="V3" i="5"/>
  <c r="J3" i="5"/>
  <c r="F115" i="5"/>
  <c r="H115" i="5" s="1"/>
  <c r="F114" i="5"/>
  <c r="H114" i="5" s="1"/>
  <c r="H116" i="5" l="1"/>
  <c r="H5" i="5" s="1"/>
  <c r="AL6" i="4" s="1"/>
  <c r="H127" i="5"/>
  <c r="F9" i="5"/>
  <c r="B7" i="5"/>
  <c r="F50" i="5"/>
  <c r="H50" i="5" s="1"/>
  <c r="F61" i="5"/>
  <c r="F33" i="5"/>
  <c r="F35" i="5" s="1"/>
  <c r="F51" i="5"/>
  <c r="H51" i="5" s="1"/>
  <c r="H52" i="5" s="1"/>
  <c r="H17" i="5" s="1"/>
  <c r="F88" i="5"/>
  <c r="H88" i="5" s="1"/>
  <c r="F89" i="5"/>
  <c r="H89" i="5" s="1"/>
  <c r="F101" i="5"/>
  <c r="H101" i="5" s="1"/>
  <c r="H6" i="5" s="1"/>
  <c r="H90" i="5" l="1"/>
  <c r="H3" i="5" s="1"/>
  <c r="AL4" i="4" s="1"/>
  <c r="H129" i="5"/>
  <c r="H9" i="5"/>
  <c r="H103" i="5"/>
  <c r="H33" i="5"/>
  <c r="H35" i="5" s="1"/>
  <c r="H16" i="5" s="1"/>
  <c r="H22" i="5" s="1"/>
  <c r="H7" i="5" s="1"/>
  <c r="AL2" i="4" l="1"/>
  <c r="AL3" i="4"/>
  <c r="E23" i="4" s="1"/>
  <c r="U26" i="4"/>
  <c r="V26" i="4" s="1"/>
  <c r="U25" i="4"/>
  <c r="U24" i="4"/>
  <c r="U23" i="4"/>
  <c r="U22" i="4"/>
  <c r="X26" i="4" l="1"/>
  <c r="W26" i="4"/>
  <c r="Y26" i="4"/>
  <c r="K17" i="4" l="1"/>
  <c r="K13" i="4"/>
  <c r="J25" i="4"/>
  <c r="K18" i="4"/>
  <c r="K20" i="4"/>
  <c r="K23" i="4"/>
  <c r="H20" i="4"/>
  <c r="K15" i="4"/>
  <c r="I15" i="4"/>
  <c r="I18" i="4" l="1"/>
  <c r="E31" i="4" s="1"/>
  <c r="D31" i="4"/>
  <c r="U16" i="4"/>
  <c r="H13" i="4"/>
  <c r="J48" i="4" l="1"/>
  <c r="G48" i="4"/>
  <c r="J49" i="4"/>
  <c r="G49" i="4"/>
  <c r="E32" i="4"/>
  <c r="X28" i="4"/>
  <c r="V28" i="4"/>
  <c r="T28" i="4"/>
  <c r="Y28" i="4"/>
  <c r="W28" i="4"/>
  <c r="U28" i="4"/>
  <c r="L100" i="1"/>
  <c r="D21" i="1"/>
  <c r="K49" i="4" l="1"/>
  <c r="H49" i="4"/>
  <c r="D13" i="1"/>
  <c r="Y25" i="4"/>
  <c r="V24" i="4"/>
  <c r="W23" i="4"/>
  <c r="I23" i="4"/>
  <c r="E20" i="4"/>
  <c r="I20" i="4" s="1"/>
  <c r="D11" i="1"/>
  <c r="W8" i="4"/>
  <c r="W10" i="4" s="1"/>
  <c r="V8" i="4"/>
  <c r="V10" i="4" s="1"/>
  <c r="U8" i="4"/>
  <c r="U10" i="4" s="1"/>
  <c r="W7" i="4"/>
  <c r="V7" i="4"/>
  <c r="U7" i="4"/>
  <c r="G31" i="4" l="1"/>
  <c r="H30" i="4"/>
  <c r="H31" i="4"/>
  <c r="U9" i="4"/>
  <c r="I25" i="4"/>
  <c r="V9" i="4"/>
  <c r="V11" i="4" s="1"/>
  <c r="W9" i="4"/>
  <c r="W11" i="4" s="1"/>
  <c r="W12" i="4" s="1"/>
  <c r="X24" i="4"/>
  <c r="W24" i="4"/>
  <c r="Y24" i="4"/>
  <c r="U11" i="4"/>
  <c r="U12" i="4" s="1"/>
  <c r="V22" i="4"/>
  <c r="X23" i="4"/>
  <c r="V25" i="4"/>
  <c r="W22" i="4"/>
  <c r="W16" i="4" s="1"/>
  <c r="W17" i="4" s="1"/>
  <c r="Y23" i="4"/>
  <c r="W25" i="4"/>
  <c r="V23" i="4"/>
  <c r="X25" i="4"/>
  <c r="X22" i="4"/>
  <c r="Y22" i="4"/>
  <c r="I36" i="4"/>
  <c r="H32" i="4" l="1"/>
  <c r="I31" i="4"/>
  <c r="V12" i="4"/>
  <c r="I26" i="4"/>
  <c r="D30" i="4" s="1"/>
  <c r="I48" i="4" l="1"/>
  <c r="I50" i="4" s="1"/>
  <c r="F48" i="4"/>
  <c r="D32" i="4"/>
  <c r="G30" i="4"/>
  <c r="E57" i="1"/>
  <c r="H48" i="4" l="1"/>
  <c r="H50" i="4" s="1"/>
  <c r="H51" i="4" s="1"/>
  <c r="K64" i="1"/>
  <c r="K66" i="1" s="1"/>
  <c r="K68" i="1" s="1"/>
  <c r="E64" i="1"/>
  <c r="E66" i="1" s="1"/>
  <c r="E68" i="1" s="1"/>
  <c r="E42" i="1"/>
  <c r="L32" i="1"/>
  <c r="J32" i="1"/>
  <c r="H32" i="1"/>
  <c r="F32" i="1"/>
  <c r="D32" i="1"/>
  <c r="H64" i="1"/>
  <c r="H66" i="1" s="1"/>
  <c r="H68" i="1" s="1"/>
  <c r="F42" i="1"/>
  <c r="D42" i="1"/>
  <c r="K32" i="1"/>
  <c r="I32" i="1"/>
  <c r="G32" i="1"/>
  <c r="E32" i="1"/>
  <c r="G32" i="4"/>
  <c r="I30" i="4"/>
  <c r="I32" i="4" s="1"/>
  <c r="D15" i="1"/>
  <c r="J50" i="4" l="1"/>
  <c r="K50" i="4" s="1"/>
  <c r="B4" i="8" s="1"/>
  <c r="K48" i="4"/>
  <c r="I38" i="4"/>
  <c r="I39" i="4"/>
  <c r="D19" i="1"/>
  <c r="E79" i="1" l="1"/>
  <c r="F41" i="1"/>
  <c r="D41" i="1"/>
  <c r="L31" i="1"/>
  <c r="J31" i="1"/>
  <c r="H31" i="1"/>
  <c r="F31" i="1"/>
  <c r="D31" i="1"/>
  <c r="E41" i="1"/>
  <c r="K31" i="1"/>
  <c r="I31" i="1"/>
  <c r="G31" i="1"/>
  <c r="E31" i="1"/>
  <c r="F43" i="1"/>
  <c r="D43" i="1"/>
  <c r="E43" i="1"/>
  <c r="L43" i="1"/>
  <c r="H43" i="1"/>
  <c r="D46" i="1"/>
  <c r="I43" i="1"/>
  <c r="E46" i="1"/>
  <c r="J43" i="1"/>
  <c r="F46" i="1"/>
  <c r="K43" i="1"/>
  <c r="G43" i="1"/>
  <c r="E73" i="1"/>
  <c r="H81" i="1"/>
  <c r="K81" i="1"/>
  <c r="E81" i="1"/>
  <c r="L33" i="1" l="1"/>
  <c r="L27" i="1" s="1"/>
  <c r="K79" i="1"/>
  <c r="J33" i="1"/>
  <c r="J27" i="1" s="1"/>
  <c r="H33" i="1"/>
  <c r="H27" i="1" s="1"/>
  <c r="F33" i="1"/>
  <c r="F27" i="1" s="1"/>
  <c r="D33" i="1"/>
  <c r="D27" i="1" s="1"/>
  <c r="H79" i="1"/>
  <c r="K33" i="1"/>
  <c r="K27" i="1" s="1"/>
  <c r="I33" i="1"/>
  <c r="I27" i="1" s="1"/>
  <c r="G33" i="1"/>
  <c r="G27" i="1" s="1"/>
  <c r="E33" i="1"/>
  <c r="E27" i="1" s="1"/>
  <c r="G42" i="1"/>
  <c r="G40" i="1" s="1"/>
  <c r="G41" i="1"/>
  <c r="G38" i="1" s="1"/>
  <c r="G35" i="1" s="1"/>
  <c r="F45" i="1"/>
  <c r="F44" i="1"/>
  <c r="E44" i="1"/>
  <c r="E45" i="1"/>
  <c r="D45" i="1"/>
  <c r="D44" i="1"/>
  <c r="H41" i="1"/>
  <c r="H38" i="1"/>
  <c r="H35" i="1" s="1"/>
  <c r="H42" i="1"/>
  <c r="H40" i="1" s="1"/>
  <c r="D38" i="1"/>
  <c r="D40" i="1"/>
  <c r="D35" i="1"/>
  <c r="K42" i="1"/>
  <c r="K40" i="1" s="1"/>
  <c r="K41" i="1"/>
  <c r="K38" i="1" s="1"/>
  <c r="K35" i="1" s="1"/>
  <c r="J41" i="1"/>
  <c r="J38" i="1" s="1"/>
  <c r="J35" i="1" s="1"/>
  <c r="J42" i="1"/>
  <c r="J40" i="1" s="1"/>
  <c r="I42" i="1"/>
  <c r="I40" i="1" s="1"/>
  <c r="I41" i="1"/>
  <c r="I38" i="1" s="1"/>
  <c r="I35" i="1" s="1"/>
  <c r="L41" i="1"/>
  <c r="L38" i="1" s="1"/>
  <c r="L35" i="1" s="1"/>
  <c r="L42" i="1"/>
  <c r="L40" i="1" s="1"/>
  <c r="E40" i="1"/>
  <c r="E35" i="1"/>
  <c r="E38" i="1"/>
  <c r="F38" i="1"/>
  <c r="F40" i="1"/>
  <c r="F35" i="1"/>
  <c r="E75" i="1"/>
  <c r="E77" i="1" s="1"/>
  <c r="K75" i="1"/>
  <c r="K77" i="1" s="1"/>
  <c r="H75" i="1"/>
  <c r="H77" i="1" s="1"/>
  <c r="I28" i="1" l="1"/>
  <c r="I47" i="1" s="1"/>
  <c r="I30" i="1"/>
  <c r="H30" i="1"/>
  <c r="H28" i="1"/>
  <c r="H47" i="1" s="1"/>
  <c r="L30" i="1"/>
  <c r="L28" i="1"/>
  <c r="L47" i="1" s="1"/>
  <c r="J30" i="1"/>
  <c r="J28" i="1"/>
  <c r="J47" i="1" s="1"/>
  <c r="E28" i="1"/>
  <c r="E47" i="1" s="1"/>
  <c r="E30" i="1"/>
  <c r="D30" i="1"/>
  <c r="D28" i="1"/>
  <c r="D47" i="1" s="1"/>
  <c r="G28" i="1"/>
  <c r="G47" i="1" s="1"/>
  <c r="G30" i="1"/>
  <c r="F30" i="1"/>
  <c r="F28" i="1"/>
  <c r="F47" i="1" s="1"/>
  <c r="K28" i="1"/>
  <c r="K47" i="1" s="1"/>
  <c r="K30" i="1"/>
  <c r="D48" i="1" l="1"/>
</calcChain>
</file>

<file path=xl/sharedStrings.xml><?xml version="1.0" encoding="utf-8"?>
<sst xmlns="http://schemas.openxmlformats.org/spreadsheetml/2006/main" count="21346" uniqueCount="2676">
  <si>
    <t>Savings Account</t>
  </si>
  <si>
    <t>Monthly</t>
  </si>
  <si>
    <t>Measure</t>
  </si>
  <si>
    <t>Life</t>
  </si>
  <si>
    <t>Yes</t>
  </si>
  <si>
    <t>Insulation TRC Eligible?</t>
  </si>
  <si>
    <t>CASH BACK HOI AND FINANCING INCENTIVE</t>
  </si>
  <si>
    <t>FINANCING INCENTIVE ONLY</t>
  </si>
  <si>
    <t>Certificate of Deposit (CD)</t>
  </si>
  <si>
    <t>Annual</t>
  </si>
  <si>
    <t>HEMI</t>
  </si>
  <si>
    <t>No</t>
  </si>
  <si>
    <t>Yes-Program Rules for Insulation</t>
  </si>
  <si>
    <t>Category</t>
  </si>
  <si>
    <t>Minimum Efficiency Requirements</t>
  </si>
  <si>
    <t>Measure Life Category</t>
  </si>
  <si>
    <t>Loan Term</t>
  </si>
  <si>
    <t>Envelope - Roof Insulation</t>
  </si>
  <si>
    <t>Assisted</t>
  </si>
  <si>
    <t>Yes-TRC Screening Tool</t>
  </si>
  <si>
    <t xml:space="preserve">Envelope- Rim Joist Insulation </t>
  </si>
  <si>
    <t>No-Fails TRC</t>
  </si>
  <si>
    <t xml:space="preserve">Furnace – Natural Gas **1,2 </t>
  </si>
  <si>
    <t>Primary Heating and Cooling System</t>
  </si>
  <si>
    <t xml:space="preserve">AFUE 92% (as long as not prohibited by local codes). Furnaces with ECM Motor allowed. </t>
  </si>
  <si>
    <t>Replacement Windows</t>
  </si>
  <si>
    <t>Building Shell</t>
  </si>
  <si>
    <t xml:space="preserve">ENERGY STAR for climate/region </t>
  </si>
  <si>
    <t xml:space="preserve">Envelope- Ceiling Insulation </t>
  </si>
  <si>
    <t>Furnace – LP **1,2</t>
  </si>
  <si>
    <t>Storm Windows and Storm Doors</t>
  </si>
  <si>
    <t xml:space="preserve">No minimum efficiency requirement </t>
  </si>
  <si>
    <t xml:space="preserve">Envelope- Floor Insulation </t>
  </si>
  <si>
    <t>CAC TRC Eligible?</t>
  </si>
  <si>
    <t xml:space="preserve">Furnace – Fuel Oil **1,2 </t>
  </si>
  <si>
    <t xml:space="preserve">AFUE 85% </t>
  </si>
  <si>
    <t>Movable Window Insulation</t>
  </si>
  <si>
    <t xml:space="preserve">R-3 </t>
  </si>
  <si>
    <t>Envelope - Wall Insulation</t>
  </si>
  <si>
    <t>Yes-ConEd or Central Hudson Utility Area</t>
  </si>
  <si>
    <t>Boiler - Condensing **1</t>
  </si>
  <si>
    <t xml:space="preserve">AFUE 90% </t>
  </si>
  <si>
    <t>Exterior Doors</t>
  </si>
  <si>
    <t>HVAC - Central AC/HP</t>
  </si>
  <si>
    <t>Boiler – Hot Water **1</t>
  </si>
  <si>
    <t xml:space="preserve">Air Source Heat Pump (electric split systems) **1,2 </t>
  </si>
  <si>
    <t xml:space="preserve">14.5 SEER / 12 EER / 8.5 HSPF </t>
  </si>
  <si>
    <t>Boiler – Steam **1</t>
  </si>
  <si>
    <t xml:space="preserve">AFUE 82% (size must be matched to cumulative capacity of connected radiators, per Institute of Boilers &amp; Radiator Mfrs (IBR) standards) </t>
  </si>
  <si>
    <t xml:space="preserve">Ground Source Heat Pump **1,2 </t>
  </si>
  <si>
    <t xml:space="preserve">ENERGY STAR Qualified (closed-loop, open-loop, or direct expansion) </t>
  </si>
  <si>
    <t>OBR</t>
  </si>
  <si>
    <t>SEL (Autopay)</t>
  </si>
  <si>
    <t>SEL (Pay by Check)</t>
  </si>
  <si>
    <t>Boiler Reset Controls</t>
  </si>
  <si>
    <t>Programmed properly per manufacturer’s specifications and site conditions. Maximum price of $250.</t>
  </si>
  <si>
    <t>Wood/or Solid Fuel Pellet Stove **1</t>
  </si>
  <si>
    <t xml:space="preserve">EPA phase 2 (Solid fuel pellet stoves are exempt from EPA Phase 2) </t>
  </si>
  <si>
    <t>≤120% AMI</t>
  </si>
  <si>
    <t>Heat Pump Water Heater TRC Eligible?</t>
  </si>
  <si>
    <t xml:space="preserve">Distribution Improvements in Oil or Propane Heated Homes **1,3 </t>
  </si>
  <si>
    <t xml:space="preserve">Installed in accordance with all applicable state and local codes </t>
  </si>
  <si>
    <t>Distribution Improvements (NG or Electricity Heated Homes) **1,3</t>
  </si>
  <si>
    <t>Installed in accordance with all applicable state and local codes.</t>
  </si>
  <si>
    <t>&gt;120% AMI</t>
  </si>
  <si>
    <t>Duct Sealing **1</t>
  </si>
  <si>
    <t xml:space="preserve">UL 181B Mastic or other permanent sealant; use of duct tape is disallowed </t>
  </si>
  <si>
    <t>Solar Thermal **1</t>
  </si>
  <si>
    <t xml:space="preserve">OG-300 certification from SRCC. SF 0.5. Warranty: 10 years-collector, 6 years-storage tank. 2 years-control. 1 year-piping and parts. </t>
  </si>
  <si>
    <t>Pipe Insulation - Natural Gas **1</t>
  </si>
  <si>
    <t xml:space="preserve">Water Heater - Natural Gas </t>
  </si>
  <si>
    <t xml:space="preserve">Water Heater </t>
  </si>
  <si>
    <t xml:space="preserve">&lt;51 gallon EF.63 / &gt;51 gallon EF.53 </t>
  </si>
  <si>
    <t>Pipe Insulation - Electric **1</t>
  </si>
  <si>
    <t>Water Heater - Natural Gas, Instantaneous</t>
  </si>
  <si>
    <t xml:space="preserve">Instantaneous: EF .78 </t>
  </si>
  <si>
    <t>LED TRC Eligible?</t>
  </si>
  <si>
    <t xml:space="preserve">Central Air Conditioner (split system) **1,4 </t>
  </si>
  <si>
    <t xml:space="preserve">AHRI Certificate Required. 14.5 SEER / 12 EER. Except in Con Edison and Central Hudson electric territory, this measure is subject to site-specific analysis and pre-approval by CSG in order to determine eligibility. </t>
  </si>
  <si>
    <t xml:space="preserve">Water Heater - Electric </t>
  </si>
  <si>
    <t xml:space="preserve">EF .93 </t>
  </si>
  <si>
    <t>Yes-on the Eligible LED list</t>
  </si>
  <si>
    <t>Programmable Thermostat **1</t>
  </si>
  <si>
    <t xml:space="preserve">5+2 day programmable thermostat. Limited to one thermostat installed per unit. </t>
  </si>
  <si>
    <t xml:space="preserve">Hot Water Tank Insulation - Natural Gas or Electric </t>
  </si>
  <si>
    <t xml:space="preserve">R-10 </t>
  </si>
  <si>
    <t xml:space="preserve">Insulation (attic, wall, floor, band joist, basement, crawl space) </t>
  </si>
  <si>
    <t>Must be accompanied by blower door assisted air sealing per BPI and program guidelines.  Those measures falling outside of the "Program Rules for Insulation Policy" must pass the "TRC Screening Tool" (see tab below).</t>
  </si>
  <si>
    <t xml:space="preserve">Dishwasher </t>
  </si>
  <si>
    <t>Appliances &amp; Lighting</t>
  </si>
  <si>
    <t xml:space="preserve">ENERGY STAR Qualified </t>
  </si>
  <si>
    <t xml:space="preserve">Air Sealing </t>
  </si>
  <si>
    <t xml:space="preserve">Supervised by professional; blower door assisted per BPI and program guidelines </t>
  </si>
  <si>
    <t xml:space="preserve">Clothes washer </t>
  </si>
  <si>
    <t xml:space="preserve">Water Heater - Propane or Oil </t>
  </si>
  <si>
    <t>LEDs **5</t>
  </si>
  <si>
    <t>Water Heater - Propane or Oil, Instantaneous</t>
  </si>
  <si>
    <t>Light Fixtures **5</t>
  </si>
  <si>
    <t xml:space="preserve">ENERGY STAR Qualified for compact fluorescent, or electronic ballast for fluorescent tubes </t>
  </si>
  <si>
    <t xml:space="preserve">Water Heater - Indirect-Fired Tank </t>
  </si>
  <si>
    <t xml:space="preserve">UL Approved </t>
  </si>
  <si>
    <t xml:space="preserve">Smoke Detectors, Radon Detectors, and CO Detectors </t>
  </si>
  <si>
    <t>Health and Safety</t>
  </si>
  <si>
    <t xml:space="preserve">Hard wired or battery operated </t>
  </si>
  <si>
    <t xml:space="preserve">Hot Water Tank Insulation – Oil or Propane </t>
  </si>
  <si>
    <t xml:space="preserve">Ventilation Fans (Whole house fans or similar attic exhaust fans are not eligible) </t>
  </si>
  <si>
    <t xml:space="preserve">ENERGY STAR Qualified (must vent to exterior of building shell) </t>
  </si>
  <si>
    <t>Heat Pump Water Heater</t>
  </si>
  <si>
    <t>Subject to site-specific TRC analysis and pre-approval by CSG in order to determine eligibility.  See "TRC Screening Tool" tab.</t>
  </si>
  <si>
    <t xml:space="preserve">Repairs/upgrades to heating and/or DHW systems to correct spillage, inadequate draft, CO failures </t>
  </si>
  <si>
    <t xml:space="preserve">Per code and/or manufacturer specifications, as appropriate </t>
  </si>
  <si>
    <t xml:space="preserve">Faucet Aerator </t>
  </si>
  <si>
    <t xml:space="preserve">Conservation </t>
  </si>
  <si>
    <t xml:space="preserve">Measures to provide sufficient combustion air and prevent CAZ depressurization, spillage or inadequate draft </t>
  </si>
  <si>
    <t xml:space="preserve">Allowed when BPI-required combustion safety tests indicate problem(s) with CAZ depressurization, draft or spillage, per BPI standards </t>
  </si>
  <si>
    <t xml:space="preserve">Low Flow Showerhead </t>
  </si>
  <si>
    <t xml:space="preserve">Maximum flow rate of 1.5 gallons per minute. Aerating type showerheads not eligible. </t>
  </si>
  <si>
    <t xml:space="preserve">Gas leak repair </t>
  </si>
  <si>
    <t xml:space="preserve">Repaired in compliance with applicable codes </t>
  </si>
  <si>
    <t>Refrigerator **5</t>
  </si>
  <si>
    <t xml:space="preserve">Appliances &amp; Lighting </t>
  </si>
  <si>
    <t xml:space="preserve">ENERGY STAR Qualified. Existing refrigerators must be greater than 10 years old to be eligible for replacement. </t>
  </si>
  <si>
    <t xml:space="preserve">Dry vent repair </t>
  </si>
  <si>
    <t>Freezer **5</t>
  </si>
  <si>
    <t xml:space="preserve">Heat/Energy Recovery Ventilator </t>
  </si>
  <si>
    <t>Dehumidifier **5</t>
  </si>
  <si>
    <t xml:space="preserve">Gas Oven Replacements, venting repairs and repairs to reduce carbon monoxide </t>
  </si>
  <si>
    <t xml:space="preserve">UL Listed Gas Ovens </t>
  </si>
  <si>
    <t>Room Air Conditioner **5</t>
  </si>
  <si>
    <t>Other</t>
  </si>
  <si>
    <t>CFLs **5</t>
  </si>
  <si>
    <t>Please refer to the Contractor Support Site portal for a list of eligible LEDs.</t>
  </si>
  <si>
    <r>
      <rPr>
        <b/>
        <sz val="14"/>
        <color rgb="FF7030A0"/>
        <rFont val="Times New Roman"/>
        <family val="1"/>
      </rPr>
      <t>BASE CASE TOOLS</t>
    </r>
    <r>
      <rPr>
        <sz val="14"/>
        <color rgb="FF7030A0"/>
        <rFont val="Times New Roman"/>
        <family val="1"/>
      </rPr>
      <t xml:space="preserve"> -These calculation tools can be used to estimate efficiency and energy use for the base case systems </t>
    </r>
  </si>
  <si>
    <t>Base Case Cooling Systems</t>
  </si>
  <si>
    <t>10 SEER</t>
  </si>
  <si>
    <t xml:space="preserve">13 SEER </t>
  </si>
  <si>
    <t>14.5 SEER</t>
  </si>
  <si>
    <t>Fuels</t>
  </si>
  <si>
    <t>eff</t>
  </si>
  <si>
    <t>typical</t>
  </si>
  <si>
    <t>Mbtu per unit</t>
  </si>
  <si>
    <t>Unit</t>
  </si>
  <si>
    <t>Const Spd</t>
  </si>
  <si>
    <t>Reference</t>
  </si>
  <si>
    <t>Elect HP</t>
  </si>
  <si>
    <t>per kWh</t>
  </si>
  <si>
    <t>(kWh)</t>
  </si>
  <si>
    <t>Rated SEER (Btu/Wh)</t>
  </si>
  <si>
    <t>Rudd, A., H.I. Henderson, D. Bergey &amp; D. Shirey. 2013. ‘Energy Efficiency and Cost Assesment of Humidity Control Options for Residential Buildings’.  ASHRAE Research Report RP1449, April.  Table 5.</t>
  </si>
  <si>
    <t>Elect Resist</t>
  </si>
  <si>
    <t>Values that "Override" default values</t>
  </si>
  <si>
    <t>Rated fan power (W/cfm)</t>
  </si>
  <si>
    <t>Fuel Oil</t>
  </si>
  <si>
    <t>per gal</t>
  </si>
  <si>
    <t>(gal)</t>
  </si>
  <si>
    <t>Light grey text are values used in calculations</t>
  </si>
  <si>
    <t>Actual fan power (W/cfm)</t>
  </si>
  <si>
    <t>Natural Gas</t>
  </si>
  <si>
    <t>per therm</t>
  </si>
  <si>
    <t>(therms)</t>
  </si>
  <si>
    <t>Rated airflow (cfm per ton)</t>
  </si>
  <si>
    <t>Propane</t>
  </si>
  <si>
    <t>Ground Source Heat Pump</t>
  </si>
  <si>
    <t>Customer Information</t>
  </si>
  <si>
    <t>Rated power (kW per ton)</t>
  </si>
  <si>
    <t>Wood</t>
  </si>
  <si>
    <t>per cord</t>
  </si>
  <si>
    <t>(cord)</t>
  </si>
  <si>
    <t>Does customer reside in Gas Moratorium area?</t>
  </si>
  <si>
    <t>Confirm whether customer resides in area at this link.</t>
  </si>
  <si>
    <t>Additional fan power (W per ton)</t>
  </si>
  <si>
    <t>Actual power (kW per ton)</t>
  </si>
  <si>
    <t>Single Family</t>
  </si>
  <si>
    <t>GSHP System</t>
  </si>
  <si>
    <t>System Size (rated cooling capacity)</t>
  </si>
  <si>
    <t>tons</t>
  </si>
  <si>
    <t xml:space="preserve">Building Type:  </t>
  </si>
  <si>
    <t>Name:</t>
  </si>
  <si>
    <t>Actual capacity (tons)</t>
  </si>
  <si>
    <t>Not Single Family</t>
  </si>
  <si>
    <t>Total System Cost</t>
  </si>
  <si>
    <t>Avg EER (Corrected SEER)</t>
  </si>
  <si>
    <t>Man J Htg Load</t>
  </si>
  <si>
    <t>MBtu/h   Climate:</t>
  </si>
  <si>
    <t>FLH:</t>
  </si>
  <si>
    <t>Address:</t>
  </si>
  <si>
    <t>NYSERDA Patterns &amp; Trends - 11/2014</t>
  </si>
  <si>
    <t>Table 4.1a (page 38) in 2012 Dollars</t>
  </si>
  <si>
    <t>Key Assumptions -</t>
  </si>
  <si>
    <t>Design Temp:</t>
  </si>
  <si>
    <t>F      Bal Pt:</t>
  </si>
  <si>
    <t>MMBtu</t>
  </si>
  <si>
    <t xml:space="preserve"> Energy Costs  - Year</t>
  </si>
  <si>
    <t xml:space="preserve"> #2 Oil</t>
  </si>
  <si>
    <t>Elec</t>
  </si>
  <si>
    <t xml:space="preserve">Override: </t>
  </si>
  <si>
    <t>Annual MMBtu</t>
  </si>
  <si>
    <t>City:</t>
  </si>
  <si>
    <t>Base Case Fan/Pump Power</t>
  </si>
  <si>
    <t>Rated Htg COP from AHRI/ISO 13256-1 (GLHP)</t>
  </si>
  <si>
    <t>(Full + Part)/2</t>
  </si>
  <si>
    <t xml:space="preserve">Avg COP </t>
  </si>
  <si>
    <t>Based on bin analysis using heating load line with NY Locations</t>
  </si>
  <si>
    <t>Seasonal HEATING COP (including unit, fan, pumps, aux heat)</t>
  </si>
  <si>
    <t>Avg COP</t>
  </si>
  <si>
    <t>State:</t>
  </si>
  <si>
    <t>Fan/Pump Power (W)</t>
  </si>
  <si>
    <t>Seasonal hrs =</t>
  </si>
  <si>
    <t>Seasonal COOLING Load (% of Htg)        Study Avg:</t>
  </si>
  <si>
    <t>Override (%)</t>
  </si>
  <si>
    <t>Seasonal kWh=</t>
  </si>
  <si>
    <t>Seasonal COOLING Efficiency (avg EER w/ fan; not Rated)</t>
  </si>
  <si>
    <t>Btu/Wh</t>
  </si>
  <si>
    <t>Zip:</t>
  </si>
  <si>
    <t>Heating Balance Point</t>
  </si>
  <si>
    <t>60F</t>
  </si>
  <si>
    <t>Electric Cost</t>
  </si>
  <si>
    <t>typical fuel cost:</t>
  </si>
  <si>
    <t>County:</t>
  </si>
  <si>
    <t>Furnace/Boiler Oversizing</t>
  </si>
  <si>
    <t>Full Load Hours (using Manual J Design Load at Local Design Temp)</t>
  </si>
  <si>
    <t>(relative to htg load @ 0F)</t>
  </si>
  <si>
    <t>55F</t>
  </si>
  <si>
    <t>65F</t>
  </si>
  <si>
    <t xml:space="preserve"> 3-Year Average</t>
  </si>
  <si>
    <t>Base Case  System</t>
  </si>
  <si>
    <t>Base Case Fuel/System (choose one):</t>
  </si>
  <si>
    <t>Electric Company:</t>
  </si>
  <si>
    <t>Albany</t>
  </si>
  <si>
    <t>in Dollars</t>
  </si>
  <si>
    <t>per Gallon</t>
  </si>
  <si>
    <t>Binghamton</t>
  </si>
  <si>
    <t>Base Case Seasonal Combustion Efficiency</t>
  </si>
  <si>
    <t>Gas Company:</t>
  </si>
  <si>
    <t>Massena</t>
  </si>
  <si>
    <t>MEASURED Annual Fuel Use (for Space Heating ONLY)      Override:</t>
  </si>
  <si>
    <t>New York</t>
  </si>
  <si>
    <t>Base Case Boiler/Furnace Electric Use (fans, pumps, etc)</t>
  </si>
  <si>
    <t>Base Case AC:</t>
  </si>
  <si>
    <t>kWh</t>
  </si>
  <si>
    <t>Rochester</t>
  </si>
  <si>
    <t>Base Case Cooling Efficiency (avg EER w/ fan estimated from SEER)</t>
  </si>
  <si>
    <t>Avg EER:</t>
  </si>
  <si>
    <t>GSHP Installer/Contractor Information</t>
  </si>
  <si>
    <t>Heating Elect (kWh)</t>
  </si>
  <si>
    <t>Cooling Elect (kWh)</t>
  </si>
  <si>
    <t>Heating      Cost</t>
  </si>
  <si>
    <t>Cooling    Cost</t>
  </si>
  <si>
    <t>Total Cost</t>
  </si>
  <si>
    <t xml:space="preserve">Fuel Energy (MMBtu) </t>
  </si>
  <si>
    <t>Base Case</t>
  </si>
  <si>
    <t>Savings</t>
  </si>
  <si>
    <t>rebate calcs &amp; checks</t>
  </si>
  <si>
    <t>City, State, Zip:</t>
  </si>
  <si>
    <t>limit to $15k for single family</t>
  </si>
  <si>
    <t xml:space="preserve">Total Rebate </t>
  </si>
  <si>
    <t>limit to $500k for any building</t>
  </si>
  <si>
    <t>Post-Incentive Costs:</t>
  </si>
  <si>
    <t>Simple Payback Based on Total Costs</t>
  </si>
  <si>
    <t>years</t>
  </si>
  <si>
    <t>Simple Payback After Rebate</t>
  </si>
  <si>
    <t>Expected GSHP System Life</t>
  </si>
  <si>
    <t>v3 (9/11/2019)</t>
  </si>
  <si>
    <t>*In order for the model to work correctly, a customer's zip code, county, and electric utility (if applicable) and Natural Gas provider (if applicable) MUST be entered.</t>
  </si>
  <si>
    <t xml:space="preserve"> </t>
  </si>
  <si>
    <t>Old</t>
  </si>
  <si>
    <t>New</t>
  </si>
  <si>
    <t>Fuel</t>
  </si>
  <si>
    <t>Electricity - Heating</t>
  </si>
  <si>
    <t>Electricity - Cooling</t>
  </si>
  <si>
    <t>Total</t>
  </si>
  <si>
    <t>Total MMBTU Savings</t>
  </si>
  <si>
    <t>Btu / cord</t>
  </si>
  <si>
    <t>MMBtu / cord</t>
  </si>
  <si>
    <t>Btu / kWh</t>
  </si>
  <si>
    <t>MMBtu / kWh</t>
  </si>
  <si>
    <t>Btu / gallon</t>
  </si>
  <si>
    <t>MMBtu / gallon</t>
  </si>
  <si>
    <t>Wood Pellets</t>
  </si>
  <si>
    <t xml:space="preserve">Btu / ton </t>
  </si>
  <si>
    <t xml:space="preserve">MMBtu / ton </t>
  </si>
  <si>
    <t>Electric</t>
  </si>
  <si>
    <t>Project Information</t>
  </si>
  <si>
    <t>Oil</t>
  </si>
  <si>
    <t>$150 Processing Fee Financed?</t>
  </si>
  <si>
    <t>Total Cost of Project</t>
  </si>
  <si>
    <t>NYSERDA GSHP Incentive</t>
  </si>
  <si>
    <t>Loan Amount</t>
  </si>
  <si>
    <t>Customer Contribution</t>
  </si>
  <si>
    <t>Heat Pump Installer/Contractor Information</t>
  </si>
  <si>
    <t>Annual Value of Energy Displaced</t>
  </si>
  <si>
    <t>Address</t>
  </si>
  <si>
    <t>Average Measure Life (Years)</t>
  </si>
  <si>
    <t>City, State, Zip</t>
  </si>
  <si>
    <t>Loan Eligibilitity Criteria</t>
  </si>
  <si>
    <t>On-Bill Recover Loan</t>
  </si>
  <si>
    <t>Smart Energy Loan – Autopay</t>
  </si>
  <si>
    <t>Smart Energy Loan – Pay by Mail</t>
  </si>
  <si>
    <t>5 Year</t>
  </si>
  <si>
    <t>10 Year</t>
  </si>
  <si>
    <t>15 Year</t>
  </si>
  <si>
    <t>SIR</t>
  </si>
  <si>
    <t>Required Customer Contribution</t>
  </si>
  <si>
    <t>-or-</t>
  </si>
  <si>
    <t>Required FY Savings</t>
  </si>
  <si>
    <t>LoanPrincipal Compliance Value</t>
  </si>
  <si>
    <t xml:space="preserve"> Savings Compliance value</t>
  </si>
  <si>
    <t>Cash Flow Eligibility</t>
  </si>
  <si>
    <t xml:space="preserve">Loans &gt;$13,000 Payback Must be &lt;=15 Years  </t>
  </si>
  <si>
    <r>
      <rPr>
        <b/>
        <sz val="10"/>
        <color theme="1"/>
        <rFont val="Times New Roman"/>
        <family val="1"/>
      </rPr>
      <t>OBR-</t>
    </r>
    <r>
      <rPr>
        <sz val="10"/>
        <color theme="1"/>
        <rFont val="Times New Roman"/>
        <family val="1"/>
      </rPr>
      <t xml:space="preserve"> 1/12th Rule                                                   </t>
    </r>
    <r>
      <rPr>
        <b/>
        <sz val="10"/>
        <color theme="1"/>
        <rFont val="Times New Roman"/>
        <family val="1"/>
      </rPr>
      <t xml:space="preserve">Smart Energy- </t>
    </r>
    <r>
      <rPr>
        <sz val="10"/>
        <color theme="1"/>
        <rFont val="Times New Roman"/>
        <family val="1"/>
      </rPr>
      <t xml:space="preserve">loan term &lt;= average measure life </t>
    </r>
  </si>
  <si>
    <t>LoanPrincipal Compliance Value (1/12)</t>
  </si>
  <si>
    <t xml:space="preserve"> FY Savings Compliance value (1/12)</t>
  </si>
  <si>
    <t>Monthly Cash flow (1/12)</t>
  </si>
  <si>
    <t>LoanPrincipal Compliance Value (Payback)</t>
  </si>
  <si>
    <t xml:space="preserve"> FY Savings Compliance value (Payback)</t>
  </si>
  <si>
    <t>Payback Period</t>
  </si>
  <si>
    <t>customer contributionn required</t>
  </si>
  <si>
    <t>Minimum Customer Contribution Needed</t>
  </si>
  <si>
    <t>Loan Calculator</t>
  </si>
  <si>
    <t>Loan Information</t>
  </si>
  <si>
    <t>Loan Amount (Above)</t>
  </si>
  <si>
    <t xml:space="preserve">Term in Years    </t>
  </si>
  <si>
    <t>Interest</t>
  </si>
  <si>
    <t>Payment Information</t>
  </si>
  <si>
    <t>Monthly Payment</t>
  </si>
  <si>
    <t>Total Invested</t>
  </si>
  <si>
    <t>Interest Accrued</t>
  </si>
  <si>
    <t>Savings After Improvement</t>
  </si>
  <si>
    <t>Dollar Savings</t>
  </si>
  <si>
    <t>Loan Payment Amount</t>
  </si>
  <si>
    <t>Net</t>
  </si>
  <si>
    <t>Project Lifetime Energy Savings</t>
  </si>
  <si>
    <t>Simple Payback Period (Years)</t>
  </si>
  <si>
    <t>Notes</t>
  </si>
  <si>
    <t xml:space="preserve"> Installer/Contractor Notes</t>
  </si>
  <si>
    <t>NYSERDA Notes</t>
  </si>
  <si>
    <t>NYSERDA Project Number</t>
  </si>
  <si>
    <t xml:space="preserve">Reviewed by </t>
  </si>
  <si>
    <t>Instructions</t>
  </si>
  <si>
    <t>1) Fill in the Yellow cells</t>
  </si>
  <si>
    <t xml:space="preserve"> - It's critical that the zip code, county, electric company (If applicable), and gas company (If applicable) are filled in fully in order for the fuel pricing to properly flow through the model. </t>
  </si>
  <si>
    <t>2) If any values need to be overwritten with information that the contractor feels is more accurate, fill those values into the orange cells</t>
  </si>
  <si>
    <t>Total Project Cost</t>
  </si>
  <si>
    <t>Installed Capacity</t>
  </si>
  <si>
    <t>MWh Generation</t>
  </si>
  <si>
    <t>MWH Savings</t>
  </si>
  <si>
    <t>Natural Gas MMBTU Savings</t>
  </si>
  <si>
    <t>Propane MMBTU Savings</t>
  </si>
  <si>
    <t>#2/Distillate Oil MMBTU Savings</t>
  </si>
  <si>
    <t>#6/ Residual Oil MMBTU Savings</t>
  </si>
  <si>
    <t>Gasoline MMBTU Savings</t>
  </si>
  <si>
    <t>Wood MMBTU Savings</t>
  </si>
  <si>
    <t>Steam MMBTU Savings</t>
  </si>
  <si>
    <t>Kerosene MMBTU Savings</t>
  </si>
  <si>
    <t>Coal MMBTU Savings</t>
  </si>
  <si>
    <t>Other MMBTU Savings</t>
  </si>
  <si>
    <t>Fuel Switch: (Y/N)</t>
  </si>
  <si>
    <t>Inputs</t>
  </si>
  <si>
    <t xml:space="preserve">          </t>
  </si>
  <si>
    <t>Project Fuel Costs</t>
  </si>
  <si>
    <t xml:space="preserve">      </t>
  </si>
  <si>
    <t>Zip</t>
  </si>
  <si>
    <t>Price</t>
  </si>
  <si>
    <t>Final</t>
  </si>
  <si>
    <t>Unique ID for Zip/County Combo</t>
  </si>
  <si>
    <t>ZIP Code</t>
  </si>
  <si>
    <t>NYISO Zone</t>
  </si>
  <si>
    <t>Utility</t>
  </si>
  <si>
    <t>County</t>
  </si>
  <si>
    <t>Electric REDC Name - Region</t>
  </si>
  <si>
    <t>Heating Oil Region-County Mapping</t>
  </si>
  <si>
    <t>KEROSENSE REGION_COUNTY MAPPING</t>
  </si>
  <si>
    <t>PROPANE REGION_COUNTY MAPPING</t>
  </si>
  <si>
    <t>Consolidated Edison Region</t>
  </si>
  <si>
    <t>ASHP Region</t>
  </si>
  <si>
    <t>Pellets Region</t>
  </si>
  <si>
    <t>12009</t>
  </si>
  <si>
    <t>Zone F - Capital</t>
  </si>
  <si>
    <t>National Grid</t>
  </si>
  <si>
    <t>Capital Region</t>
  </si>
  <si>
    <t>Capital District</t>
  </si>
  <si>
    <t>12023</t>
  </si>
  <si>
    <t>Electric Utility</t>
  </si>
  <si>
    <t>12041</t>
  </si>
  <si>
    <t>Natural Gas Utility</t>
  </si>
  <si>
    <t>Kerosene</t>
  </si>
  <si>
    <t>12047</t>
  </si>
  <si>
    <t>Price per Unit of Energy</t>
  </si>
  <si>
    <t>12054</t>
  </si>
  <si>
    <t>Cord Wood</t>
  </si>
  <si>
    <t>12059</t>
  </si>
  <si>
    <t>12067</t>
  </si>
  <si>
    <t>12077</t>
  </si>
  <si>
    <t>12084</t>
  </si>
  <si>
    <t>Residential Electric Rates MTPA 2016</t>
  </si>
  <si>
    <t>12085</t>
  </si>
  <si>
    <t>Electric Utility Company</t>
  </si>
  <si>
    <t>$ / kWh</t>
  </si>
  <si>
    <t>12107</t>
  </si>
  <si>
    <t>Central Hudson Gas and Electric</t>
  </si>
  <si>
    <t>12110</t>
  </si>
  <si>
    <t>Consolidated Edison</t>
  </si>
  <si>
    <t>12128</t>
  </si>
  <si>
    <t>12158</t>
  </si>
  <si>
    <t>New York State Electric and Gas</t>
  </si>
  <si>
    <t>12159</t>
  </si>
  <si>
    <t>Orange and Rockland</t>
  </si>
  <si>
    <t>12161</t>
  </si>
  <si>
    <t>Rochester Gas and Electric</t>
  </si>
  <si>
    <t>12186</t>
  </si>
  <si>
    <t>PSEG Long Island</t>
  </si>
  <si>
    <t>12189</t>
  </si>
  <si>
    <t>12201</t>
  </si>
  <si>
    <t>12202</t>
  </si>
  <si>
    <t>12203</t>
  </si>
  <si>
    <t>12204</t>
  </si>
  <si>
    <t>12205</t>
  </si>
  <si>
    <t>National Grid Zone A</t>
  </si>
  <si>
    <t>Zone A - West</t>
  </si>
  <si>
    <t>12206</t>
  </si>
  <si>
    <t>National Grid Zone B</t>
  </si>
  <si>
    <t>Zone B - Genesee</t>
  </si>
  <si>
    <t>12207</t>
  </si>
  <si>
    <t>National Grid Zone C</t>
  </si>
  <si>
    <t>Zone C - Central</t>
  </si>
  <si>
    <t>12208</t>
  </si>
  <si>
    <t>National Grid Zone D</t>
  </si>
  <si>
    <t>Zone D - North</t>
  </si>
  <si>
    <t>12209</t>
  </si>
  <si>
    <t>National Grid Zone E</t>
  </si>
  <si>
    <t>Zone E - Mohawk Valley</t>
  </si>
  <si>
    <t>12210</t>
  </si>
  <si>
    <t>National Grid Zone F</t>
  </si>
  <si>
    <t>12211</t>
  </si>
  <si>
    <t>12212</t>
  </si>
  <si>
    <t>12214</t>
  </si>
  <si>
    <t>12220</t>
  </si>
  <si>
    <t>12222</t>
  </si>
  <si>
    <t>12223</t>
  </si>
  <si>
    <t>12224</t>
  </si>
  <si>
    <t>12225</t>
  </si>
  <si>
    <t>NYSEG Sub Lookup</t>
  </si>
  <si>
    <t>12226</t>
  </si>
  <si>
    <t>NYSEG West (Zones A-E)</t>
  </si>
  <si>
    <t>12227</t>
  </si>
  <si>
    <t>12228</t>
  </si>
  <si>
    <t>12229</t>
  </si>
  <si>
    <t>12230</t>
  </si>
  <si>
    <t>12231</t>
  </si>
  <si>
    <t>NYSEG East (Zones F)</t>
  </si>
  <si>
    <t>12232</t>
  </si>
  <si>
    <t>NYSEG Lower Hudson (Zone G-I)</t>
  </si>
  <si>
    <t>Zone G - Hudson Valley</t>
  </si>
  <si>
    <t>12233</t>
  </si>
  <si>
    <t>Zone H - Millwood</t>
  </si>
  <si>
    <t>12234</t>
  </si>
  <si>
    <t>Zone I - Dunwoodie</t>
  </si>
  <si>
    <t>12235</t>
  </si>
  <si>
    <t>12236</t>
  </si>
  <si>
    <t>12237</t>
  </si>
  <si>
    <t>12238</t>
  </si>
  <si>
    <t xml:space="preserve">                                                                                                                                    </t>
  </si>
  <si>
    <t>12239</t>
  </si>
  <si>
    <t>12240</t>
  </si>
  <si>
    <t>12241</t>
  </si>
  <si>
    <t>Consolidated Edison - Electric Sub Lookup</t>
  </si>
  <si>
    <t>12242</t>
  </si>
  <si>
    <t>Region</t>
  </si>
  <si>
    <t>12243</t>
  </si>
  <si>
    <t>ConEd NYC</t>
  </si>
  <si>
    <t>12244</t>
  </si>
  <si>
    <t>ConEd Westchester</t>
  </si>
  <si>
    <t>12245</t>
  </si>
  <si>
    <t>12246</t>
  </si>
  <si>
    <t>12247</t>
  </si>
  <si>
    <t>12248</t>
  </si>
  <si>
    <t>12249</t>
  </si>
  <si>
    <t>Residential Natural Gas  MTPA 2016</t>
  </si>
  <si>
    <t>12250</t>
  </si>
  <si>
    <t>Company</t>
  </si>
  <si>
    <t>$ / MMBTU</t>
  </si>
  <si>
    <t>12252</t>
  </si>
  <si>
    <t>National Grid - NYC</t>
  </si>
  <si>
    <t>12255</t>
  </si>
  <si>
    <t>12256</t>
  </si>
  <si>
    <t>12257</t>
  </si>
  <si>
    <t>Corning Natural Gas</t>
  </si>
  <si>
    <t>12260</t>
  </si>
  <si>
    <t>National Grid - Long Island</t>
  </si>
  <si>
    <t>12261</t>
  </si>
  <si>
    <t>National Fuel Gas Distribution</t>
  </si>
  <si>
    <t>12288</t>
  </si>
  <si>
    <t>NYS Electric and Gas</t>
  </si>
  <si>
    <t>12183</t>
  </si>
  <si>
    <t>Municipal Utilities</t>
  </si>
  <si>
    <t>12007</t>
  </si>
  <si>
    <t>Orange and Rockland Utilities</t>
  </si>
  <si>
    <t>12046</t>
  </si>
  <si>
    <t>St. Lawrence Gas</t>
  </si>
  <si>
    <t>12045</t>
  </si>
  <si>
    <t>12055</t>
  </si>
  <si>
    <t>Heating Oil (Home Monitoring Program, 2015-2017 Avg)</t>
  </si>
  <si>
    <t>12120</t>
  </si>
  <si>
    <t>$ / Gal</t>
  </si>
  <si>
    <t>12143</t>
  </si>
  <si>
    <t>Long Island</t>
  </si>
  <si>
    <t>12147</t>
  </si>
  <si>
    <t>NYC</t>
  </si>
  <si>
    <t>12193</t>
  </si>
  <si>
    <t>Lower Hudson</t>
  </si>
  <si>
    <t>12469</t>
  </si>
  <si>
    <t>Upper Hudson</t>
  </si>
  <si>
    <t>14029</t>
  </si>
  <si>
    <t>Allegany</t>
  </si>
  <si>
    <t>Western New York</t>
  </si>
  <si>
    <t>Western</t>
  </si>
  <si>
    <t>Western Region</t>
  </si>
  <si>
    <t>14727</t>
  </si>
  <si>
    <t>North County</t>
  </si>
  <si>
    <t>14786</t>
  </si>
  <si>
    <t>Central</t>
  </si>
  <si>
    <t>14709</t>
  </si>
  <si>
    <t>14711</t>
  </si>
  <si>
    <t>14715</t>
  </si>
  <si>
    <t>14717</t>
  </si>
  <si>
    <t>14721</t>
  </si>
  <si>
    <t>14735</t>
  </si>
  <si>
    <t>14739</t>
  </si>
  <si>
    <t>14744</t>
  </si>
  <si>
    <t>Kerosene (Home Monitoring Program, 2015-2017 Avg)</t>
  </si>
  <si>
    <t>14745</t>
  </si>
  <si>
    <t>14754</t>
  </si>
  <si>
    <t>Mid-Hudson</t>
  </si>
  <si>
    <t>14774</t>
  </si>
  <si>
    <t>14777</t>
  </si>
  <si>
    <t>North Country</t>
  </si>
  <si>
    <t>14813</t>
  </si>
  <si>
    <t>14707</t>
  </si>
  <si>
    <t>14708</t>
  </si>
  <si>
    <t>14714</t>
  </si>
  <si>
    <t>14880</t>
  </si>
  <si>
    <t>14897</t>
  </si>
  <si>
    <t>14802</t>
  </si>
  <si>
    <t>14803</t>
  </si>
  <si>
    <t>Propane (Home Monitoring Program, 2015-2017 Avg)</t>
  </si>
  <si>
    <t>14804</t>
  </si>
  <si>
    <t>14822</t>
  </si>
  <si>
    <t>14884</t>
  </si>
  <si>
    <t>14806</t>
  </si>
  <si>
    <t>14895</t>
  </si>
  <si>
    <t>10453</t>
  </si>
  <si>
    <t>Bronx</t>
  </si>
  <si>
    <t>New York City</t>
  </si>
  <si>
    <t>10458</t>
  </si>
  <si>
    <t>10463</t>
  </si>
  <si>
    <t>10466</t>
  </si>
  <si>
    <t>10467</t>
  </si>
  <si>
    <t>10468</t>
  </si>
  <si>
    <t>10469</t>
  </si>
  <si>
    <t>10470</t>
  </si>
  <si>
    <t>Pellet Wood (Home Monitoring Program, 2015-2017 Avg)</t>
  </si>
  <si>
    <t>10471</t>
  </si>
  <si>
    <t>$ / Ton</t>
  </si>
  <si>
    <t>10475</t>
  </si>
  <si>
    <t>10451</t>
  </si>
  <si>
    <t>Zone J - New York City</t>
  </si>
  <si>
    <t>Hudson Valley</t>
  </si>
  <si>
    <t>10452</t>
  </si>
  <si>
    <t>10454</t>
  </si>
  <si>
    <t>10455</t>
  </si>
  <si>
    <t>Central Region</t>
  </si>
  <si>
    <t>10456</t>
  </si>
  <si>
    <t>10457</t>
  </si>
  <si>
    <t>10459</t>
  </si>
  <si>
    <t>10460</t>
  </si>
  <si>
    <t>10461</t>
  </si>
  <si>
    <t>10462</t>
  </si>
  <si>
    <t>10465</t>
  </si>
  <si>
    <t>10472</t>
  </si>
  <si>
    <t>10473</t>
  </si>
  <si>
    <t>10474</t>
  </si>
  <si>
    <t>10464</t>
  </si>
  <si>
    <t>13737</t>
  </si>
  <si>
    <t>Broome</t>
  </si>
  <si>
    <t>Southern Tier</t>
  </si>
  <si>
    <t>13744</t>
  </si>
  <si>
    <t>13745</t>
  </si>
  <si>
    <t>13748</t>
  </si>
  <si>
    <t>13749</t>
  </si>
  <si>
    <t>13760</t>
  </si>
  <si>
    <t>13761</t>
  </si>
  <si>
    <t>13762</t>
  </si>
  <si>
    <t>13763</t>
  </si>
  <si>
    <t>13777</t>
  </si>
  <si>
    <t>13790</t>
  </si>
  <si>
    <t>13794</t>
  </si>
  <si>
    <t>13795</t>
  </si>
  <si>
    <t>13797</t>
  </si>
  <si>
    <t>13802</t>
  </si>
  <si>
    <t>13833</t>
  </si>
  <si>
    <t>13848</t>
  </si>
  <si>
    <t>13850</t>
  </si>
  <si>
    <t>13851</t>
  </si>
  <si>
    <t>13862</t>
  </si>
  <si>
    <t>13865</t>
  </si>
  <si>
    <t>13901</t>
  </si>
  <si>
    <t>13902</t>
  </si>
  <si>
    <t>13903</t>
  </si>
  <si>
    <t>13904</t>
  </si>
  <si>
    <t>13905</t>
  </si>
  <si>
    <t>13754</t>
  </si>
  <si>
    <t>13787</t>
  </si>
  <si>
    <t>13813</t>
  </si>
  <si>
    <t>13826</t>
  </si>
  <si>
    <t>14042</t>
  </si>
  <si>
    <t>Cattaraugus</t>
  </si>
  <si>
    <t>14060</t>
  </si>
  <si>
    <t>14065</t>
  </si>
  <si>
    <t>14101</t>
  </si>
  <si>
    <t>14133</t>
  </si>
  <si>
    <t>14171</t>
  </si>
  <si>
    <t>14173</t>
  </si>
  <si>
    <t>14706</t>
  </si>
  <si>
    <t>14719</t>
  </si>
  <si>
    <t>14729</t>
  </si>
  <si>
    <t>14731</t>
  </si>
  <si>
    <t>14737</t>
  </si>
  <si>
    <t>14741</t>
  </si>
  <si>
    <t>14743</t>
  </si>
  <si>
    <t>14748</t>
  </si>
  <si>
    <t>14753</t>
  </si>
  <si>
    <t>14760</t>
  </si>
  <si>
    <t>14766</t>
  </si>
  <si>
    <t>14770</t>
  </si>
  <si>
    <t>14778</t>
  </si>
  <si>
    <t>14788</t>
  </si>
  <si>
    <t>14041</t>
  </si>
  <si>
    <t>14070</t>
  </si>
  <si>
    <t>14129</t>
  </si>
  <si>
    <t>14138</t>
  </si>
  <si>
    <t>14168</t>
  </si>
  <si>
    <t>14726</t>
  </si>
  <si>
    <t>14730</t>
  </si>
  <si>
    <t>14751</t>
  </si>
  <si>
    <t>14772</t>
  </si>
  <si>
    <t>14783</t>
  </si>
  <si>
    <t>14755</t>
  </si>
  <si>
    <t>14779</t>
  </si>
  <si>
    <t>13033</t>
  </si>
  <si>
    <t>Cayuga</t>
  </si>
  <si>
    <t>Central New York</t>
  </si>
  <si>
    <t>13064</t>
  </si>
  <si>
    <t>13111</t>
  </si>
  <si>
    <t>13113</t>
  </si>
  <si>
    <t>13156</t>
  </si>
  <si>
    <t>13117</t>
  </si>
  <si>
    <t>13140</t>
  </si>
  <si>
    <t>13021</t>
  </si>
  <si>
    <t>13022</t>
  </si>
  <si>
    <t>13024</t>
  </si>
  <si>
    <t>13026</t>
  </si>
  <si>
    <t>13034</t>
  </si>
  <si>
    <t>13071</t>
  </si>
  <si>
    <t>13081</t>
  </si>
  <si>
    <t>13139</t>
  </si>
  <si>
    <t>13147</t>
  </si>
  <si>
    <t>13160</t>
  </si>
  <si>
    <t>13166</t>
  </si>
  <si>
    <t>13092</t>
  </si>
  <si>
    <t>13118</t>
  </si>
  <si>
    <t>14048</t>
  </si>
  <si>
    <t>Chautauqua</t>
  </si>
  <si>
    <t>14063</t>
  </si>
  <si>
    <t>14135</t>
  </si>
  <si>
    <t>14166</t>
  </si>
  <si>
    <t>14710</t>
  </si>
  <si>
    <t>14712</t>
  </si>
  <si>
    <t>14718</t>
  </si>
  <si>
    <t>14720</t>
  </si>
  <si>
    <t>14722</t>
  </si>
  <si>
    <t>14724</t>
  </si>
  <si>
    <t>14728</t>
  </si>
  <si>
    <t>14736</t>
  </si>
  <si>
    <t>14738</t>
  </si>
  <si>
    <t>14740</t>
  </si>
  <si>
    <t>14747</t>
  </si>
  <si>
    <t>14750</t>
  </si>
  <si>
    <t>14752</t>
  </si>
  <si>
    <t>14756</t>
  </si>
  <si>
    <t>14758</t>
  </si>
  <si>
    <t>14767</t>
  </si>
  <si>
    <t>14769</t>
  </si>
  <si>
    <t>14775</t>
  </si>
  <si>
    <t>14781</t>
  </si>
  <si>
    <t>14782</t>
  </si>
  <si>
    <t>14784</t>
  </si>
  <si>
    <t>14785</t>
  </si>
  <si>
    <t>14062</t>
  </si>
  <si>
    <t>14136</t>
  </si>
  <si>
    <t>14723</t>
  </si>
  <si>
    <t>14732</t>
  </si>
  <si>
    <t>14716</t>
  </si>
  <si>
    <t>14787</t>
  </si>
  <si>
    <t>14757</t>
  </si>
  <si>
    <t>14701</t>
  </si>
  <si>
    <t>14702</t>
  </si>
  <si>
    <t>14733</t>
  </si>
  <si>
    <t>14742</t>
  </si>
  <si>
    <t>14889</t>
  </si>
  <si>
    <t>Chemung</t>
  </si>
  <si>
    <t>14812</t>
  </si>
  <si>
    <t>14814</t>
  </si>
  <si>
    <t>14816</t>
  </si>
  <si>
    <t>14825</t>
  </si>
  <si>
    <t>14838</t>
  </si>
  <si>
    <t>14845</t>
  </si>
  <si>
    <t>14861</t>
  </si>
  <si>
    <t>14864</t>
  </si>
  <si>
    <t>14871</t>
  </si>
  <si>
    <t>14872</t>
  </si>
  <si>
    <t>14894</t>
  </si>
  <si>
    <t>14901</t>
  </si>
  <si>
    <t>14902</t>
  </si>
  <si>
    <t>14903</t>
  </si>
  <si>
    <t>14904</t>
  </si>
  <si>
    <t>14905</t>
  </si>
  <si>
    <t>13746</t>
  </si>
  <si>
    <t>Chenango</t>
  </si>
  <si>
    <t>13124</t>
  </si>
  <si>
    <t>13411</t>
  </si>
  <si>
    <t>13460</t>
  </si>
  <si>
    <t>13464</t>
  </si>
  <si>
    <t>13733</t>
  </si>
  <si>
    <t>13758</t>
  </si>
  <si>
    <t>13780</t>
  </si>
  <si>
    <t>13809</t>
  </si>
  <si>
    <t>13814</t>
  </si>
  <si>
    <t>13815</t>
  </si>
  <si>
    <t>13830</t>
  </si>
  <si>
    <t>13832</t>
  </si>
  <si>
    <t>13843</t>
  </si>
  <si>
    <t>13844</t>
  </si>
  <si>
    <t>13778</t>
  </si>
  <si>
    <t>13136</t>
  </si>
  <si>
    <t>13155</t>
  </si>
  <si>
    <t>13730</t>
  </si>
  <si>
    <t>13801</t>
  </si>
  <si>
    <t>13841</t>
  </si>
  <si>
    <t>12979</t>
  </si>
  <si>
    <t>Clinton</t>
  </si>
  <si>
    <t>12903</t>
  </si>
  <si>
    <t>12910</t>
  </si>
  <si>
    <t>12911</t>
  </si>
  <si>
    <t>12918</t>
  </si>
  <si>
    <t>12919</t>
  </si>
  <si>
    <t>12921</t>
  </si>
  <si>
    <t>12923</t>
  </si>
  <si>
    <t>12924</t>
  </si>
  <si>
    <t>12929</t>
  </si>
  <si>
    <t>12933</t>
  </si>
  <si>
    <t>12934</t>
  </si>
  <si>
    <t>12935</t>
  </si>
  <si>
    <t>12952</t>
  </si>
  <si>
    <t>12955</t>
  </si>
  <si>
    <t>12958</t>
  </si>
  <si>
    <t>12959</t>
  </si>
  <si>
    <t>12962</t>
  </si>
  <si>
    <t>12972</t>
  </si>
  <si>
    <t>12981</t>
  </si>
  <si>
    <t>12992</t>
  </si>
  <si>
    <t>12901</t>
  </si>
  <si>
    <t>12978</t>
  </si>
  <si>
    <t>12985</t>
  </si>
  <si>
    <t>12912</t>
  </si>
  <si>
    <t>12050</t>
  </si>
  <si>
    <t>Columbia</t>
  </si>
  <si>
    <t>12106</t>
  </si>
  <si>
    <t>12130</t>
  </si>
  <si>
    <t>12132</t>
  </si>
  <si>
    <t>12172</t>
  </si>
  <si>
    <t>12174</t>
  </si>
  <si>
    <t>12184</t>
  </si>
  <si>
    <t>12513</t>
  </si>
  <si>
    <t>12523</t>
  </si>
  <si>
    <t>12526</t>
  </si>
  <si>
    <t>12530</t>
  </si>
  <si>
    <t>12534</t>
  </si>
  <si>
    <t>12017</t>
  </si>
  <si>
    <t>12024</t>
  </si>
  <si>
    <t>12029</t>
  </si>
  <si>
    <t>12037</t>
  </si>
  <si>
    <t>12060</t>
  </si>
  <si>
    <t>12075</t>
  </si>
  <si>
    <t>12115</t>
  </si>
  <si>
    <t>12125</t>
  </si>
  <si>
    <t>12136</t>
  </si>
  <si>
    <t>12165</t>
  </si>
  <si>
    <t>12195</t>
  </si>
  <si>
    <t>12521</t>
  </si>
  <si>
    <t>12529</t>
  </si>
  <si>
    <t>12544</t>
  </si>
  <si>
    <t>12565</t>
  </si>
  <si>
    <t>12173</t>
  </si>
  <si>
    <t>12541</t>
  </si>
  <si>
    <t>12516</t>
  </si>
  <si>
    <t>12517</t>
  </si>
  <si>
    <t>12502</t>
  </si>
  <si>
    <t>12503</t>
  </si>
  <si>
    <t>13045</t>
  </si>
  <si>
    <t>Cortland</t>
  </si>
  <si>
    <t>13056</t>
  </si>
  <si>
    <t>13077</t>
  </si>
  <si>
    <t>13087</t>
  </si>
  <si>
    <t>13101</t>
  </si>
  <si>
    <t>13158</t>
  </si>
  <si>
    <t>13738</t>
  </si>
  <si>
    <t>13040</t>
  </si>
  <si>
    <t>13784</t>
  </si>
  <si>
    <t>13803</t>
  </si>
  <si>
    <t>13863</t>
  </si>
  <si>
    <t>12167</t>
  </si>
  <si>
    <t>Delaware</t>
  </si>
  <si>
    <t>12406</t>
  </si>
  <si>
    <t>12421</t>
  </si>
  <si>
    <t>12434</t>
  </si>
  <si>
    <t>12438</t>
  </si>
  <si>
    <t>12455</t>
  </si>
  <si>
    <t>12459</t>
  </si>
  <si>
    <t>12474</t>
  </si>
  <si>
    <t>13731</t>
  </si>
  <si>
    <t>13739</t>
  </si>
  <si>
    <t>13740</t>
  </si>
  <si>
    <t>13750</t>
  </si>
  <si>
    <t>13751</t>
  </si>
  <si>
    <t>13752</t>
  </si>
  <si>
    <t>13753</t>
  </si>
  <si>
    <t>13755</t>
  </si>
  <si>
    <t>13756</t>
  </si>
  <si>
    <t>13757</t>
  </si>
  <si>
    <t>13774</t>
  </si>
  <si>
    <t>13775</t>
  </si>
  <si>
    <t>13782</t>
  </si>
  <si>
    <t>13783</t>
  </si>
  <si>
    <t>13786</t>
  </si>
  <si>
    <t>13788</t>
  </si>
  <si>
    <t>13804</t>
  </si>
  <si>
    <t>13806</t>
  </si>
  <si>
    <t>13838</t>
  </si>
  <si>
    <t>13839</t>
  </si>
  <si>
    <t>13842</t>
  </si>
  <si>
    <t>13846</t>
  </si>
  <si>
    <t>13847</t>
  </si>
  <si>
    <t>13856</t>
  </si>
  <si>
    <t>13860</t>
  </si>
  <si>
    <t>12776</t>
  </si>
  <si>
    <t>12504</t>
  </si>
  <si>
    <t>Dutchess</t>
  </si>
  <si>
    <t>12506</t>
  </si>
  <si>
    <t>12507</t>
  </si>
  <si>
    <t>12510</t>
  </si>
  <si>
    <t>12514</t>
  </si>
  <si>
    <t>12538</t>
  </si>
  <si>
    <t>12540</t>
  </si>
  <si>
    <t>12545</t>
  </si>
  <si>
    <t>12546</t>
  </si>
  <si>
    <t>12567</t>
  </si>
  <si>
    <t>12569</t>
  </si>
  <si>
    <t>12571</t>
  </si>
  <si>
    <t>12572</t>
  </si>
  <si>
    <t>12574</t>
  </si>
  <si>
    <t>12578</t>
  </si>
  <si>
    <t>12580</t>
  </si>
  <si>
    <t>12581</t>
  </si>
  <si>
    <t>12583</t>
  </si>
  <si>
    <t>12585</t>
  </si>
  <si>
    <t>12601</t>
  </si>
  <si>
    <t>12602</t>
  </si>
  <si>
    <t>12603</t>
  </si>
  <si>
    <t>12604</t>
  </si>
  <si>
    <t>12508</t>
  </si>
  <si>
    <t>12511</t>
  </si>
  <si>
    <t>12512</t>
  </si>
  <si>
    <t>12524</t>
  </si>
  <si>
    <t>12527</t>
  </si>
  <si>
    <t>12533</t>
  </si>
  <si>
    <t>12537</t>
  </si>
  <si>
    <t>12582</t>
  </si>
  <si>
    <t>12590</t>
  </si>
  <si>
    <t>12501</t>
  </si>
  <si>
    <t>12522</t>
  </si>
  <si>
    <t>12531</t>
  </si>
  <si>
    <t>12564</t>
  </si>
  <si>
    <t>12570</t>
  </si>
  <si>
    <t>12592</t>
  </si>
  <si>
    <t>12594</t>
  </si>
  <si>
    <t>14051</t>
  </si>
  <si>
    <t>Erie</t>
  </si>
  <si>
    <t>14068</t>
  </si>
  <si>
    <t>14150</t>
  </si>
  <si>
    <t>14151</t>
  </si>
  <si>
    <t>14201</t>
  </si>
  <si>
    <t>14202</t>
  </si>
  <si>
    <t>14203</t>
  </si>
  <si>
    <t>14204</t>
  </si>
  <si>
    <t>14205</t>
  </si>
  <si>
    <t>14206</t>
  </si>
  <si>
    <t>14207</t>
  </si>
  <si>
    <t>14208</t>
  </si>
  <si>
    <t>14209</t>
  </si>
  <si>
    <t>14210</t>
  </si>
  <si>
    <t>14211</t>
  </si>
  <si>
    <t>14212</t>
  </si>
  <si>
    <t>14213</t>
  </si>
  <si>
    <t>14214</t>
  </si>
  <si>
    <t>14215</t>
  </si>
  <si>
    <t>14216</t>
  </si>
  <si>
    <t>14217</t>
  </si>
  <si>
    <t>14218</t>
  </si>
  <si>
    <t>14220</t>
  </si>
  <si>
    <t>14221</t>
  </si>
  <si>
    <t>14222</t>
  </si>
  <si>
    <t>14223</t>
  </si>
  <si>
    <t>14226</t>
  </si>
  <si>
    <t>14228</t>
  </si>
  <si>
    <t>14231</t>
  </si>
  <si>
    <t>14233</t>
  </si>
  <si>
    <t>14240</t>
  </si>
  <si>
    <t>14260</t>
  </si>
  <si>
    <t>14261</t>
  </si>
  <si>
    <t>14263</t>
  </si>
  <si>
    <t>14264</t>
  </si>
  <si>
    <t>14265</t>
  </si>
  <si>
    <t>14267</t>
  </si>
  <si>
    <t>14270</t>
  </si>
  <si>
    <t>14273</t>
  </si>
  <si>
    <t>14276</t>
  </si>
  <si>
    <t>14280</t>
  </si>
  <si>
    <t>14001</t>
  </si>
  <si>
    <t>14006</t>
  </si>
  <si>
    <t>14027</t>
  </si>
  <si>
    <t>14034</t>
  </si>
  <si>
    <t>14035</t>
  </si>
  <si>
    <t>14047</t>
  </si>
  <si>
    <t>14057</t>
  </si>
  <si>
    <t>14061</t>
  </si>
  <si>
    <t>14081</t>
  </si>
  <si>
    <t>14085</t>
  </si>
  <si>
    <t>14091</t>
  </si>
  <si>
    <t>14111</t>
  </si>
  <si>
    <t>14112</t>
  </si>
  <si>
    <t>14004</t>
  </si>
  <si>
    <t>14010</t>
  </si>
  <si>
    <t>14025</t>
  </si>
  <si>
    <t>14026</t>
  </si>
  <si>
    <t>14030</t>
  </si>
  <si>
    <t>14031</t>
  </si>
  <si>
    <t>14032</t>
  </si>
  <si>
    <t>14033</t>
  </si>
  <si>
    <t>14038</t>
  </si>
  <si>
    <t>14043</t>
  </si>
  <si>
    <t>14052</t>
  </si>
  <si>
    <t>14055</t>
  </si>
  <si>
    <t>14059</t>
  </si>
  <si>
    <t>14069</t>
  </si>
  <si>
    <t>14075</t>
  </si>
  <si>
    <t>14080</t>
  </si>
  <si>
    <t>14086</t>
  </si>
  <si>
    <t>14102</t>
  </si>
  <si>
    <t>14110</t>
  </si>
  <si>
    <t>14127</t>
  </si>
  <si>
    <t>14134</t>
  </si>
  <si>
    <t>14139</t>
  </si>
  <si>
    <t>14140</t>
  </si>
  <si>
    <t>14169</t>
  </si>
  <si>
    <t>14170</t>
  </si>
  <si>
    <t>14219</t>
  </si>
  <si>
    <t>14224</t>
  </si>
  <si>
    <t>14225</t>
  </si>
  <si>
    <t>14227</t>
  </si>
  <si>
    <t>14241</t>
  </si>
  <si>
    <t>14269</t>
  </si>
  <si>
    <t>14272</t>
  </si>
  <si>
    <t>14141</t>
  </si>
  <si>
    <t>14072</t>
  </si>
  <si>
    <t>12852</t>
  </si>
  <si>
    <t>Essex</t>
  </si>
  <si>
    <t>12879</t>
  </si>
  <si>
    <t>12941</t>
  </si>
  <si>
    <t>12942</t>
  </si>
  <si>
    <t>12943</t>
  </si>
  <si>
    <t>12944</t>
  </si>
  <si>
    <t>12950</t>
  </si>
  <si>
    <t>12975</t>
  </si>
  <si>
    <t>12987</t>
  </si>
  <si>
    <t>12997</t>
  </si>
  <si>
    <t>12913</t>
  </si>
  <si>
    <t>12977</t>
  </si>
  <si>
    <t>12946</t>
  </si>
  <si>
    <t>12932</t>
  </si>
  <si>
    <t>12936</t>
  </si>
  <si>
    <t>12964</t>
  </si>
  <si>
    <t>12996</t>
  </si>
  <si>
    <t>12851</t>
  </si>
  <si>
    <t>12855</t>
  </si>
  <si>
    <t>12857</t>
  </si>
  <si>
    <t>12858</t>
  </si>
  <si>
    <t>12870</t>
  </si>
  <si>
    <t>12872</t>
  </si>
  <si>
    <t>12883</t>
  </si>
  <si>
    <t>12928</t>
  </si>
  <si>
    <t>12956</t>
  </si>
  <si>
    <t>12960</t>
  </si>
  <si>
    <t>12961</t>
  </si>
  <si>
    <t>12974</t>
  </si>
  <si>
    <t>12993</t>
  </si>
  <si>
    <t>12998</t>
  </si>
  <si>
    <t>12915</t>
  </si>
  <si>
    <t>Franklin</t>
  </si>
  <si>
    <t>12917</t>
  </si>
  <si>
    <t>12920</t>
  </si>
  <si>
    <t>12926</t>
  </si>
  <si>
    <t>12914</t>
  </si>
  <si>
    <t>12937</t>
  </si>
  <si>
    <t>12953</t>
  </si>
  <si>
    <t>13655</t>
  </si>
  <si>
    <t>13683</t>
  </si>
  <si>
    <t>12916</t>
  </si>
  <si>
    <t>12930</t>
  </si>
  <si>
    <t>12939</t>
  </si>
  <si>
    <t>12945</t>
  </si>
  <si>
    <t>12957</t>
  </si>
  <si>
    <t>12966</t>
  </si>
  <si>
    <t>12969</t>
  </si>
  <si>
    <t>12970</t>
  </si>
  <si>
    <t>12976</t>
  </si>
  <si>
    <t>12980</t>
  </si>
  <si>
    <t>12983</t>
  </si>
  <si>
    <t>12989</t>
  </si>
  <si>
    <t>12995</t>
  </si>
  <si>
    <t>12986</t>
  </si>
  <si>
    <t>12025</t>
  </si>
  <si>
    <t>Fulton</t>
  </si>
  <si>
    <t>Mohawk Valley</t>
  </si>
  <si>
    <t>12032</t>
  </si>
  <si>
    <t>12078</t>
  </si>
  <si>
    <t>12086</t>
  </si>
  <si>
    <t>12095</t>
  </si>
  <si>
    <t>12117</t>
  </si>
  <si>
    <t>12134</t>
  </si>
  <si>
    <t>13452</t>
  </si>
  <si>
    <t>13470</t>
  </si>
  <si>
    <t>14005</t>
  </si>
  <si>
    <t>Genesee</t>
  </si>
  <si>
    <t>Finger Lakes</t>
  </si>
  <si>
    <t>14013</t>
  </si>
  <si>
    <t>14020</t>
  </si>
  <si>
    <t>14021</t>
  </si>
  <si>
    <t>14036</t>
  </si>
  <si>
    <t>14040</t>
  </si>
  <si>
    <t>14054</t>
  </si>
  <si>
    <t>14056</t>
  </si>
  <si>
    <t>14058</t>
  </si>
  <si>
    <t>14125</t>
  </si>
  <si>
    <t>14143</t>
  </si>
  <si>
    <t>14416</t>
  </si>
  <si>
    <t>14422</t>
  </si>
  <si>
    <t>14482</t>
  </si>
  <si>
    <t>14525</t>
  </si>
  <si>
    <t>14557</t>
  </si>
  <si>
    <t>12439</t>
  </si>
  <si>
    <t>Greene</t>
  </si>
  <si>
    <t>12454</t>
  </si>
  <si>
    <t>12496</t>
  </si>
  <si>
    <t>12444</t>
  </si>
  <si>
    <t>12424</t>
  </si>
  <si>
    <t>12430</t>
  </si>
  <si>
    <t>12468</t>
  </si>
  <si>
    <t>12015</t>
  </si>
  <si>
    <t>12042</t>
  </si>
  <si>
    <t>12051</t>
  </si>
  <si>
    <t>12058</t>
  </si>
  <si>
    <t>12083</t>
  </si>
  <si>
    <t>12087</t>
  </si>
  <si>
    <t>12124</t>
  </si>
  <si>
    <t>12176</t>
  </si>
  <si>
    <t>12192</t>
  </si>
  <si>
    <t>12405</t>
  </si>
  <si>
    <t>12407</t>
  </si>
  <si>
    <t>12413</t>
  </si>
  <si>
    <t>12414</t>
  </si>
  <si>
    <t>12418</t>
  </si>
  <si>
    <t>12422</t>
  </si>
  <si>
    <t>12423</t>
  </si>
  <si>
    <t>12427</t>
  </si>
  <si>
    <t>12431</t>
  </si>
  <si>
    <t>12436</t>
  </si>
  <si>
    <t>12442</t>
  </si>
  <si>
    <t>12450</t>
  </si>
  <si>
    <t>12451</t>
  </si>
  <si>
    <t>12452</t>
  </si>
  <si>
    <t>12460</t>
  </si>
  <si>
    <t>12463</t>
  </si>
  <si>
    <t>12470</t>
  </si>
  <si>
    <t>12473</t>
  </si>
  <si>
    <t>12482</t>
  </si>
  <si>
    <t>12485</t>
  </si>
  <si>
    <t>12492</t>
  </si>
  <si>
    <t>12847</t>
  </si>
  <si>
    <t>Hamilton</t>
  </si>
  <si>
    <t>12812</t>
  </si>
  <si>
    <t>12108</t>
  </si>
  <si>
    <t>12139</t>
  </si>
  <si>
    <t>12164</t>
  </si>
  <si>
    <t>12190</t>
  </si>
  <si>
    <t>12842</t>
  </si>
  <si>
    <t>12864</t>
  </si>
  <si>
    <t>13436</t>
  </si>
  <si>
    <t>13353</t>
  </si>
  <si>
    <t>13360</t>
  </si>
  <si>
    <t>13475</t>
  </si>
  <si>
    <t>Herkimer</t>
  </si>
  <si>
    <t>13324</t>
  </si>
  <si>
    <t>13329</t>
  </si>
  <si>
    <t>13331</t>
  </si>
  <si>
    <t>13340</t>
  </si>
  <si>
    <t>13350</t>
  </si>
  <si>
    <t>13357</t>
  </si>
  <si>
    <t>13365</t>
  </si>
  <si>
    <t>13406</t>
  </si>
  <si>
    <t>13407</t>
  </si>
  <si>
    <t>13416</t>
  </si>
  <si>
    <t>13420</t>
  </si>
  <si>
    <t>13431</t>
  </si>
  <si>
    <t>13454</t>
  </si>
  <si>
    <t>13472</t>
  </si>
  <si>
    <t>13361</t>
  </si>
  <si>
    <t>13491</t>
  </si>
  <si>
    <t>13601</t>
  </si>
  <si>
    <t>Jefferson</t>
  </si>
  <si>
    <t>13602</t>
  </si>
  <si>
    <t>13603</t>
  </si>
  <si>
    <t>13605</t>
  </si>
  <si>
    <t>13606</t>
  </si>
  <si>
    <t>13607</t>
  </si>
  <si>
    <t>13608</t>
  </si>
  <si>
    <t>13611</t>
  </si>
  <si>
    <t>13612</t>
  </si>
  <si>
    <t>13615</t>
  </si>
  <si>
    <t>13616</t>
  </si>
  <si>
    <t>13618</t>
  </si>
  <si>
    <t>13619</t>
  </si>
  <si>
    <t>13622</t>
  </si>
  <si>
    <t>13624</t>
  </si>
  <si>
    <t>13628</t>
  </si>
  <si>
    <t>13631</t>
  </si>
  <si>
    <t>13632</t>
  </si>
  <si>
    <t>13634</t>
  </si>
  <si>
    <t>13636</t>
  </si>
  <si>
    <t>13637</t>
  </si>
  <si>
    <t>13638</t>
  </si>
  <si>
    <t>13640</t>
  </si>
  <si>
    <t>13641</t>
  </si>
  <si>
    <t>13643</t>
  </si>
  <si>
    <t>13650</t>
  </si>
  <si>
    <t>13651</t>
  </si>
  <si>
    <t>13656</t>
  </si>
  <si>
    <t>13657</t>
  </si>
  <si>
    <t>13659</t>
  </si>
  <si>
    <t>13661</t>
  </si>
  <si>
    <t>13665</t>
  </si>
  <si>
    <t>13671</t>
  </si>
  <si>
    <t>13674</t>
  </si>
  <si>
    <t>13675</t>
  </si>
  <si>
    <t>13679</t>
  </si>
  <si>
    <t>13682</t>
  </si>
  <si>
    <t>13685</t>
  </si>
  <si>
    <t>13692</t>
  </si>
  <si>
    <t>13693</t>
  </si>
  <si>
    <t>13691</t>
  </si>
  <si>
    <t>13673</t>
  </si>
  <si>
    <t>11201</t>
  </si>
  <si>
    <t>Kings</t>
  </si>
  <si>
    <t>11202</t>
  </si>
  <si>
    <t>11203</t>
  </si>
  <si>
    <t>11204</t>
  </si>
  <si>
    <t>11205</t>
  </si>
  <si>
    <t>11206</t>
  </si>
  <si>
    <t>11207</t>
  </si>
  <si>
    <t>11208</t>
  </si>
  <si>
    <t>11209</t>
  </si>
  <si>
    <t>11210</t>
  </si>
  <si>
    <t>11211</t>
  </si>
  <si>
    <t>11212</t>
  </si>
  <si>
    <t>11213</t>
  </si>
  <si>
    <t>11214</t>
  </si>
  <si>
    <t>11215</t>
  </si>
  <si>
    <t>11216</t>
  </si>
  <si>
    <t>11217</t>
  </si>
  <si>
    <t>11218</t>
  </si>
  <si>
    <t>11219</t>
  </si>
  <si>
    <t>11220</t>
  </si>
  <si>
    <t>11221</t>
  </si>
  <si>
    <t>11222</t>
  </si>
  <si>
    <t>11223</t>
  </si>
  <si>
    <t>11224</t>
  </si>
  <si>
    <t>11225</t>
  </si>
  <si>
    <t>11226</t>
  </si>
  <si>
    <t>11228</t>
  </si>
  <si>
    <t>11229</t>
  </si>
  <si>
    <t>11230</t>
  </si>
  <si>
    <t>11231</t>
  </si>
  <si>
    <t>11232</t>
  </si>
  <si>
    <t>11233</t>
  </si>
  <si>
    <t>11234</t>
  </si>
  <si>
    <t>11235</t>
  </si>
  <si>
    <t>11236</t>
  </si>
  <si>
    <t>11237</t>
  </si>
  <si>
    <t>11238</t>
  </si>
  <si>
    <t>11239</t>
  </si>
  <si>
    <t>11241</t>
  </si>
  <si>
    <t>11242</t>
  </si>
  <si>
    <t>11243</t>
  </si>
  <si>
    <t>11245</t>
  </si>
  <si>
    <t>11247</t>
  </si>
  <si>
    <t>11249</t>
  </si>
  <si>
    <t>11251</t>
  </si>
  <si>
    <t>11252</t>
  </si>
  <si>
    <t>11256</t>
  </si>
  <si>
    <t>13305</t>
  </si>
  <si>
    <t>Lewis</t>
  </si>
  <si>
    <t>13312</t>
  </si>
  <si>
    <t>13325</t>
  </si>
  <si>
    <t>13327</t>
  </si>
  <si>
    <t>13343</t>
  </si>
  <si>
    <t>13345</t>
  </si>
  <si>
    <t>13367</t>
  </si>
  <si>
    <t>13368</t>
  </si>
  <si>
    <t>13404</t>
  </si>
  <si>
    <t>13433</t>
  </si>
  <si>
    <t>13473</t>
  </si>
  <si>
    <t>13620</t>
  </si>
  <si>
    <t>13626</t>
  </si>
  <si>
    <t>13627</t>
  </si>
  <si>
    <t>13648</t>
  </si>
  <si>
    <t>13489</t>
  </si>
  <si>
    <t>14414</t>
  </si>
  <si>
    <t>Livingston</t>
  </si>
  <si>
    <t>14423</t>
  </si>
  <si>
    <t>14435</t>
  </si>
  <si>
    <t>14454</t>
  </si>
  <si>
    <t>14462</t>
  </si>
  <si>
    <t>14466</t>
  </si>
  <si>
    <t>14480</t>
  </si>
  <si>
    <t>14485</t>
  </si>
  <si>
    <t>14486</t>
  </si>
  <si>
    <t>14487</t>
  </si>
  <si>
    <t>14488</t>
  </si>
  <si>
    <t>14533</t>
  </si>
  <si>
    <t>14539</t>
  </si>
  <si>
    <t>14556</t>
  </si>
  <si>
    <t>14558</t>
  </si>
  <si>
    <t>14592</t>
  </si>
  <si>
    <t>14510</t>
  </si>
  <si>
    <t>14481</t>
  </si>
  <si>
    <t>14545</t>
  </si>
  <si>
    <t>14517</t>
  </si>
  <si>
    <t>14836</t>
  </si>
  <si>
    <t>14846</t>
  </si>
  <si>
    <t>14437</t>
  </si>
  <si>
    <t>13030</t>
  </si>
  <si>
    <t>Madison</t>
  </si>
  <si>
    <t>13037</t>
  </si>
  <si>
    <t>13032</t>
  </si>
  <si>
    <t>13043</t>
  </si>
  <si>
    <t>13163</t>
  </si>
  <si>
    <t>13409</t>
  </si>
  <si>
    <t>13421</t>
  </si>
  <si>
    <t>13035</t>
  </si>
  <si>
    <t>13052</t>
  </si>
  <si>
    <t>13061</t>
  </si>
  <si>
    <t>13122</t>
  </si>
  <si>
    <t>13134</t>
  </si>
  <si>
    <t>13310</t>
  </si>
  <si>
    <t>13314</t>
  </si>
  <si>
    <t>13332</t>
  </si>
  <si>
    <t>13334</t>
  </si>
  <si>
    <t>13355</t>
  </si>
  <si>
    <t>13364</t>
  </si>
  <si>
    <t>13402</t>
  </si>
  <si>
    <t>13408</t>
  </si>
  <si>
    <t>13418</t>
  </si>
  <si>
    <t>13465</t>
  </si>
  <si>
    <t>13484</t>
  </si>
  <si>
    <t>13485</t>
  </si>
  <si>
    <t>13346</t>
  </si>
  <si>
    <t>13072</t>
  </si>
  <si>
    <t>14420</t>
  </si>
  <si>
    <t>Monroe</t>
  </si>
  <si>
    <t>14430</t>
  </si>
  <si>
    <t>14464</t>
  </si>
  <si>
    <t>14472</t>
  </si>
  <si>
    <t>14508</t>
  </si>
  <si>
    <t>14511</t>
  </si>
  <si>
    <t>14543</t>
  </si>
  <si>
    <t>14546</t>
  </si>
  <si>
    <t>14428</t>
  </si>
  <si>
    <t>14410</t>
  </si>
  <si>
    <t>14467</t>
  </si>
  <si>
    <t>14468</t>
  </si>
  <si>
    <t>14506</t>
  </si>
  <si>
    <t>14586</t>
  </si>
  <si>
    <t>14559</t>
  </si>
  <si>
    <t>14450</t>
  </si>
  <si>
    <t>14445</t>
  </si>
  <si>
    <t>14514</t>
  </si>
  <si>
    <t>14515</t>
  </si>
  <si>
    <t>14526</t>
  </si>
  <si>
    <t>14534</t>
  </si>
  <si>
    <t>14580</t>
  </si>
  <si>
    <t>14602</t>
  </si>
  <si>
    <t>14603</t>
  </si>
  <si>
    <t>14604</t>
  </si>
  <si>
    <t>14605</t>
  </si>
  <si>
    <t>14606</t>
  </si>
  <si>
    <t>14607</t>
  </si>
  <si>
    <t>14608</t>
  </si>
  <si>
    <t>14609</t>
  </si>
  <si>
    <t>14610</t>
  </si>
  <si>
    <t>14611</t>
  </si>
  <si>
    <t>14612</t>
  </si>
  <si>
    <t>14613</t>
  </si>
  <si>
    <t>14614</t>
  </si>
  <si>
    <t>14615</t>
  </si>
  <si>
    <t>14616</t>
  </si>
  <si>
    <t>14617</t>
  </si>
  <si>
    <t>14618</t>
  </si>
  <si>
    <t>14619</t>
  </si>
  <si>
    <t>14620</t>
  </si>
  <si>
    <t>14621</t>
  </si>
  <si>
    <t>14622</t>
  </si>
  <si>
    <t>14623</t>
  </si>
  <si>
    <t>14624</t>
  </si>
  <si>
    <t>14625</t>
  </si>
  <si>
    <t>14626</t>
  </si>
  <si>
    <t>14627</t>
  </si>
  <si>
    <t>14638</t>
  </si>
  <si>
    <t>14639</t>
  </si>
  <si>
    <t>14642</t>
  </si>
  <si>
    <t>14643</t>
  </si>
  <si>
    <t>14644</t>
  </si>
  <si>
    <t>14646</t>
  </si>
  <si>
    <t>14647</t>
  </si>
  <si>
    <t>14649</t>
  </si>
  <si>
    <t>14650</t>
  </si>
  <si>
    <t>14651</t>
  </si>
  <si>
    <t>14652</t>
  </si>
  <si>
    <t>14653</t>
  </si>
  <si>
    <t>14692</t>
  </si>
  <si>
    <t>14694</t>
  </si>
  <si>
    <t>12010</t>
  </si>
  <si>
    <t>Montgomery</t>
  </si>
  <si>
    <t>12016</t>
  </si>
  <si>
    <t>12068</t>
  </si>
  <si>
    <t>12069</t>
  </si>
  <si>
    <t>12070</t>
  </si>
  <si>
    <t>12072</t>
  </si>
  <si>
    <t>12166</t>
  </si>
  <si>
    <t>12177</t>
  </si>
  <si>
    <t>13317</t>
  </si>
  <si>
    <t>13339</t>
  </si>
  <si>
    <t>13410</t>
  </si>
  <si>
    <t>13428</t>
  </si>
  <si>
    <t>11001</t>
  </si>
  <si>
    <t>Zone K - Long Island</t>
  </si>
  <si>
    <t>Long Island Power Authority</t>
  </si>
  <si>
    <t>Nassau</t>
  </si>
  <si>
    <t>11002</t>
  </si>
  <si>
    <t>11020</t>
  </si>
  <si>
    <t>11021</t>
  </si>
  <si>
    <t>11022</t>
  </si>
  <si>
    <t>11023</t>
  </si>
  <si>
    <t>11024</t>
  </si>
  <si>
    <t>11026</t>
  </si>
  <si>
    <t>11027</t>
  </si>
  <si>
    <t>11030</t>
  </si>
  <si>
    <t>11040</t>
  </si>
  <si>
    <t>11042</t>
  </si>
  <si>
    <t>11050</t>
  </si>
  <si>
    <t>11051</t>
  </si>
  <si>
    <t>11052</t>
  </si>
  <si>
    <t>11053</t>
  </si>
  <si>
    <t>11054</t>
  </si>
  <si>
    <t>11055</t>
  </si>
  <si>
    <t>11501</t>
  </si>
  <si>
    <t>11507</t>
  </si>
  <si>
    <t>11514</t>
  </si>
  <si>
    <t>11542</t>
  </si>
  <si>
    <t>11545</t>
  </si>
  <si>
    <t>11547</t>
  </si>
  <si>
    <t>11548</t>
  </si>
  <si>
    <t>11554</t>
  </si>
  <si>
    <t>11560</t>
  </si>
  <si>
    <t>11566</t>
  </si>
  <si>
    <t>11568</t>
  </si>
  <si>
    <t>11576</t>
  </si>
  <si>
    <t>11577</t>
  </si>
  <si>
    <t>11579</t>
  </si>
  <si>
    <t>11590</t>
  </si>
  <si>
    <t>11596</t>
  </si>
  <si>
    <t>11709</t>
  </si>
  <si>
    <t>11710</t>
  </si>
  <si>
    <t>11714</t>
  </si>
  <si>
    <t>11732</t>
  </si>
  <si>
    <t>11735</t>
  </si>
  <si>
    <t>11753</t>
  </si>
  <si>
    <t>11756</t>
  </si>
  <si>
    <t>11758</t>
  </si>
  <si>
    <t>11762</t>
  </si>
  <si>
    <t>11765</t>
  </si>
  <si>
    <t>11771</t>
  </si>
  <si>
    <t>11773</t>
  </si>
  <si>
    <t>11783</t>
  </si>
  <si>
    <t>11791</t>
  </si>
  <si>
    <t>11793</t>
  </si>
  <si>
    <t>11797</t>
  </si>
  <si>
    <t>11801</t>
  </si>
  <si>
    <t>11802</t>
  </si>
  <si>
    <t>11803</t>
  </si>
  <si>
    <t>11804</t>
  </si>
  <si>
    <t>11815</t>
  </si>
  <si>
    <t>11819</t>
  </si>
  <si>
    <t>11853</t>
  </si>
  <si>
    <t>11854</t>
  </si>
  <si>
    <t>11570</t>
  </si>
  <si>
    <t>11571</t>
  </si>
  <si>
    <t>11520</t>
  </si>
  <si>
    <t>11003</t>
  </si>
  <si>
    <t>11010</t>
  </si>
  <si>
    <t>11096</t>
  </si>
  <si>
    <t>11509</t>
  </si>
  <si>
    <t>11510</t>
  </si>
  <si>
    <t>11516</t>
  </si>
  <si>
    <t>11518</t>
  </si>
  <si>
    <t>11530</t>
  </si>
  <si>
    <t>11531</t>
  </si>
  <si>
    <t>11549</t>
  </si>
  <si>
    <t>11550</t>
  </si>
  <si>
    <t>11551</t>
  </si>
  <si>
    <t>11552</t>
  </si>
  <si>
    <t>11553</t>
  </si>
  <si>
    <t>11555</t>
  </si>
  <si>
    <t>11556</t>
  </si>
  <si>
    <t>11557</t>
  </si>
  <si>
    <t>11558</t>
  </si>
  <si>
    <t>11559</t>
  </si>
  <si>
    <t>11561</t>
  </si>
  <si>
    <t>11563</t>
  </si>
  <si>
    <t>11565</t>
  </si>
  <si>
    <t>11569</t>
  </si>
  <si>
    <t>11572</t>
  </si>
  <si>
    <t>11575</t>
  </si>
  <si>
    <t>11580</t>
  </si>
  <si>
    <t>11581</t>
  </si>
  <si>
    <t>11582</t>
  </si>
  <si>
    <t>11598</t>
  </si>
  <si>
    <t>11599</t>
  </si>
  <si>
    <t>10034</t>
  </si>
  <si>
    <t>10040</t>
  </si>
  <si>
    <t>10001</t>
  </si>
  <si>
    <t>10002</t>
  </si>
  <si>
    <t>10003</t>
  </si>
  <si>
    <t>10004</t>
  </si>
  <si>
    <t>10005</t>
  </si>
  <si>
    <t>10006</t>
  </si>
  <si>
    <t>10007</t>
  </si>
  <si>
    <t>10008</t>
  </si>
  <si>
    <t>10009</t>
  </si>
  <si>
    <t>10010</t>
  </si>
  <si>
    <t>10011</t>
  </si>
  <si>
    <t>10012</t>
  </si>
  <si>
    <t>10013</t>
  </si>
  <si>
    <t>10014</t>
  </si>
  <si>
    <t>10016</t>
  </si>
  <si>
    <t>10017</t>
  </si>
  <si>
    <t>10018</t>
  </si>
  <si>
    <t>10019</t>
  </si>
  <si>
    <t>10020</t>
  </si>
  <si>
    <t>10021</t>
  </si>
  <si>
    <t>10022</t>
  </si>
  <si>
    <t>10023</t>
  </si>
  <si>
    <t>10024</t>
  </si>
  <si>
    <t>10025</t>
  </si>
  <si>
    <t>10026</t>
  </si>
  <si>
    <t>10027</t>
  </si>
  <si>
    <t>10028</t>
  </si>
  <si>
    <t>10029</t>
  </si>
  <si>
    <t>10030</t>
  </si>
  <si>
    <t>10031</t>
  </si>
  <si>
    <t>10032</t>
  </si>
  <si>
    <t>10033</t>
  </si>
  <si>
    <t>10035</t>
  </si>
  <si>
    <t>10036</t>
  </si>
  <si>
    <t>10037</t>
  </si>
  <si>
    <t>10038</t>
  </si>
  <si>
    <t>10039</t>
  </si>
  <si>
    <t>10041</t>
  </si>
  <si>
    <t>10043</t>
  </si>
  <si>
    <t>10044</t>
  </si>
  <si>
    <t>10045</t>
  </si>
  <si>
    <t>10055</t>
  </si>
  <si>
    <t>10060</t>
  </si>
  <si>
    <t>10065</t>
  </si>
  <si>
    <t>10069</t>
  </si>
  <si>
    <t>10075</t>
  </si>
  <si>
    <t>10081</t>
  </si>
  <si>
    <t>10087</t>
  </si>
  <si>
    <t>10090</t>
  </si>
  <si>
    <t>10101</t>
  </si>
  <si>
    <t>10102</t>
  </si>
  <si>
    <t>10103</t>
  </si>
  <si>
    <t>10104</t>
  </si>
  <si>
    <t>10105</t>
  </si>
  <si>
    <t>10106</t>
  </si>
  <si>
    <t>10107</t>
  </si>
  <si>
    <t>10108</t>
  </si>
  <si>
    <t>10109</t>
  </si>
  <si>
    <t>10110</t>
  </si>
  <si>
    <t>10111</t>
  </si>
  <si>
    <t>10112</t>
  </si>
  <si>
    <t>10113</t>
  </si>
  <si>
    <t>10114</t>
  </si>
  <si>
    <t>10115</t>
  </si>
  <si>
    <t>10116</t>
  </si>
  <si>
    <t>10117</t>
  </si>
  <si>
    <t>10118</t>
  </si>
  <si>
    <t>10119</t>
  </si>
  <si>
    <t>10120</t>
  </si>
  <si>
    <t>10121</t>
  </si>
  <si>
    <t>10122</t>
  </si>
  <si>
    <t>10123</t>
  </si>
  <si>
    <t>10124</t>
  </si>
  <si>
    <t>10125</t>
  </si>
  <si>
    <t>10126</t>
  </si>
  <si>
    <t>10128</t>
  </si>
  <si>
    <t>10129</t>
  </si>
  <si>
    <t>10130</t>
  </si>
  <si>
    <t>10131</t>
  </si>
  <si>
    <t>10132</t>
  </si>
  <si>
    <t>10133</t>
  </si>
  <si>
    <t>10138</t>
  </si>
  <si>
    <t>10150</t>
  </si>
  <si>
    <t>10151</t>
  </si>
  <si>
    <t>10152</t>
  </si>
  <si>
    <t>10153</t>
  </si>
  <si>
    <t>10154</t>
  </si>
  <si>
    <t>10155</t>
  </si>
  <si>
    <t>10156</t>
  </si>
  <si>
    <t>10157</t>
  </si>
  <si>
    <t>10158</t>
  </si>
  <si>
    <t>10159</t>
  </si>
  <si>
    <t>10160</t>
  </si>
  <si>
    <t>10161</t>
  </si>
  <si>
    <t>10162</t>
  </si>
  <si>
    <t>10163</t>
  </si>
  <si>
    <t>10164</t>
  </si>
  <si>
    <t>10165</t>
  </si>
  <si>
    <t>10166</t>
  </si>
  <si>
    <t>10167</t>
  </si>
  <si>
    <t>10168</t>
  </si>
  <si>
    <t>10169</t>
  </si>
  <si>
    <t>10170</t>
  </si>
  <si>
    <t>10171</t>
  </si>
  <si>
    <t>10172</t>
  </si>
  <si>
    <t>10173</t>
  </si>
  <si>
    <t>10174</t>
  </si>
  <si>
    <t>10175</t>
  </si>
  <si>
    <t>10176</t>
  </si>
  <si>
    <t>10177</t>
  </si>
  <si>
    <t>10178</t>
  </si>
  <si>
    <t>10179</t>
  </si>
  <si>
    <t>10185</t>
  </si>
  <si>
    <t>10199</t>
  </si>
  <si>
    <t>10203</t>
  </si>
  <si>
    <t>10211</t>
  </si>
  <si>
    <t>10212</t>
  </si>
  <si>
    <t>10213</t>
  </si>
  <si>
    <t>10242</t>
  </si>
  <si>
    <t>10249</t>
  </si>
  <si>
    <t>10256</t>
  </si>
  <si>
    <t>10257</t>
  </si>
  <si>
    <t>10258</t>
  </si>
  <si>
    <t>10259</t>
  </si>
  <si>
    <t>10260</t>
  </si>
  <si>
    <t>10261</t>
  </si>
  <si>
    <t>10265</t>
  </si>
  <si>
    <t>10268</t>
  </si>
  <si>
    <t>10269</t>
  </si>
  <si>
    <t>10270</t>
  </si>
  <si>
    <t>10271</t>
  </si>
  <si>
    <t>10272</t>
  </si>
  <si>
    <t>10273</t>
  </si>
  <si>
    <t>10274</t>
  </si>
  <si>
    <t>10275</t>
  </si>
  <si>
    <t>10276</t>
  </si>
  <si>
    <t>10277</t>
  </si>
  <si>
    <t>10278</t>
  </si>
  <si>
    <t>10279</t>
  </si>
  <si>
    <t>10280</t>
  </si>
  <si>
    <t>10285</t>
  </si>
  <si>
    <t>10286</t>
  </si>
  <si>
    <t>10292</t>
  </si>
  <si>
    <t>10080</t>
  </si>
  <si>
    <t>10281</t>
  </si>
  <si>
    <t>10282</t>
  </si>
  <si>
    <t>14012</t>
  </si>
  <si>
    <t>Niagara</t>
  </si>
  <si>
    <t>14067</t>
  </si>
  <si>
    <t>14105</t>
  </si>
  <si>
    <t>14094</t>
  </si>
  <si>
    <t>14095</t>
  </si>
  <si>
    <t>14008</t>
  </si>
  <si>
    <t>14028</t>
  </si>
  <si>
    <t>14092</t>
  </si>
  <si>
    <t>14107</t>
  </si>
  <si>
    <t>14108</t>
  </si>
  <si>
    <t>14109</t>
  </si>
  <si>
    <t>14120</t>
  </si>
  <si>
    <t>14126</t>
  </si>
  <si>
    <t>14131</t>
  </si>
  <si>
    <t>14132</t>
  </si>
  <si>
    <t>14144</t>
  </si>
  <si>
    <t>14172</t>
  </si>
  <si>
    <t>14174</t>
  </si>
  <si>
    <t>14301</t>
  </si>
  <si>
    <t>14302</t>
  </si>
  <si>
    <t>14303</t>
  </si>
  <si>
    <t>14304</t>
  </si>
  <si>
    <t>14305</t>
  </si>
  <si>
    <t>13042</t>
  </si>
  <si>
    <t>Oneida</t>
  </si>
  <si>
    <t>13483</t>
  </si>
  <si>
    <t>13301</t>
  </si>
  <si>
    <t>13309</t>
  </si>
  <si>
    <t>13054</t>
  </si>
  <si>
    <t>13123</t>
  </si>
  <si>
    <t>13157</t>
  </si>
  <si>
    <t>13162</t>
  </si>
  <si>
    <t>13303</t>
  </si>
  <si>
    <t>13304</t>
  </si>
  <si>
    <t>13308</t>
  </si>
  <si>
    <t>13316</t>
  </si>
  <si>
    <t>13319</t>
  </si>
  <si>
    <t>13321</t>
  </si>
  <si>
    <t>13322</t>
  </si>
  <si>
    <t>13323</t>
  </si>
  <si>
    <t>13338</t>
  </si>
  <si>
    <t>13341</t>
  </si>
  <si>
    <t>13352</t>
  </si>
  <si>
    <t>13354</t>
  </si>
  <si>
    <t>13363</t>
  </si>
  <si>
    <t>13401</t>
  </si>
  <si>
    <t>13403</t>
  </si>
  <si>
    <t>13413</t>
  </si>
  <si>
    <t>13417</t>
  </si>
  <si>
    <t>13424</t>
  </si>
  <si>
    <t>13435</t>
  </si>
  <si>
    <t>13438</t>
  </si>
  <si>
    <t>13440</t>
  </si>
  <si>
    <t>13441</t>
  </si>
  <si>
    <t>13442</t>
  </si>
  <si>
    <t>13449</t>
  </si>
  <si>
    <t>13456</t>
  </si>
  <si>
    <t>13469</t>
  </si>
  <si>
    <t>13471</t>
  </si>
  <si>
    <t>13476</t>
  </si>
  <si>
    <t>13477</t>
  </si>
  <si>
    <t>13478</t>
  </si>
  <si>
    <t>13479</t>
  </si>
  <si>
    <t>13486</t>
  </si>
  <si>
    <t>13490</t>
  </si>
  <si>
    <t>13492</t>
  </si>
  <si>
    <t>13494</t>
  </si>
  <si>
    <t>13495</t>
  </si>
  <si>
    <t>13501</t>
  </si>
  <si>
    <t>13502</t>
  </si>
  <si>
    <t>13503</t>
  </si>
  <si>
    <t>13504</t>
  </si>
  <si>
    <t>13505</t>
  </si>
  <si>
    <t>13599</t>
  </si>
  <si>
    <t>13461</t>
  </si>
  <si>
    <t>13313</t>
  </si>
  <si>
    <t>13318</t>
  </si>
  <si>
    <t>13328</t>
  </si>
  <si>
    <t>13362</t>
  </si>
  <si>
    <t>13425</t>
  </si>
  <si>
    <t>13455</t>
  </si>
  <si>
    <t>13480</t>
  </si>
  <si>
    <t>13209</t>
  </si>
  <si>
    <t>Onondaga</t>
  </si>
  <si>
    <t>13020</t>
  </si>
  <si>
    <t>13027</t>
  </si>
  <si>
    <t>13029</t>
  </si>
  <si>
    <t>13031</t>
  </si>
  <si>
    <t>13039</t>
  </si>
  <si>
    <t>13041</t>
  </si>
  <si>
    <t>13051</t>
  </si>
  <si>
    <t>13057</t>
  </si>
  <si>
    <t>13063</t>
  </si>
  <si>
    <t>13066</t>
  </si>
  <si>
    <t>13078</t>
  </si>
  <si>
    <t>13082</t>
  </si>
  <si>
    <t>13084</t>
  </si>
  <si>
    <t>13088</t>
  </si>
  <si>
    <t>13089</t>
  </si>
  <si>
    <t>13090</t>
  </si>
  <si>
    <t>13104</t>
  </si>
  <si>
    <t>13116</t>
  </si>
  <si>
    <t>13119</t>
  </si>
  <si>
    <t>13120</t>
  </si>
  <si>
    <t>13137</t>
  </si>
  <si>
    <t>13138</t>
  </si>
  <si>
    <t>13141</t>
  </si>
  <si>
    <t>13159</t>
  </si>
  <si>
    <t>13164</t>
  </si>
  <si>
    <t>13201</t>
  </si>
  <si>
    <t>13202</t>
  </si>
  <si>
    <t>13203</t>
  </si>
  <si>
    <t>13204</t>
  </si>
  <si>
    <t>13205</t>
  </si>
  <si>
    <t>13206</t>
  </si>
  <si>
    <t>13207</t>
  </si>
  <si>
    <t>13208</t>
  </si>
  <si>
    <t>13210</t>
  </si>
  <si>
    <t>13211</t>
  </si>
  <si>
    <t>13212</t>
  </si>
  <si>
    <t>13214</t>
  </si>
  <si>
    <t>13215</t>
  </si>
  <si>
    <t>13217</t>
  </si>
  <si>
    <t>13218</t>
  </si>
  <si>
    <t>13219</t>
  </si>
  <si>
    <t>13220</t>
  </si>
  <si>
    <t>13221</t>
  </si>
  <si>
    <t>13224</t>
  </si>
  <si>
    <t>13225</t>
  </si>
  <si>
    <t>13235</t>
  </si>
  <si>
    <t>13244</t>
  </si>
  <si>
    <t>13250</t>
  </si>
  <si>
    <t>13251</t>
  </si>
  <si>
    <t>13252</t>
  </si>
  <si>
    <t>13261</t>
  </si>
  <si>
    <t>13290</t>
  </si>
  <si>
    <t>13060</t>
  </si>
  <si>
    <t>13080</t>
  </si>
  <si>
    <t>13108</t>
  </si>
  <si>
    <t>13110</t>
  </si>
  <si>
    <t>13112</t>
  </si>
  <si>
    <t>13153</t>
  </si>
  <si>
    <t>13152</t>
  </si>
  <si>
    <t>14471</t>
  </si>
  <si>
    <t>Ontario</t>
  </si>
  <si>
    <t>14475</t>
  </si>
  <si>
    <t>14560</t>
  </si>
  <si>
    <t>14585</t>
  </si>
  <si>
    <t>14453</t>
  </si>
  <si>
    <t>14432</t>
  </si>
  <si>
    <t>14424</t>
  </si>
  <si>
    <t>14425</t>
  </si>
  <si>
    <t>14443</t>
  </si>
  <si>
    <t>14469</t>
  </si>
  <si>
    <t>14504</t>
  </si>
  <si>
    <t>14537</t>
  </si>
  <si>
    <t>14548</t>
  </si>
  <si>
    <t>14564</t>
  </si>
  <si>
    <t>14456</t>
  </si>
  <si>
    <t>14461</t>
  </si>
  <si>
    <t>14463</t>
  </si>
  <si>
    <t>14518</t>
  </si>
  <si>
    <t>14532</t>
  </si>
  <si>
    <t>14547</t>
  </si>
  <si>
    <t>14561</t>
  </si>
  <si>
    <t>14512</t>
  </si>
  <si>
    <t>12586</t>
  </si>
  <si>
    <t>Orange</t>
  </si>
  <si>
    <t>10915</t>
  </si>
  <si>
    <t>10919</t>
  </si>
  <si>
    <t>10932</t>
  </si>
  <si>
    <t>10933</t>
  </si>
  <si>
    <t>10940</t>
  </si>
  <si>
    <t>10941</t>
  </si>
  <si>
    <t>10958</t>
  </si>
  <si>
    <t>10963</t>
  </si>
  <si>
    <t>10973</t>
  </si>
  <si>
    <t>10985</t>
  </si>
  <si>
    <t>10988</t>
  </si>
  <si>
    <t>10998</t>
  </si>
  <si>
    <t>12729</t>
  </si>
  <si>
    <t>12746</t>
  </si>
  <si>
    <t>12771</t>
  </si>
  <si>
    <t>12780</t>
  </si>
  <si>
    <t>12785</t>
  </si>
  <si>
    <t>10916</t>
  </si>
  <si>
    <t>10953</t>
  </si>
  <si>
    <t>12518</t>
  </si>
  <si>
    <t>12520</t>
  </si>
  <si>
    <t>12543</t>
  </si>
  <si>
    <t>12549</t>
  </si>
  <si>
    <t>12550</t>
  </si>
  <si>
    <t>12551</t>
  </si>
  <si>
    <t>12552</t>
  </si>
  <si>
    <t>12553</t>
  </si>
  <si>
    <t>12555</t>
  </si>
  <si>
    <t>12575</t>
  </si>
  <si>
    <t>12584</t>
  </si>
  <si>
    <t>10910</t>
  </si>
  <si>
    <t>10912</t>
  </si>
  <si>
    <t>10914</t>
  </si>
  <si>
    <t>10917</t>
  </si>
  <si>
    <t>10918</t>
  </si>
  <si>
    <t>10921</t>
  </si>
  <si>
    <t>10922</t>
  </si>
  <si>
    <t>10924</t>
  </si>
  <si>
    <t>10925</t>
  </si>
  <si>
    <t>10926</t>
  </si>
  <si>
    <t>10928</t>
  </si>
  <si>
    <t>10930</t>
  </si>
  <si>
    <t>10949</t>
  </si>
  <si>
    <t>10950</t>
  </si>
  <si>
    <t>10959</t>
  </si>
  <si>
    <t>10969</t>
  </si>
  <si>
    <t>10975</t>
  </si>
  <si>
    <t>10979</t>
  </si>
  <si>
    <t>10981</t>
  </si>
  <si>
    <t>10987</t>
  </si>
  <si>
    <t>10990</t>
  </si>
  <si>
    <t>10992</t>
  </si>
  <si>
    <t>10996</t>
  </si>
  <si>
    <t>10997</t>
  </si>
  <si>
    <t>12577</t>
  </si>
  <si>
    <t>14470</t>
  </si>
  <si>
    <t>Orleans</t>
  </si>
  <si>
    <t>14098</t>
  </si>
  <si>
    <t>14103</t>
  </si>
  <si>
    <t>14411</t>
  </si>
  <si>
    <t>14429</t>
  </si>
  <si>
    <t>14452</t>
  </si>
  <si>
    <t>14476</t>
  </si>
  <si>
    <t>14477</t>
  </si>
  <si>
    <t>14479</t>
  </si>
  <si>
    <t>14571</t>
  </si>
  <si>
    <t>13493</t>
  </si>
  <si>
    <t>Oswego</t>
  </si>
  <si>
    <t>13028</t>
  </si>
  <si>
    <t>13036</t>
  </si>
  <si>
    <t>13044</t>
  </si>
  <si>
    <t>13069</t>
  </si>
  <si>
    <t>13074</t>
  </si>
  <si>
    <t>13076</t>
  </si>
  <si>
    <t>13083</t>
  </si>
  <si>
    <t>13093</t>
  </si>
  <si>
    <t>13103</t>
  </si>
  <si>
    <t>13107</t>
  </si>
  <si>
    <t>13114</t>
  </si>
  <si>
    <t>13115</t>
  </si>
  <si>
    <t>13121</t>
  </si>
  <si>
    <t>13126</t>
  </si>
  <si>
    <t>13131</t>
  </si>
  <si>
    <t>13132</t>
  </si>
  <si>
    <t>13135</t>
  </si>
  <si>
    <t>13142</t>
  </si>
  <si>
    <t>13144</t>
  </si>
  <si>
    <t>13145</t>
  </si>
  <si>
    <t>13167</t>
  </si>
  <si>
    <t>13302</t>
  </si>
  <si>
    <t>13426</t>
  </si>
  <si>
    <t>13437</t>
  </si>
  <si>
    <t>12036</t>
  </si>
  <si>
    <t>Otsego</t>
  </si>
  <si>
    <t>13315</t>
  </si>
  <si>
    <t>13326</t>
  </si>
  <si>
    <t>13333</t>
  </si>
  <si>
    <t>13335</t>
  </si>
  <si>
    <t>13337</t>
  </si>
  <si>
    <t>13342</t>
  </si>
  <si>
    <t>13348</t>
  </si>
  <si>
    <t>13415</t>
  </si>
  <si>
    <t>13439</t>
  </si>
  <si>
    <t>13450</t>
  </si>
  <si>
    <t>13457</t>
  </si>
  <si>
    <t>13468</t>
  </si>
  <si>
    <t>13482</t>
  </si>
  <si>
    <t>13747</t>
  </si>
  <si>
    <t>13776</t>
  </si>
  <si>
    <t>13796</t>
  </si>
  <si>
    <t>13807</t>
  </si>
  <si>
    <t>13808</t>
  </si>
  <si>
    <t>13810</t>
  </si>
  <si>
    <t>13820</t>
  </si>
  <si>
    <t>13825</t>
  </si>
  <si>
    <t>13834</t>
  </si>
  <si>
    <t>13849</t>
  </si>
  <si>
    <t>13859</t>
  </si>
  <si>
    <t>13861</t>
  </si>
  <si>
    <t>12064</t>
  </si>
  <si>
    <t>12155</t>
  </si>
  <si>
    <t>12197</t>
  </si>
  <si>
    <t>13320</t>
  </si>
  <si>
    <t>12116</t>
  </si>
  <si>
    <t>13488</t>
  </si>
  <si>
    <t>10516</t>
  </si>
  <si>
    <t>Putnam</t>
  </si>
  <si>
    <t>10524</t>
  </si>
  <si>
    <t>10509</t>
  </si>
  <si>
    <t>10512</t>
  </si>
  <si>
    <t>10541</t>
  </si>
  <si>
    <t>10542</t>
  </si>
  <si>
    <t>10579</t>
  </si>
  <si>
    <t>12563</t>
  </si>
  <si>
    <t>10537</t>
  </si>
  <si>
    <t>11004</t>
  </si>
  <si>
    <t>Queens</t>
  </si>
  <si>
    <t>11101</t>
  </si>
  <si>
    <t>11102</t>
  </si>
  <si>
    <t>11103</t>
  </si>
  <si>
    <t>11104</t>
  </si>
  <si>
    <t>11105</t>
  </si>
  <si>
    <t>11106</t>
  </si>
  <si>
    <t>11109</t>
  </si>
  <si>
    <t>11120</t>
  </si>
  <si>
    <t>11351</t>
  </si>
  <si>
    <t>11352</t>
  </si>
  <si>
    <t>11354</t>
  </si>
  <si>
    <t>11355</t>
  </si>
  <si>
    <t>11356</t>
  </si>
  <si>
    <t>11357</t>
  </si>
  <si>
    <t>11358</t>
  </si>
  <si>
    <t>11359</t>
  </si>
  <si>
    <t>11360</t>
  </si>
  <si>
    <t>11361</t>
  </si>
  <si>
    <t>11362</t>
  </si>
  <si>
    <t>11363</t>
  </si>
  <si>
    <t>11364</t>
  </si>
  <si>
    <t>11365</t>
  </si>
  <si>
    <t>11366</t>
  </si>
  <si>
    <t>11367</t>
  </si>
  <si>
    <t>11368</t>
  </si>
  <si>
    <t>11369</t>
  </si>
  <si>
    <t>11370</t>
  </si>
  <si>
    <t>11371</t>
  </si>
  <si>
    <t>11372</t>
  </si>
  <si>
    <t>11373</t>
  </si>
  <si>
    <t>11374</t>
  </si>
  <si>
    <t>11375</t>
  </si>
  <si>
    <t>11377</t>
  </si>
  <si>
    <t>11378</t>
  </si>
  <si>
    <t>11379</t>
  </si>
  <si>
    <t>11380</t>
  </si>
  <si>
    <t>11381</t>
  </si>
  <si>
    <t>11385</t>
  </si>
  <si>
    <t>11386</t>
  </si>
  <si>
    <t>11405</t>
  </si>
  <si>
    <t>11411</t>
  </si>
  <si>
    <t>11412</t>
  </si>
  <si>
    <t>11413</t>
  </si>
  <si>
    <t>11414</t>
  </si>
  <si>
    <t>11415</t>
  </si>
  <si>
    <t>11416</t>
  </si>
  <si>
    <t>11417</t>
  </si>
  <si>
    <t>11418</t>
  </si>
  <si>
    <t>11419</t>
  </si>
  <si>
    <t>11420</t>
  </si>
  <si>
    <t>11421</t>
  </si>
  <si>
    <t>11422</t>
  </si>
  <si>
    <t>11423</t>
  </si>
  <si>
    <t>11424</t>
  </si>
  <si>
    <t>11425</t>
  </si>
  <si>
    <t>11427</t>
  </si>
  <si>
    <t>11428</t>
  </si>
  <si>
    <t>11429</t>
  </si>
  <si>
    <t>11430</t>
  </si>
  <si>
    <t>11431</t>
  </si>
  <si>
    <t>11432</t>
  </si>
  <si>
    <t>11433</t>
  </si>
  <si>
    <t>11434</t>
  </si>
  <si>
    <t>11435</t>
  </si>
  <si>
    <t>11436</t>
  </si>
  <si>
    <t>11439</t>
  </si>
  <si>
    <t>11451</t>
  </si>
  <si>
    <t>11499</t>
  </si>
  <si>
    <t>11695</t>
  </si>
  <si>
    <t>11690</t>
  </si>
  <si>
    <t>11691</t>
  </si>
  <si>
    <t>11692</t>
  </si>
  <si>
    <t>11693</t>
  </si>
  <si>
    <t>11694</t>
  </si>
  <si>
    <t>11697</t>
  </si>
  <si>
    <t>11005</t>
  </si>
  <si>
    <t>11426</t>
  </si>
  <si>
    <t>12028</t>
  </si>
  <si>
    <t>Rensselaer</t>
  </si>
  <si>
    <t>12033</t>
  </si>
  <si>
    <t>12052</t>
  </si>
  <si>
    <t>12061</t>
  </si>
  <si>
    <t>12062</t>
  </si>
  <si>
    <t>12063</t>
  </si>
  <si>
    <t>12082</t>
  </si>
  <si>
    <t>12089</t>
  </si>
  <si>
    <t>12090</t>
  </si>
  <si>
    <t>12094</t>
  </si>
  <si>
    <t>12121</t>
  </si>
  <si>
    <t>12123</t>
  </si>
  <si>
    <t>12133</t>
  </si>
  <si>
    <t>12140</t>
  </si>
  <si>
    <t>12144</t>
  </si>
  <si>
    <t>12154</t>
  </si>
  <si>
    <t>12156</t>
  </si>
  <si>
    <t>12180</t>
  </si>
  <si>
    <t>12181</t>
  </si>
  <si>
    <t>12182</t>
  </si>
  <si>
    <t>12185</t>
  </si>
  <si>
    <t>12018</t>
  </si>
  <si>
    <t>12022</t>
  </si>
  <si>
    <t>12040</t>
  </si>
  <si>
    <t>12138</t>
  </si>
  <si>
    <t>12153</t>
  </si>
  <si>
    <t>12168</t>
  </si>
  <si>
    <t>12169</t>
  </si>
  <si>
    <t>12196</t>
  </si>
  <si>
    <t>12198</t>
  </si>
  <si>
    <t>10301</t>
  </si>
  <si>
    <t>Richmond</t>
  </si>
  <si>
    <t>10302</t>
  </si>
  <si>
    <t>10303</t>
  </si>
  <si>
    <t>10304</t>
  </si>
  <si>
    <t>10305</t>
  </si>
  <si>
    <t>10306</t>
  </si>
  <si>
    <t>10307</t>
  </si>
  <si>
    <t>10308</t>
  </si>
  <si>
    <t>10309</t>
  </si>
  <si>
    <t>10310</t>
  </si>
  <si>
    <t>10311</t>
  </si>
  <si>
    <t>10312</t>
  </si>
  <si>
    <t>10313</t>
  </si>
  <si>
    <t>10314</t>
  </si>
  <si>
    <t>10901</t>
  </si>
  <si>
    <t>Rockland</t>
  </si>
  <si>
    <t>10911</t>
  </si>
  <si>
    <t>10913</t>
  </si>
  <si>
    <t>10920</t>
  </si>
  <si>
    <t>10923</t>
  </si>
  <si>
    <t>10927</t>
  </si>
  <si>
    <t>10931</t>
  </si>
  <si>
    <t>10952</t>
  </si>
  <si>
    <t>10954</t>
  </si>
  <si>
    <t>10956</t>
  </si>
  <si>
    <t>10960</t>
  </si>
  <si>
    <t>10962</t>
  </si>
  <si>
    <t>10964</t>
  </si>
  <si>
    <t>10965</t>
  </si>
  <si>
    <t>10968</t>
  </si>
  <si>
    <t>10970</t>
  </si>
  <si>
    <t>10974</t>
  </si>
  <si>
    <t>10976</t>
  </si>
  <si>
    <t>10977</t>
  </si>
  <si>
    <t>10980</t>
  </si>
  <si>
    <t>10982</t>
  </si>
  <si>
    <t>10983</t>
  </si>
  <si>
    <t>10984</t>
  </si>
  <si>
    <t>10986</t>
  </si>
  <si>
    <t>10989</t>
  </si>
  <si>
    <t>10993</t>
  </si>
  <si>
    <t>10994</t>
  </si>
  <si>
    <t>12020</t>
  </si>
  <si>
    <t>Saratoga</t>
  </si>
  <si>
    <t>12074</t>
  </si>
  <si>
    <t>12803</t>
  </si>
  <si>
    <t>12822</t>
  </si>
  <si>
    <t>12831</t>
  </si>
  <si>
    <t>12833</t>
  </si>
  <si>
    <t>12835</t>
  </si>
  <si>
    <t>12850</t>
  </si>
  <si>
    <t>12859</t>
  </si>
  <si>
    <t>12863</t>
  </si>
  <si>
    <t>12866</t>
  </si>
  <si>
    <t>12871</t>
  </si>
  <si>
    <t>12884</t>
  </si>
  <si>
    <t>12019</t>
  </si>
  <si>
    <t>12027</t>
  </si>
  <si>
    <t>12065</t>
  </si>
  <si>
    <t>12148</t>
  </si>
  <si>
    <t>12151</t>
  </si>
  <si>
    <t>12188</t>
  </si>
  <si>
    <t>12118</t>
  </si>
  <si>
    <t>12170</t>
  </si>
  <si>
    <t>12053</t>
  </si>
  <si>
    <t>Schenectady</t>
  </si>
  <si>
    <t>12141</t>
  </si>
  <si>
    <t>12008</t>
  </si>
  <si>
    <t>12056</t>
  </si>
  <si>
    <t>12137</t>
  </si>
  <si>
    <t>12150</t>
  </si>
  <si>
    <t>12301</t>
  </si>
  <si>
    <t>12302</t>
  </si>
  <si>
    <t>12303</t>
  </si>
  <si>
    <t>12304</t>
  </si>
  <si>
    <t>12305</t>
  </si>
  <si>
    <t>12306</t>
  </si>
  <si>
    <t>12307</t>
  </si>
  <si>
    <t>12308</t>
  </si>
  <si>
    <t>12309</t>
  </si>
  <si>
    <t>12325</t>
  </si>
  <si>
    <t>12345</t>
  </si>
  <si>
    <t>12093</t>
  </si>
  <si>
    <t>Schoharie</t>
  </si>
  <si>
    <t>12031</t>
  </si>
  <si>
    <t>12035</t>
  </si>
  <si>
    <t>12043</t>
  </si>
  <si>
    <t>12066</t>
  </si>
  <si>
    <t>12071</t>
  </si>
  <si>
    <t>12073</t>
  </si>
  <si>
    <t>12092</t>
  </si>
  <si>
    <t>12122</t>
  </si>
  <si>
    <t>12131</t>
  </si>
  <si>
    <t>12157</t>
  </si>
  <si>
    <t>12160</t>
  </si>
  <si>
    <t>12175</t>
  </si>
  <si>
    <t>12187</t>
  </si>
  <si>
    <t>12194</t>
  </si>
  <si>
    <t>13459</t>
  </si>
  <si>
    <t>12076</t>
  </si>
  <si>
    <t>12149</t>
  </si>
  <si>
    <t>14818</t>
  </si>
  <si>
    <t>Schuyler</t>
  </si>
  <si>
    <t>14841</t>
  </si>
  <si>
    <t>14863</t>
  </si>
  <si>
    <t>14876</t>
  </si>
  <si>
    <t>14891</t>
  </si>
  <si>
    <t>14805</t>
  </si>
  <si>
    <t>14824</t>
  </si>
  <si>
    <t>14865</t>
  </si>
  <si>
    <t>14869</t>
  </si>
  <si>
    <t>14887</t>
  </si>
  <si>
    <t>14893</t>
  </si>
  <si>
    <t>13065</t>
  </si>
  <si>
    <t>Seneca</t>
  </si>
  <si>
    <t>13148</t>
  </si>
  <si>
    <t>13165</t>
  </si>
  <si>
    <t>14541</t>
  </si>
  <si>
    <t>14521</t>
  </si>
  <si>
    <t>14588</t>
  </si>
  <si>
    <t>14847</t>
  </si>
  <si>
    <t>14860</t>
  </si>
  <si>
    <t>13662</t>
  </si>
  <si>
    <t>St. Lawrence</t>
  </si>
  <si>
    <t>12922</t>
  </si>
  <si>
    <t>12927</t>
  </si>
  <si>
    <t>12949</t>
  </si>
  <si>
    <t>12965</t>
  </si>
  <si>
    <t>12967</t>
  </si>
  <si>
    <t>12973</t>
  </si>
  <si>
    <t>13613</t>
  </si>
  <si>
    <t>13614</t>
  </si>
  <si>
    <t>13617</t>
  </si>
  <si>
    <t>13621</t>
  </si>
  <si>
    <t>13623</t>
  </si>
  <si>
    <t>13625</t>
  </si>
  <si>
    <t>13630</t>
  </si>
  <si>
    <t>13633</t>
  </si>
  <si>
    <t>13635</t>
  </si>
  <si>
    <t>13639</t>
  </si>
  <si>
    <t>13642</t>
  </si>
  <si>
    <t>13645</t>
  </si>
  <si>
    <t>13646</t>
  </si>
  <si>
    <t>13647</t>
  </si>
  <si>
    <t>13649</t>
  </si>
  <si>
    <t>13652</t>
  </si>
  <si>
    <t>13654</t>
  </si>
  <si>
    <t>13658</t>
  </si>
  <si>
    <t>13660</t>
  </si>
  <si>
    <t>13664</t>
  </si>
  <si>
    <t>13666</t>
  </si>
  <si>
    <t>13667</t>
  </si>
  <si>
    <t>13668</t>
  </si>
  <si>
    <t>13669</t>
  </si>
  <si>
    <t>13670</t>
  </si>
  <si>
    <t>13672</t>
  </si>
  <si>
    <t>13676</t>
  </si>
  <si>
    <t>13677</t>
  </si>
  <si>
    <t>13678</t>
  </si>
  <si>
    <t>13680</t>
  </si>
  <si>
    <t>13681</t>
  </si>
  <si>
    <t>13684</t>
  </si>
  <si>
    <t>13687</t>
  </si>
  <si>
    <t>13690</t>
  </si>
  <si>
    <t>13694</t>
  </si>
  <si>
    <t>13695</t>
  </si>
  <si>
    <t>13696</t>
  </si>
  <si>
    <t>13697</t>
  </si>
  <si>
    <t>13699</t>
  </si>
  <si>
    <t>14529</t>
  </si>
  <si>
    <t>Steuben</t>
  </si>
  <si>
    <t>14572</t>
  </si>
  <si>
    <t>14807</t>
  </si>
  <si>
    <t>14808</t>
  </si>
  <si>
    <t>14809</t>
  </si>
  <si>
    <t>14823</t>
  </si>
  <si>
    <t>14826</t>
  </si>
  <si>
    <t>14839</t>
  </si>
  <si>
    <t>14843</t>
  </si>
  <si>
    <t>14855</t>
  </si>
  <si>
    <t>14877</t>
  </si>
  <si>
    <t>14885</t>
  </si>
  <si>
    <t>14810</t>
  </si>
  <si>
    <t>14856</t>
  </si>
  <si>
    <t>14801</t>
  </si>
  <si>
    <t>14815</t>
  </si>
  <si>
    <t>14819</t>
  </si>
  <si>
    <t>14820</t>
  </si>
  <si>
    <t>14821</t>
  </si>
  <si>
    <t>14827</t>
  </si>
  <si>
    <t>14830</t>
  </si>
  <si>
    <t>14831</t>
  </si>
  <si>
    <t>14840</t>
  </si>
  <si>
    <t>14858</t>
  </si>
  <si>
    <t>14870</t>
  </si>
  <si>
    <t>14873</t>
  </si>
  <si>
    <t>14874</t>
  </si>
  <si>
    <t>14879</t>
  </si>
  <si>
    <t>14898</t>
  </si>
  <si>
    <t>11944</t>
  </si>
  <si>
    <t>Suffolk</t>
  </si>
  <si>
    <t>00501</t>
  </si>
  <si>
    <t>00544</t>
  </si>
  <si>
    <t>11713</t>
  </si>
  <si>
    <t>11715</t>
  </si>
  <si>
    <t>11719</t>
  </si>
  <si>
    <t>11720</t>
  </si>
  <si>
    <t>11727</t>
  </si>
  <si>
    <t>11733</t>
  </si>
  <si>
    <t>11738</t>
  </si>
  <si>
    <t>11742</t>
  </si>
  <si>
    <t>11755</t>
  </si>
  <si>
    <t>11763</t>
  </si>
  <si>
    <t>11764</t>
  </si>
  <si>
    <t>11766</t>
  </si>
  <si>
    <t>11772</t>
  </si>
  <si>
    <t>11776</t>
  </si>
  <si>
    <t>11777</t>
  </si>
  <si>
    <t>11778</t>
  </si>
  <si>
    <t>11784</t>
  </si>
  <si>
    <t>11786</t>
  </si>
  <si>
    <t>11789</t>
  </si>
  <si>
    <t>11790</t>
  </si>
  <si>
    <t>11792</t>
  </si>
  <si>
    <t>11794</t>
  </si>
  <si>
    <t>11901</t>
  </si>
  <si>
    <t>11930</t>
  </si>
  <si>
    <t>11931</t>
  </si>
  <si>
    <t>11932</t>
  </si>
  <si>
    <t>11933</t>
  </si>
  <si>
    <t>11934</t>
  </si>
  <si>
    <t>11935</t>
  </si>
  <si>
    <t>11937</t>
  </si>
  <si>
    <t>11939</t>
  </si>
  <si>
    <t>11940</t>
  </si>
  <si>
    <t>11941</t>
  </si>
  <si>
    <t>11942</t>
  </si>
  <si>
    <t>11946</t>
  </si>
  <si>
    <t>11947</t>
  </si>
  <si>
    <t>11948</t>
  </si>
  <si>
    <t>11949</t>
  </si>
  <si>
    <t>11950</t>
  </si>
  <si>
    <t>11951</t>
  </si>
  <si>
    <t>11952</t>
  </si>
  <si>
    <t>11953</t>
  </si>
  <si>
    <t>11954</t>
  </si>
  <si>
    <t>11955</t>
  </si>
  <si>
    <t>11957</t>
  </si>
  <si>
    <t>11958</t>
  </si>
  <si>
    <t>11959</t>
  </si>
  <si>
    <t>11960</t>
  </si>
  <si>
    <t>11961</t>
  </si>
  <si>
    <t>11962</t>
  </si>
  <si>
    <t>11963</t>
  </si>
  <si>
    <t>11964</t>
  </si>
  <si>
    <t>11965</t>
  </si>
  <si>
    <t>11967</t>
  </si>
  <si>
    <t>11968</t>
  </si>
  <si>
    <t>11969</t>
  </si>
  <si>
    <t>11970</t>
  </si>
  <si>
    <t>11971</t>
  </si>
  <si>
    <t>11972</t>
  </si>
  <si>
    <t>11973</t>
  </si>
  <si>
    <t>11975</t>
  </si>
  <si>
    <t>11976</t>
  </si>
  <si>
    <t>11977</t>
  </si>
  <si>
    <t>11978</t>
  </si>
  <si>
    <t>11980</t>
  </si>
  <si>
    <t>11701</t>
  </si>
  <si>
    <t>11702</t>
  </si>
  <si>
    <t>11703</t>
  </si>
  <si>
    <t>11704</t>
  </si>
  <si>
    <t>11705</t>
  </si>
  <si>
    <t>11706</t>
  </si>
  <si>
    <t>11707</t>
  </si>
  <si>
    <t>11716</t>
  </si>
  <si>
    <t>11717</t>
  </si>
  <si>
    <t>11718</t>
  </si>
  <si>
    <t>11721</t>
  </si>
  <si>
    <t>11722</t>
  </si>
  <si>
    <t>11724</t>
  </si>
  <si>
    <t>11725</t>
  </si>
  <si>
    <t>11726</t>
  </si>
  <si>
    <t>11729</t>
  </si>
  <si>
    <t>11730</t>
  </si>
  <si>
    <t>11731</t>
  </si>
  <si>
    <t>11737</t>
  </si>
  <si>
    <t>11739</t>
  </si>
  <si>
    <t>11740</t>
  </si>
  <si>
    <t>11741</t>
  </si>
  <si>
    <t>11743</t>
  </si>
  <si>
    <t>11746</t>
  </si>
  <si>
    <t>11747</t>
  </si>
  <si>
    <t>11749</t>
  </si>
  <si>
    <t>11751</t>
  </si>
  <si>
    <t>11752</t>
  </si>
  <si>
    <t>11754</t>
  </si>
  <si>
    <t>11757</t>
  </si>
  <si>
    <t>11760</t>
  </si>
  <si>
    <t>11767</t>
  </si>
  <si>
    <t>11768</t>
  </si>
  <si>
    <t>11769</t>
  </si>
  <si>
    <t>11770</t>
  </si>
  <si>
    <t>11775</t>
  </si>
  <si>
    <t>11779</t>
  </si>
  <si>
    <t>11780</t>
  </si>
  <si>
    <t>11782</t>
  </si>
  <si>
    <t>11787</t>
  </si>
  <si>
    <t>11788</t>
  </si>
  <si>
    <t>11795</t>
  </si>
  <si>
    <t>11796</t>
  </si>
  <si>
    <t>11798</t>
  </si>
  <si>
    <t>06390</t>
  </si>
  <si>
    <t>11956</t>
  </si>
  <si>
    <t>12725</t>
  </si>
  <si>
    <t>Sullivan</t>
  </si>
  <si>
    <t>12740</t>
  </si>
  <si>
    <t>12701</t>
  </si>
  <si>
    <t>12720</t>
  </si>
  <si>
    <t>12723</t>
  </si>
  <si>
    <t>12724</t>
  </si>
  <si>
    <t>12726</t>
  </si>
  <si>
    <t>12727</t>
  </si>
  <si>
    <t>12733</t>
  </si>
  <si>
    <t>12734</t>
  </si>
  <si>
    <t>12736</t>
  </si>
  <si>
    <t>12738</t>
  </si>
  <si>
    <t>12741</t>
  </si>
  <si>
    <t>12742</t>
  </si>
  <si>
    <t>12745</t>
  </si>
  <si>
    <t>12747</t>
  </si>
  <si>
    <t>12748</t>
  </si>
  <si>
    <t>12749</t>
  </si>
  <si>
    <t>12750</t>
  </si>
  <si>
    <t>12751</t>
  </si>
  <si>
    <t>12752</t>
  </si>
  <si>
    <t>12754</t>
  </si>
  <si>
    <t>12758</t>
  </si>
  <si>
    <t>12759</t>
  </si>
  <si>
    <t>12760</t>
  </si>
  <si>
    <t>12762</t>
  </si>
  <si>
    <t>12763</t>
  </si>
  <si>
    <t>12764</t>
  </si>
  <si>
    <t>12765</t>
  </si>
  <si>
    <t>12766</t>
  </si>
  <si>
    <t>12767</t>
  </si>
  <si>
    <t>12768</t>
  </si>
  <si>
    <t>12775</t>
  </si>
  <si>
    <t>12778</t>
  </si>
  <si>
    <t>12779</t>
  </si>
  <si>
    <t>12783</t>
  </si>
  <si>
    <t>12784</t>
  </si>
  <si>
    <t>12786</t>
  </si>
  <si>
    <t>12787</t>
  </si>
  <si>
    <t>12788</t>
  </si>
  <si>
    <t>12789</t>
  </si>
  <si>
    <t>12791</t>
  </si>
  <si>
    <t>12777</t>
  </si>
  <si>
    <t>12790</t>
  </si>
  <si>
    <t>12719</t>
  </si>
  <si>
    <t>12732</t>
  </si>
  <si>
    <t>12743</t>
  </si>
  <si>
    <t>12792</t>
  </si>
  <si>
    <t>12721</t>
  </si>
  <si>
    <t>12722</t>
  </si>
  <si>
    <t>12737</t>
  </si>
  <si>
    <t>12769</t>
  </si>
  <si>
    <t>12770</t>
  </si>
  <si>
    <t>12781</t>
  </si>
  <si>
    <t>13743</t>
  </si>
  <si>
    <t>Tioga</t>
  </si>
  <si>
    <t>13864</t>
  </si>
  <si>
    <t>14859</t>
  </si>
  <si>
    <t>14883</t>
  </si>
  <si>
    <t>13732</t>
  </si>
  <si>
    <t>13734</t>
  </si>
  <si>
    <t>13736</t>
  </si>
  <si>
    <t>13811</t>
  </si>
  <si>
    <t>13812</t>
  </si>
  <si>
    <t>13827</t>
  </si>
  <si>
    <t>13835</t>
  </si>
  <si>
    <t>13840</t>
  </si>
  <si>
    <t>13845</t>
  </si>
  <si>
    <t>14892</t>
  </si>
  <si>
    <t>13073</t>
  </si>
  <si>
    <t>Tompkins</t>
  </si>
  <si>
    <t>13053</t>
  </si>
  <si>
    <t>13062</t>
  </si>
  <si>
    <t>13068</t>
  </si>
  <si>
    <t>13102</t>
  </si>
  <si>
    <t>14817</t>
  </si>
  <si>
    <t>14850</t>
  </si>
  <si>
    <t>14851</t>
  </si>
  <si>
    <t>14852</t>
  </si>
  <si>
    <t>14853</t>
  </si>
  <si>
    <t>14854</t>
  </si>
  <si>
    <t>14867</t>
  </si>
  <si>
    <t>14881</t>
  </si>
  <si>
    <t>14882</t>
  </si>
  <si>
    <t>14886</t>
  </si>
  <si>
    <t>12410</t>
  </si>
  <si>
    <t>Ulster</t>
  </si>
  <si>
    <t>12441</t>
  </si>
  <si>
    <t>12465</t>
  </si>
  <si>
    <t>12480</t>
  </si>
  <si>
    <t>12416</t>
  </si>
  <si>
    <t>12457</t>
  </si>
  <si>
    <t>12464</t>
  </si>
  <si>
    <t>12401</t>
  </si>
  <si>
    <t>12402</t>
  </si>
  <si>
    <t>12404</t>
  </si>
  <si>
    <t>12409</t>
  </si>
  <si>
    <t>12411</t>
  </si>
  <si>
    <t>12412</t>
  </si>
  <si>
    <t>12417</t>
  </si>
  <si>
    <t>12419</t>
  </si>
  <si>
    <t>12420</t>
  </si>
  <si>
    <t>12428</t>
  </si>
  <si>
    <t>12429</t>
  </si>
  <si>
    <t>12432</t>
  </si>
  <si>
    <t>12433</t>
  </si>
  <si>
    <t>12435</t>
  </si>
  <si>
    <t>12440</t>
  </si>
  <si>
    <t>12443</t>
  </si>
  <si>
    <t>12446</t>
  </si>
  <si>
    <t>12448</t>
  </si>
  <si>
    <t>12449</t>
  </si>
  <si>
    <t>12453</t>
  </si>
  <si>
    <t>12456</t>
  </si>
  <si>
    <t>12458</t>
  </si>
  <si>
    <t>12461</t>
  </si>
  <si>
    <t>12466</t>
  </si>
  <si>
    <t>12471</t>
  </si>
  <si>
    <t>12472</t>
  </si>
  <si>
    <t>12475</t>
  </si>
  <si>
    <t>12477</t>
  </si>
  <si>
    <t>12481</t>
  </si>
  <si>
    <t>12483</t>
  </si>
  <si>
    <t>12484</t>
  </si>
  <si>
    <t>12486</t>
  </si>
  <si>
    <t>12487</t>
  </si>
  <si>
    <t>12489</t>
  </si>
  <si>
    <t>12490</t>
  </si>
  <si>
    <t>12491</t>
  </si>
  <si>
    <t>12493</t>
  </si>
  <si>
    <t>12494</t>
  </si>
  <si>
    <t>12495</t>
  </si>
  <si>
    <t>12498</t>
  </si>
  <si>
    <t>12566</t>
  </si>
  <si>
    <t>12588</t>
  </si>
  <si>
    <t>12515</t>
  </si>
  <si>
    <t>12525</t>
  </si>
  <si>
    <t>12528</t>
  </si>
  <si>
    <t>12542</t>
  </si>
  <si>
    <t>12547</t>
  </si>
  <si>
    <t>12548</t>
  </si>
  <si>
    <t>12561</t>
  </si>
  <si>
    <t>12568</t>
  </si>
  <si>
    <t>12589</t>
  </si>
  <si>
    <t>12801</t>
  </si>
  <si>
    <t>Warren</t>
  </si>
  <si>
    <t>12804</t>
  </si>
  <si>
    <t>12808</t>
  </si>
  <si>
    <t>12810</t>
  </si>
  <si>
    <t>12811</t>
  </si>
  <si>
    <t>12814</t>
  </si>
  <si>
    <t>12815</t>
  </si>
  <si>
    <t>12817</t>
  </si>
  <si>
    <t>12820</t>
  </si>
  <si>
    <t>12824</t>
  </si>
  <si>
    <t>12836</t>
  </si>
  <si>
    <t>12843</t>
  </si>
  <si>
    <t>12845</t>
  </si>
  <si>
    <t>12846</t>
  </si>
  <si>
    <t>12853</t>
  </si>
  <si>
    <t>12856</t>
  </si>
  <si>
    <t>12860</t>
  </si>
  <si>
    <t>12862</t>
  </si>
  <si>
    <t>12874</t>
  </si>
  <si>
    <t>12878</t>
  </si>
  <si>
    <t>12885</t>
  </si>
  <si>
    <t>12886</t>
  </si>
  <si>
    <t>12057</t>
  </si>
  <si>
    <t>Washington</t>
  </si>
  <si>
    <t>12809</t>
  </si>
  <si>
    <t>12816</t>
  </si>
  <si>
    <t>12819</t>
  </si>
  <si>
    <t>12821</t>
  </si>
  <si>
    <t>12823</t>
  </si>
  <si>
    <t>12827</t>
  </si>
  <si>
    <t>12828</t>
  </si>
  <si>
    <t>12834</t>
  </si>
  <si>
    <t>12837</t>
  </si>
  <si>
    <t>12838</t>
  </si>
  <si>
    <t>12839</t>
  </si>
  <si>
    <t>12841</t>
  </si>
  <si>
    <t>12844</t>
  </si>
  <si>
    <t>12848</t>
  </si>
  <si>
    <t>12861</t>
  </si>
  <si>
    <t>12887</t>
  </si>
  <si>
    <t>12832</t>
  </si>
  <si>
    <t>12849</t>
  </si>
  <si>
    <t>12854</t>
  </si>
  <si>
    <t>12865</t>
  </si>
  <si>
    <t>12873</t>
  </si>
  <si>
    <t>13143</t>
  </si>
  <si>
    <t>Wayne</t>
  </si>
  <si>
    <t>13146</t>
  </si>
  <si>
    <t>13154</t>
  </si>
  <si>
    <t>14413</t>
  </si>
  <si>
    <t>14449</t>
  </si>
  <si>
    <t>14505</t>
  </si>
  <si>
    <t>14516</t>
  </si>
  <si>
    <t>14519</t>
  </si>
  <si>
    <t>14520</t>
  </si>
  <si>
    <t>14538</t>
  </si>
  <si>
    <t>14551</t>
  </si>
  <si>
    <t>14555</t>
  </si>
  <si>
    <t>14563</t>
  </si>
  <si>
    <t>14589</t>
  </si>
  <si>
    <t>14590</t>
  </si>
  <si>
    <t>14502</t>
  </si>
  <si>
    <t>14433</t>
  </si>
  <si>
    <t>14489</t>
  </si>
  <si>
    <t>14542</t>
  </si>
  <si>
    <t>14568</t>
  </si>
  <si>
    <t>14513</t>
  </si>
  <si>
    <t>14522</t>
  </si>
  <si>
    <t>10518</t>
  </si>
  <si>
    <t>Westchester</t>
  </si>
  <si>
    <t>10519</t>
  </si>
  <si>
    <t>10526</t>
  </si>
  <si>
    <t>10560</t>
  </si>
  <si>
    <t>10576</t>
  </si>
  <si>
    <t>10590</t>
  </si>
  <si>
    <t>10597</t>
  </si>
  <si>
    <t>10501</t>
  </si>
  <si>
    <t>10505</t>
  </si>
  <si>
    <t>10506</t>
  </si>
  <si>
    <t>10507</t>
  </si>
  <si>
    <t>10527</t>
  </si>
  <si>
    <t>10535</t>
  </si>
  <si>
    <t>10536</t>
  </si>
  <si>
    <t>10540</t>
  </si>
  <si>
    <t>10587</t>
  </si>
  <si>
    <t>10589</t>
  </si>
  <si>
    <t>10598</t>
  </si>
  <si>
    <t>10510</t>
  </si>
  <si>
    <t>10511</t>
  </si>
  <si>
    <t>10514</t>
  </si>
  <si>
    <t>10517</t>
  </si>
  <si>
    <t>10520</t>
  </si>
  <si>
    <t>10521</t>
  </si>
  <si>
    <t>10545</t>
  </si>
  <si>
    <t>10546</t>
  </si>
  <si>
    <t>10547</t>
  </si>
  <si>
    <t>10548</t>
  </si>
  <si>
    <t>10549</t>
  </si>
  <si>
    <t>10562</t>
  </si>
  <si>
    <t>10566</t>
  </si>
  <si>
    <t>10567</t>
  </si>
  <si>
    <t>10588</t>
  </si>
  <si>
    <t>10596</t>
  </si>
  <si>
    <t>10502</t>
  </si>
  <si>
    <t>10503</t>
  </si>
  <si>
    <t>10504</t>
  </si>
  <si>
    <t>10522</t>
  </si>
  <si>
    <t>10523</t>
  </si>
  <si>
    <t>10528</t>
  </si>
  <si>
    <t>10530</t>
  </si>
  <si>
    <t>10532</t>
  </si>
  <si>
    <t>10533</t>
  </si>
  <si>
    <t>10538</t>
  </si>
  <si>
    <t>10543</t>
  </si>
  <si>
    <t>10550</t>
  </si>
  <si>
    <t>10551</t>
  </si>
  <si>
    <t>10552</t>
  </si>
  <si>
    <t>10553</t>
  </si>
  <si>
    <t>10570</t>
  </si>
  <si>
    <t>10573</t>
  </si>
  <si>
    <t>10577</t>
  </si>
  <si>
    <t>10580</t>
  </si>
  <si>
    <t>10583</t>
  </si>
  <si>
    <t>10591</t>
  </si>
  <si>
    <t>10594</t>
  </si>
  <si>
    <t>10595</t>
  </si>
  <si>
    <t>10601</t>
  </si>
  <si>
    <t>10602</t>
  </si>
  <si>
    <t>10603</t>
  </si>
  <si>
    <t>10604</t>
  </si>
  <si>
    <t>10605</t>
  </si>
  <si>
    <t>10606</t>
  </si>
  <si>
    <t>10607</t>
  </si>
  <si>
    <t>10610</t>
  </si>
  <si>
    <t>10701</t>
  </si>
  <si>
    <t>10702</t>
  </si>
  <si>
    <t>10703</t>
  </si>
  <si>
    <t>10704</t>
  </si>
  <si>
    <t>10705</t>
  </si>
  <si>
    <t>10706</t>
  </si>
  <si>
    <t>10707</t>
  </si>
  <si>
    <t>10708</t>
  </si>
  <si>
    <t>10709</t>
  </si>
  <si>
    <t>10710</t>
  </si>
  <si>
    <t>10801</t>
  </si>
  <si>
    <t>10802</t>
  </si>
  <si>
    <t>10803</t>
  </si>
  <si>
    <t>10804</t>
  </si>
  <si>
    <t>10805</t>
  </si>
  <si>
    <t>10578</t>
  </si>
  <si>
    <t>14011</t>
  </si>
  <si>
    <t>Wyoming</t>
  </si>
  <si>
    <t>14167</t>
  </si>
  <si>
    <t>14037</t>
  </si>
  <si>
    <t>14082</t>
  </si>
  <si>
    <t>14083</t>
  </si>
  <si>
    <t>14113</t>
  </si>
  <si>
    <t>14145</t>
  </si>
  <si>
    <t>14549</t>
  </si>
  <si>
    <t>14550</t>
  </si>
  <si>
    <t>14427</t>
  </si>
  <si>
    <t>14039</t>
  </si>
  <si>
    <t>14530</t>
  </si>
  <si>
    <t>14569</t>
  </si>
  <si>
    <t>14591</t>
  </si>
  <si>
    <t>14009</t>
  </si>
  <si>
    <t>14024</t>
  </si>
  <si>
    <t>14130</t>
  </si>
  <si>
    <t>14536</t>
  </si>
  <si>
    <t>14066</t>
  </si>
  <si>
    <t>14415</t>
  </si>
  <si>
    <t>Yates</t>
  </si>
  <si>
    <t>14418</t>
  </si>
  <si>
    <t>14441</t>
  </si>
  <si>
    <t>14478</t>
  </si>
  <si>
    <t>14507</t>
  </si>
  <si>
    <t>14544</t>
  </si>
  <si>
    <t>14837</t>
  </si>
  <si>
    <t>14842</t>
  </si>
  <si>
    <t>14857</t>
  </si>
  <si>
    <t>14878</t>
  </si>
  <si>
    <t>14527</t>
  </si>
  <si>
    <t>Electric Utility Name Lookup</t>
  </si>
  <si>
    <t>Natural Gas List</t>
  </si>
  <si>
    <t>ZIP Code List</t>
  </si>
  <si>
    <t>County List</t>
  </si>
  <si>
    <t>Gas Moratorium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</si>
</sst>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
    <numFmt numFmtId="167" formatCode="&quot;$&quot;#,##0.00_);[Red]\(&quot;$&quot;#,##0.00\);&quot;&quot;"/>
    <numFmt numFmtId="168" formatCode="#,##0_);[Red]\(#,##0\);&quot;&quot;"/>
    <numFmt numFmtId="169" formatCode="0.0"/>
    <numFmt numFmtId="170" formatCode="0.0000000000E+00"/>
    <numFmt numFmtId="171" formatCode="&quot;$&quot;#,##0.000"/>
    <numFmt numFmtId="172" formatCode="_(* #,##0.0_);_(* \(#,##0.0\);_(* &quot;-&quot;??_);_(@_)"/>
    <numFmt numFmtId="173" formatCode="_(* #,##0_);_(* \(#,##0\);_(* &quot;-&quot;??_);_(@_)"/>
    <numFmt numFmtId="174" formatCode="&quot;$&quot;#,##0.0000_);[Red]\(&quot;$&quot;#,##0.0000\)"/>
  </numFmts>
  <fonts count="63">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2"/>
      <name val="Times New Roman"/>
      <family val="1"/>
    </font>
    <font>
      <sz val="12"/>
      <color rgb="FF000000"/>
      <name val="Times New Roman"/>
      <family val="1"/>
    </font>
    <font>
      <sz val="10"/>
      <color theme="1"/>
      <name val="Times New Roman"/>
      <family val="1"/>
    </font>
    <font>
      <b/>
      <sz val="10"/>
      <color theme="1"/>
      <name val="Times New Roman"/>
      <family val="1"/>
    </font>
    <font>
      <sz val="12"/>
      <color rgb="FFFF0000"/>
      <name val="Times New Roman"/>
      <family val="1"/>
    </font>
    <font>
      <sz val="9"/>
      <name val="Geneva"/>
      <family val="2"/>
    </font>
    <font>
      <sz val="9"/>
      <color indexed="12"/>
      <name val="Geneva"/>
      <family val="2"/>
    </font>
    <font>
      <b/>
      <sz val="9"/>
      <color indexed="12"/>
      <name val="Geneva"/>
      <family val="2"/>
    </font>
    <font>
      <sz val="10"/>
      <name val="Arial"/>
      <family val="2"/>
    </font>
    <font>
      <sz val="11"/>
      <color indexed="8"/>
      <name val="Calibri"/>
      <family val="2"/>
    </font>
    <font>
      <u/>
      <sz val="11"/>
      <color theme="10"/>
      <name val="Calibri"/>
      <family val="2"/>
    </font>
    <font>
      <sz val="9"/>
      <color indexed="10"/>
      <name val="Geneva"/>
      <family val="2"/>
    </font>
    <font>
      <sz val="10"/>
      <name val="Geneva"/>
      <family val="2"/>
    </font>
    <font>
      <sz val="10"/>
      <color indexed="62"/>
      <name val="Arial"/>
      <family val="2"/>
    </font>
    <font>
      <sz val="10"/>
      <color indexed="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6"/>
      <color theme="1"/>
      <name val="Calibri"/>
      <family val="2"/>
      <scheme val="minor"/>
    </font>
    <font>
      <b/>
      <sz val="16"/>
      <color theme="1"/>
      <name val="Calibri"/>
      <family val="2"/>
      <scheme val="minor"/>
    </font>
    <font>
      <sz val="16"/>
      <name val="Calibri"/>
      <family val="2"/>
      <scheme val="minor"/>
    </font>
    <font>
      <b/>
      <sz val="14"/>
      <color theme="1"/>
      <name val="Calibri"/>
      <family val="2"/>
      <scheme val="minor"/>
    </font>
    <font>
      <sz val="14"/>
      <color rgb="FF000000"/>
      <name val="Calibri"/>
      <family val="2"/>
      <scheme val="minor"/>
    </font>
    <font>
      <sz val="14"/>
      <color theme="1"/>
      <name val="Calibri"/>
      <family val="2"/>
      <scheme val="minor"/>
    </font>
    <font>
      <u/>
      <sz val="12"/>
      <color theme="1"/>
      <name val="Times New Roman"/>
      <family val="1"/>
    </font>
    <font>
      <b/>
      <sz val="12"/>
      <name val="Times New Roman"/>
      <family val="1"/>
    </font>
    <font>
      <b/>
      <sz val="12"/>
      <color rgb="FFFF0000"/>
      <name val="Times New Roman"/>
      <family val="1"/>
    </font>
    <font>
      <b/>
      <sz val="12"/>
      <color rgb="FF7030A0"/>
      <name val="Times New Roman"/>
      <family val="1"/>
    </font>
    <font>
      <b/>
      <sz val="14"/>
      <color theme="1"/>
      <name val="Times New Roman"/>
      <family val="1"/>
    </font>
    <font>
      <i/>
      <u/>
      <sz val="12"/>
      <color theme="1"/>
      <name val="Times New Roman"/>
      <family val="1"/>
    </font>
    <font>
      <i/>
      <sz val="12"/>
      <color theme="1"/>
      <name val="Times New Roman"/>
      <family val="1"/>
    </font>
    <font>
      <sz val="11"/>
      <color theme="1"/>
      <name val="Times New Roman"/>
      <family val="1"/>
    </font>
    <font>
      <sz val="14"/>
      <color rgb="FF7030A0"/>
      <name val="Times New Roman"/>
      <family val="1"/>
    </font>
    <font>
      <b/>
      <sz val="14"/>
      <color rgb="FF7030A0"/>
      <name val="Times New Roman"/>
      <family val="1"/>
    </font>
    <font>
      <b/>
      <sz val="14"/>
      <name val="Times New Roman"/>
      <family val="1"/>
    </font>
    <font>
      <u/>
      <sz val="12"/>
      <name val="Times New Roman"/>
      <family val="1"/>
    </font>
    <font>
      <sz val="12"/>
      <color theme="0" tint="-0.34998626667073579"/>
      <name val="Times New Roman"/>
      <family val="1"/>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color indexed="12"/>
      <name val="Calibri"/>
      <family val="2"/>
      <scheme val="minor"/>
    </font>
    <font>
      <b/>
      <u/>
      <sz val="11"/>
      <color theme="1"/>
      <name val="Calibri"/>
      <family val="2"/>
      <scheme val="minor"/>
    </font>
    <font>
      <b/>
      <u val="singleAccounting"/>
      <sz val="11"/>
      <name val="Calibri"/>
      <family val="2"/>
      <scheme val="minor"/>
    </font>
    <font>
      <sz val="11"/>
      <name val="Calibri"/>
      <family val="2"/>
      <scheme val="minor"/>
    </font>
    <font>
      <u/>
      <sz val="11"/>
      <color theme="10"/>
      <name val="Calibri"/>
      <family val="2"/>
      <scheme val="minor"/>
    </font>
    <font>
      <sz val="11"/>
      <color theme="1"/>
      <name val="Calibri"/>
      <family val="2"/>
    </font>
    <font>
      <b/>
      <sz val="11"/>
      <color theme="1"/>
      <name val="Calibri"/>
      <family val="2"/>
    </font>
  </fonts>
  <fills count="39">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2"/>
        <bgColor indexed="64"/>
      </patternFill>
    </fill>
    <fill>
      <patternFill patternType="solid">
        <fgColor theme="0"/>
        <bgColor indexed="64"/>
      </patternFill>
    </fill>
    <fill>
      <patternFill patternType="solid">
        <fgColor indexed="27"/>
        <bgColor indexed="64"/>
      </patternFill>
    </fill>
    <fill>
      <patternFill patternType="solid">
        <fgColor indexed="26"/>
      </patternFill>
    </fill>
    <fill>
      <patternFill patternType="solid">
        <fgColor indexed="13"/>
        <bgColor indexed="64"/>
      </patternFill>
    </fill>
    <fill>
      <patternFill patternType="solid">
        <fgColor indexed="2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7" tint="0.59999389629810485"/>
        <bgColor indexed="64"/>
      </patternFill>
    </fill>
  </fills>
  <borders count="10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bottom/>
      <diagonal/>
    </border>
    <border>
      <left style="thin">
        <color indexed="22"/>
      </left>
      <right/>
      <top/>
      <bottom style="thin">
        <color indexed="22"/>
      </bottom>
      <diagonal/>
    </border>
    <border>
      <left style="thin">
        <color indexed="22"/>
      </left>
      <right/>
      <top/>
      <bottom/>
      <diagonal/>
    </border>
    <border>
      <left style="thin">
        <color indexed="22"/>
      </left>
      <right style="thin">
        <color indexed="22"/>
      </right>
      <top style="thin">
        <color indexed="22"/>
      </top>
      <bottom style="thin">
        <color indexed="22"/>
      </bottom>
      <diagonal/>
    </border>
    <border>
      <left style="thin">
        <color indexed="64"/>
      </left>
      <right/>
      <top/>
      <bottom style="hair">
        <color indexed="64"/>
      </bottom>
      <diagonal/>
    </border>
    <border>
      <left/>
      <right/>
      <top style="thin">
        <color indexed="23"/>
      </top>
      <bottom style="thin">
        <color indexed="12"/>
      </bottom>
      <diagonal/>
    </border>
    <border>
      <left/>
      <right/>
      <top style="thin">
        <color indexed="21"/>
      </top>
      <bottom/>
      <diagonal/>
    </border>
    <border>
      <left style="hair">
        <color indexed="64"/>
      </left>
      <right/>
      <top/>
      <bottom style="hair">
        <color indexed="64"/>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medium">
        <color auto="1"/>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auto="1"/>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8"/>
      </bottom>
      <diagonal/>
    </border>
    <border>
      <left/>
      <right style="thin">
        <color indexed="8"/>
      </right>
      <top style="thin">
        <color indexed="64"/>
      </top>
      <bottom/>
      <diagonal/>
    </border>
    <border>
      <left/>
      <right style="thin">
        <color indexed="8"/>
      </right>
      <top/>
      <bottom/>
      <diagonal/>
    </border>
    <border>
      <left style="thin">
        <color indexed="8"/>
      </left>
      <right/>
      <top/>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right/>
      <top/>
      <bottom style="thin">
        <color indexed="8"/>
      </bottom>
      <diagonal/>
    </border>
    <border>
      <left style="thin">
        <color indexed="64"/>
      </left>
      <right/>
      <top style="medium">
        <color indexed="64"/>
      </top>
      <bottom/>
      <diagonal/>
    </border>
    <border>
      <left/>
      <right style="thin">
        <color indexed="64"/>
      </right>
      <top/>
      <bottom style="medium">
        <color indexed="64"/>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auto="1"/>
      </left>
      <right/>
      <top/>
      <bottom style="thin">
        <color auto="1"/>
      </bottom>
      <diagonal/>
    </border>
    <border>
      <left/>
      <right/>
      <top/>
      <bottom style="thin">
        <color indexed="64"/>
      </bottom>
      <diagonal/>
    </border>
    <border>
      <left/>
      <right style="thin">
        <color indexed="8"/>
      </right>
      <top/>
      <bottom style="thin">
        <color indexed="64"/>
      </bottom>
      <diagonal/>
    </border>
    <border>
      <left/>
      <right style="thin">
        <color indexed="64"/>
      </right>
      <top/>
      <bottom style="thin">
        <color indexed="64"/>
      </bottom>
      <diagonal/>
    </border>
    <border>
      <left/>
      <right/>
      <top/>
      <bottom style="thin">
        <color indexed="8"/>
      </bottom>
      <diagonal/>
    </border>
  </borders>
  <cellStyleXfs count="95">
    <xf numFmtId="0" fontId="0"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0" fontId="9" fillId="0" borderId="28" applyFont="0" applyFill="0" applyBorder="0" applyAlignment="0" applyProtection="0">
      <alignment horizontal="right"/>
    </xf>
    <xf numFmtId="3" fontId="10" fillId="0" borderId="0" applyNumberFormat="0" applyFill="0" applyBorder="0" applyAlignment="0" applyProtection="0"/>
    <xf numFmtId="3" fontId="11" fillId="0" borderId="0" applyNumberFormat="0" applyFill="0" applyBorder="0" applyAlignment="0" applyProtection="0"/>
    <xf numFmtId="166" fontId="9" fillId="0" borderId="29" applyNumberFormat="0" applyFont="0" applyFill="0" applyAlignment="0">
      <protection locked="0"/>
    </xf>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7" fontId="12" fillId="0" borderId="0" applyFont="0" applyBorder="0" applyAlignment="0">
      <alignment horizontal="center"/>
    </xf>
    <xf numFmtId="167" fontId="12" fillId="0" borderId="0" applyFont="0" applyBorder="0" applyAlignment="0">
      <alignment horizontal="center"/>
    </xf>
    <xf numFmtId="0" fontId="14" fillId="0" borderId="0" applyNumberFormat="0" applyFill="0" applyBorder="0" applyAlignment="0" applyProtection="0">
      <alignment vertical="top"/>
      <protection locked="0"/>
    </xf>
    <xf numFmtId="4" fontId="10" fillId="7" borderId="30" applyNumberFormat="0" applyFont="0" applyBorder="0" applyAlignment="0" applyProtection="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8" borderId="31" applyNumberFormat="0" applyFont="0" applyAlignment="0" applyProtection="0"/>
    <xf numFmtId="168" fontId="12" fillId="0" borderId="21" applyFont="0" applyFill="0" applyBorder="0" applyAlignment="0" applyProtection="0">
      <alignment horizontal="center"/>
    </xf>
    <xf numFmtId="168" fontId="12" fillId="0" borderId="21" applyFont="0" applyFill="0" applyBorder="0" applyAlignment="0" applyProtection="0">
      <alignment horizontal="center"/>
    </xf>
    <xf numFmtId="3" fontId="9" fillId="9" borderId="30" applyNumberFormat="0" applyFont="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10" fontId="9" fillId="10" borderId="0" applyNumberFormat="0" applyFont="0" applyBorder="0" applyAlignment="0" applyProtection="0"/>
    <xf numFmtId="3" fontId="15" fillId="0" borderId="32" applyNumberFormat="0" applyFill="0" applyBorder="0" applyAlignment="0" applyProtection="0">
      <protection locked="0"/>
    </xf>
    <xf numFmtId="169" fontId="10" fillId="0" borderId="33" applyNumberFormat="0" applyFont="0" applyFill="0" applyAlignment="0" applyProtection="0"/>
    <xf numFmtId="3" fontId="9" fillId="0" borderId="34" applyNumberFormat="0" applyFont="0" applyFill="0" applyAlignment="0" applyProtection="0">
      <alignment horizontal="right"/>
    </xf>
    <xf numFmtId="0" fontId="16" fillId="0" borderId="35" applyNumberFormat="0" applyFont="0" applyFill="0" applyAlignment="0">
      <protection locked="0"/>
    </xf>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20" fillId="21"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8" borderId="0" applyNumberFormat="0" applyBorder="0" applyAlignment="0" applyProtection="0"/>
    <xf numFmtId="0" fontId="21" fillId="12" borderId="0" applyNumberFormat="0" applyBorder="0" applyAlignment="0" applyProtection="0"/>
    <xf numFmtId="0" fontId="22" fillId="29" borderId="37" applyNumberFormat="0" applyAlignment="0" applyProtection="0"/>
    <xf numFmtId="0" fontId="23" fillId="30" borderId="38" applyNumberFormat="0" applyAlignment="0" applyProtection="0"/>
    <xf numFmtId="0" fontId="24" fillId="0" borderId="0" applyNumberFormat="0" applyFill="0" applyBorder="0" applyAlignment="0" applyProtection="0"/>
    <xf numFmtId="0" fontId="25" fillId="13" borderId="0" applyNumberFormat="0" applyBorder="0" applyAlignment="0" applyProtection="0"/>
    <xf numFmtId="0" fontId="26" fillId="0" borderId="39" applyNumberFormat="0" applyFill="0" applyAlignment="0" applyProtection="0"/>
    <xf numFmtId="0" fontId="27" fillId="0" borderId="40" applyNumberFormat="0" applyFill="0" applyAlignment="0" applyProtection="0"/>
    <xf numFmtId="0" fontId="28" fillId="0" borderId="41" applyNumberFormat="0" applyFill="0" applyAlignment="0" applyProtection="0"/>
    <xf numFmtId="0" fontId="28" fillId="0" borderId="0" applyNumberFormat="0" applyFill="0" applyBorder="0" applyAlignment="0" applyProtection="0"/>
    <xf numFmtId="0" fontId="17" fillId="16" borderId="37" applyNumberFormat="0" applyAlignment="0" applyProtection="0"/>
    <xf numFmtId="0" fontId="29" fillId="0" borderId="42" applyNumberFormat="0" applyFill="0" applyAlignment="0" applyProtection="0"/>
    <xf numFmtId="0" fontId="30" fillId="31" borderId="0" applyNumberFormat="0" applyBorder="0" applyAlignment="0" applyProtection="0"/>
    <xf numFmtId="0" fontId="31" fillId="29" borderId="43" applyNumberFormat="0" applyAlignment="0" applyProtection="0"/>
    <xf numFmtId="0" fontId="32" fillId="0" borderId="0" applyNumberFormat="0" applyFill="0" applyBorder="0" applyAlignment="0" applyProtection="0"/>
    <xf numFmtId="0" fontId="33" fillId="0" borderId="44" applyNumberFormat="0" applyFill="0" applyAlignment="0" applyProtection="0"/>
    <xf numFmtId="0" fontId="18"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0" fillId="0" borderId="0" applyNumberFormat="0" applyFill="0" applyBorder="0" applyAlignment="0" applyProtection="0"/>
  </cellStyleXfs>
  <cellXfs count="600">
    <xf numFmtId="0" fontId="0" fillId="0" borderId="0" xfId="0"/>
    <xf numFmtId="0" fontId="2" fillId="0" borderId="0" xfId="1" applyFont="1" applyAlignment="1" applyProtection="1">
      <alignment vertical="center"/>
      <protection hidden="1"/>
    </xf>
    <xf numFmtId="2" fontId="2" fillId="0" borderId="0" xfId="1" applyNumberFormat="1" applyFont="1" applyAlignment="1" applyProtection="1">
      <alignment vertical="center"/>
      <protection hidden="1"/>
    </xf>
    <xf numFmtId="8" fontId="2" fillId="0" borderId="0" xfId="1" applyNumberFormat="1" applyFont="1" applyAlignment="1" applyProtection="1">
      <alignment vertical="center"/>
      <protection hidden="1"/>
    </xf>
    <xf numFmtId="164" fontId="2" fillId="0" borderId="0" xfId="1" applyNumberFormat="1" applyFont="1" applyAlignment="1" applyProtection="1">
      <alignment vertical="center"/>
      <protection hidden="1"/>
    </xf>
    <xf numFmtId="0" fontId="2" fillId="0" borderId="4" xfId="1" applyFont="1" applyBorder="1" applyAlignment="1" applyProtection="1">
      <alignment vertical="center"/>
      <protection hidden="1"/>
    </xf>
    <xf numFmtId="0" fontId="2" fillId="0" borderId="5" xfId="1" applyFont="1" applyBorder="1" applyAlignment="1" applyProtection="1">
      <alignment vertical="center"/>
      <protection hidden="1"/>
    </xf>
    <xf numFmtId="0" fontId="2" fillId="0" borderId="6" xfId="1" applyFont="1" applyBorder="1" applyAlignment="1" applyProtection="1">
      <alignment vertical="center"/>
      <protection hidden="1"/>
    </xf>
    <xf numFmtId="0" fontId="2" fillId="0" borderId="7" xfId="1" applyFont="1" applyBorder="1" applyAlignment="1" applyProtection="1">
      <alignment vertical="center"/>
      <protection hidden="1"/>
    </xf>
    <xf numFmtId="164" fontId="2" fillId="0" borderId="7" xfId="1" applyNumberFormat="1" applyFont="1" applyFill="1" applyBorder="1" applyAlignment="1" applyProtection="1">
      <alignment horizontal="center" vertical="center"/>
      <protection hidden="1"/>
    </xf>
    <xf numFmtId="164" fontId="2" fillId="0" borderId="0" xfId="1" applyNumberFormat="1" applyFont="1" applyBorder="1" applyAlignment="1" applyProtection="1">
      <alignment horizontal="center" vertical="center"/>
      <protection hidden="1"/>
    </xf>
    <xf numFmtId="0" fontId="2" fillId="0" borderId="7" xfId="1" applyFont="1" applyFill="1" applyBorder="1" applyAlignment="1" applyProtection="1">
      <alignment vertical="center"/>
      <protection hidden="1"/>
    </xf>
    <xf numFmtId="0" fontId="2" fillId="0" borderId="0" xfId="1" applyFont="1" applyFill="1" applyBorder="1" applyAlignment="1" applyProtection="1">
      <alignment vertical="center"/>
      <protection hidden="1"/>
    </xf>
    <xf numFmtId="0" fontId="2" fillId="0" borderId="4" xfId="1" applyFont="1" applyBorder="1" applyAlignment="1" applyProtection="1">
      <alignment vertical="center" wrapText="1"/>
      <protection hidden="1"/>
    </xf>
    <xf numFmtId="0" fontId="2" fillId="0" borderId="6" xfId="1" applyFont="1" applyBorder="1" applyAlignment="1" applyProtection="1">
      <alignment horizontal="center" vertical="center"/>
      <protection hidden="1"/>
    </xf>
    <xf numFmtId="10" fontId="2" fillId="0" borderId="0" xfId="1" applyNumberFormat="1" applyFont="1" applyAlignment="1" applyProtection="1">
      <alignment vertical="center"/>
      <protection hidden="1"/>
    </xf>
    <xf numFmtId="10" fontId="2" fillId="0" borderId="0" xfId="2" applyNumberFormat="1" applyFont="1" applyFill="1" applyBorder="1" applyAlignment="1" applyProtection="1">
      <alignment vertical="center"/>
      <protection hidden="1"/>
    </xf>
    <xf numFmtId="0" fontId="2" fillId="0" borderId="14" xfId="1" applyFont="1" applyBorder="1" applyAlignment="1" applyProtection="1">
      <alignment horizontal="center" vertical="center"/>
      <protection hidden="1"/>
    </xf>
    <xf numFmtId="0" fontId="2" fillId="0" borderId="15" xfId="1" applyFont="1" applyBorder="1" applyAlignment="1" applyProtection="1">
      <alignment horizontal="center" vertical="center"/>
      <protection hidden="1"/>
    </xf>
    <xf numFmtId="0" fontId="2" fillId="0" borderId="16" xfId="1" applyFont="1" applyBorder="1" applyAlignment="1" applyProtection="1">
      <alignment horizontal="center" vertical="center"/>
      <protection hidden="1"/>
    </xf>
    <xf numFmtId="0" fontId="2" fillId="0" borderId="13" xfId="1" applyFont="1" applyBorder="1" applyAlignment="1" applyProtection="1">
      <alignment vertical="center"/>
      <protection hidden="1"/>
    </xf>
    <xf numFmtId="0" fontId="2" fillId="0" borderId="17" xfId="1" applyFont="1" applyBorder="1" applyAlignment="1" applyProtection="1">
      <alignment horizontal="center" vertical="center"/>
      <protection hidden="1"/>
    </xf>
    <xf numFmtId="0" fontId="2" fillId="0" borderId="18" xfId="1" applyFont="1" applyBorder="1" applyAlignment="1" applyProtection="1">
      <alignment horizontal="center" vertical="center"/>
      <protection hidden="1"/>
    </xf>
    <xf numFmtId="0" fontId="2" fillId="0" borderId="5" xfId="1" applyFont="1" applyBorder="1" applyAlignment="1" applyProtection="1">
      <alignment horizontal="center" vertical="center"/>
      <protection hidden="1"/>
    </xf>
    <xf numFmtId="0" fontId="3" fillId="0" borderId="13" xfId="1" applyFont="1" applyBorder="1" applyAlignment="1" applyProtection="1">
      <alignment vertical="center"/>
      <protection hidden="1"/>
    </xf>
    <xf numFmtId="2" fontId="2" fillId="0" borderId="19" xfId="1" applyNumberFormat="1" applyFont="1" applyBorder="1" applyAlignment="1" applyProtection="1">
      <alignment horizontal="center" vertical="center"/>
      <protection hidden="1"/>
    </xf>
    <xf numFmtId="2" fontId="2" fillId="0" borderId="20" xfId="1" applyNumberFormat="1" applyFont="1" applyBorder="1" applyAlignment="1" applyProtection="1">
      <alignment horizontal="center" vertical="center"/>
      <protection hidden="1"/>
    </xf>
    <xf numFmtId="2" fontId="2" fillId="0" borderId="21" xfId="1" applyNumberFormat="1" applyFont="1" applyBorder="1" applyAlignment="1" applyProtection="1">
      <alignment horizontal="center" vertical="center"/>
      <protection hidden="1"/>
    </xf>
    <xf numFmtId="0" fontId="6" fillId="0" borderId="13" xfId="1" applyFont="1" applyBorder="1" applyAlignment="1" applyProtection="1">
      <alignment horizontal="center" vertical="center" wrapText="1"/>
      <protection hidden="1"/>
    </xf>
    <xf numFmtId="165" fontId="2" fillId="0" borderId="19" xfId="1" applyNumberFormat="1" applyFont="1" applyBorder="1" applyAlignment="1" applyProtection="1">
      <alignment horizontal="center" vertical="center"/>
      <protection hidden="1"/>
    </xf>
    <xf numFmtId="165" fontId="2" fillId="0" borderId="20" xfId="1" applyNumberFormat="1" applyFont="1" applyBorder="1" applyAlignment="1" applyProtection="1">
      <alignment horizontal="center" vertical="center"/>
      <protection hidden="1"/>
    </xf>
    <xf numFmtId="165" fontId="2" fillId="0" borderId="21" xfId="1" applyNumberFormat="1" applyFont="1" applyBorder="1" applyAlignment="1" applyProtection="1">
      <alignment horizontal="center" vertical="center"/>
      <protection hidden="1"/>
    </xf>
    <xf numFmtId="165" fontId="2" fillId="0" borderId="22" xfId="1" applyNumberFormat="1" applyFont="1" applyBorder="1" applyAlignment="1" applyProtection="1">
      <alignment horizontal="center" vertical="center"/>
      <protection hidden="1"/>
    </xf>
    <xf numFmtId="0" fontId="6" fillId="0" borderId="13" xfId="1" quotePrefix="1" applyFont="1" applyBorder="1" applyAlignment="1" applyProtection="1">
      <alignment horizontal="center" vertical="center" wrapText="1"/>
      <protection hidden="1"/>
    </xf>
    <xf numFmtId="164" fontId="2" fillId="0" borderId="19" xfId="1" applyNumberFormat="1" applyFont="1" applyBorder="1" applyAlignment="1" applyProtection="1">
      <alignment horizontal="center" vertical="center"/>
      <protection hidden="1"/>
    </xf>
    <xf numFmtId="164" fontId="2" fillId="0" borderId="20" xfId="1" applyNumberFormat="1" applyFont="1" applyBorder="1" applyAlignment="1" applyProtection="1">
      <alignment horizontal="center" vertical="center"/>
      <protection hidden="1"/>
    </xf>
    <xf numFmtId="164" fontId="2" fillId="0" borderId="21" xfId="1" applyNumberFormat="1" applyFont="1" applyBorder="1" applyAlignment="1" applyProtection="1">
      <alignment horizontal="center" vertical="center"/>
      <protection hidden="1"/>
    </xf>
    <xf numFmtId="164" fontId="2" fillId="0" borderId="22" xfId="1" applyNumberFormat="1" applyFont="1" applyBorder="1" applyAlignment="1" applyProtection="1">
      <alignment horizontal="center" vertical="center"/>
      <protection hidden="1"/>
    </xf>
    <xf numFmtId="0" fontId="6" fillId="0" borderId="13" xfId="1" applyFont="1" applyBorder="1" applyAlignment="1" applyProtection="1">
      <alignment horizontal="center" vertical="center"/>
      <protection hidden="1"/>
    </xf>
    <xf numFmtId="0" fontId="6" fillId="0" borderId="13" xfId="1" applyFont="1" applyBorder="1" applyAlignment="1" applyProtection="1">
      <alignment horizontal="right" vertical="center"/>
      <protection hidden="1"/>
    </xf>
    <xf numFmtId="165" fontId="6" fillId="0" borderId="13" xfId="1" applyNumberFormat="1" applyFont="1" applyBorder="1" applyAlignment="1" applyProtection="1">
      <alignment horizontal="right" vertical="center"/>
      <protection hidden="1"/>
    </xf>
    <xf numFmtId="2" fontId="2" fillId="0" borderId="22" xfId="1" applyNumberFormat="1" applyFont="1" applyBorder="1" applyAlignment="1" applyProtection="1">
      <alignment horizontal="center" vertical="center"/>
      <protection hidden="1"/>
    </xf>
    <xf numFmtId="165" fontId="6" fillId="0" borderId="23" xfId="1" applyNumberFormat="1" applyFont="1" applyBorder="1" applyAlignment="1" applyProtection="1">
      <alignment horizontal="right" vertical="center"/>
      <protection hidden="1"/>
    </xf>
    <xf numFmtId="164" fontId="2" fillId="0" borderId="24" xfId="1" applyNumberFormat="1" applyFont="1" applyBorder="1" applyAlignment="1" applyProtection="1">
      <alignment horizontal="center" vertical="center"/>
      <protection hidden="1"/>
    </xf>
    <xf numFmtId="164" fontId="2" fillId="0" borderId="25" xfId="1" applyNumberFormat="1" applyFont="1" applyBorder="1" applyAlignment="1" applyProtection="1">
      <alignment horizontal="center" vertical="center"/>
      <protection hidden="1"/>
    </xf>
    <xf numFmtId="164" fontId="2" fillId="0" borderId="26" xfId="1" applyNumberFormat="1" applyFont="1" applyBorder="1" applyAlignment="1" applyProtection="1">
      <alignment horizontal="center" vertical="center"/>
      <protection hidden="1"/>
    </xf>
    <xf numFmtId="0" fontId="3" fillId="5" borderId="13" xfId="1" applyFont="1" applyFill="1" applyBorder="1" applyAlignment="1" applyProtection="1">
      <alignment vertical="center" wrapText="1"/>
      <protection hidden="1"/>
    </xf>
    <xf numFmtId="2" fontId="4" fillId="5" borderId="19" xfId="1" applyNumberFormat="1" applyFont="1" applyFill="1" applyBorder="1" applyAlignment="1" applyProtection="1">
      <alignment horizontal="center" vertical="center"/>
      <protection hidden="1"/>
    </xf>
    <xf numFmtId="2" fontId="4" fillId="5" borderId="20" xfId="1" applyNumberFormat="1" applyFont="1" applyFill="1" applyBorder="1" applyAlignment="1" applyProtection="1">
      <alignment horizontal="center" vertical="center"/>
      <protection hidden="1"/>
    </xf>
    <xf numFmtId="2" fontId="4" fillId="5" borderId="21" xfId="1" applyNumberFormat="1" applyFont="1" applyFill="1" applyBorder="1" applyAlignment="1" applyProtection="1">
      <alignment horizontal="center" vertical="center"/>
      <protection hidden="1"/>
    </xf>
    <xf numFmtId="2" fontId="4" fillId="5" borderId="22" xfId="1" applyNumberFormat="1" applyFont="1" applyFill="1" applyBorder="1" applyAlignment="1" applyProtection="1">
      <alignment horizontal="center" vertical="center"/>
      <protection hidden="1"/>
    </xf>
    <xf numFmtId="0" fontId="2" fillId="0" borderId="0" xfId="1" applyFont="1" applyFill="1" applyAlignment="1" applyProtection="1">
      <alignment vertical="center"/>
      <protection hidden="1"/>
    </xf>
    <xf numFmtId="0" fontId="6" fillId="5" borderId="13" xfId="1" applyFont="1" applyFill="1" applyBorder="1" applyAlignment="1" applyProtection="1">
      <alignment vertical="center" wrapText="1"/>
      <protection hidden="1"/>
    </xf>
    <xf numFmtId="2" fontId="4" fillId="5" borderId="7" xfId="1" applyNumberFormat="1" applyFont="1" applyFill="1" applyBorder="1" applyAlignment="1" applyProtection="1">
      <alignment horizontal="center" vertical="center"/>
      <protection hidden="1"/>
    </xf>
    <xf numFmtId="0" fontId="2" fillId="6" borderId="0" xfId="1" applyFont="1" applyFill="1" applyAlignment="1" applyProtection="1">
      <alignment vertical="center"/>
      <protection hidden="1"/>
    </xf>
    <xf numFmtId="0" fontId="6" fillId="5" borderId="13" xfId="1" applyFont="1" applyFill="1" applyBorder="1" applyAlignment="1" applyProtection="1">
      <alignment horizontal="center" vertical="center" wrapText="1"/>
      <protection hidden="1"/>
    </xf>
    <xf numFmtId="165" fontId="2" fillId="5" borderId="19" xfId="1" applyNumberFormat="1" applyFont="1" applyFill="1" applyBorder="1" applyAlignment="1" applyProtection="1">
      <alignment horizontal="center" vertical="center"/>
      <protection hidden="1"/>
    </xf>
    <xf numFmtId="165" fontId="2" fillId="5" borderId="21" xfId="1" applyNumberFormat="1" applyFont="1" applyFill="1" applyBorder="1" applyAlignment="1" applyProtection="1">
      <alignment horizontal="center" vertical="center"/>
      <protection hidden="1"/>
    </xf>
    <xf numFmtId="165" fontId="2" fillId="5" borderId="20" xfId="1" applyNumberFormat="1" applyFont="1" applyFill="1" applyBorder="1" applyAlignment="1" applyProtection="1">
      <alignment horizontal="center" vertical="center"/>
      <protection hidden="1"/>
    </xf>
    <xf numFmtId="165" fontId="2" fillId="5" borderId="22" xfId="1" applyNumberFormat="1" applyFont="1" applyFill="1" applyBorder="1" applyAlignment="1" applyProtection="1">
      <alignment horizontal="center" vertical="center"/>
      <protection hidden="1"/>
    </xf>
    <xf numFmtId="0" fontId="6" fillId="5" borderId="13" xfId="1" quotePrefix="1" applyFont="1" applyFill="1" applyBorder="1" applyAlignment="1" applyProtection="1">
      <alignment horizontal="center" vertical="center" wrapText="1"/>
      <protection hidden="1"/>
    </xf>
    <xf numFmtId="164" fontId="2" fillId="5" borderId="19" xfId="1" applyNumberFormat="1" applyFont="1" applyFill="1" applyBorder="1" applyAlignment="1" applyProtection="1">
      <alignment horizontal="center" vertical="center"/>
      <protection hidden="1"/>
    </xf>
    <xf numFmtId="164" fontId="2" fillId="5" borderId="21" xfId="1" applyNumberFormat="1" applyFont="1" applyFill="1" applyBorder="1" applyAlignment="1" applyProtection="1">
      <alignment horizontal="center" vertical="center"/>
      <protection hidden="1"/>
    </xf>
    <xf numFmtId="164" fontId="2" fillId="5" borderId="20" xfId="1" applyNumberFormat="1" applyFont="1" applyFill="1" applyBorder="1" applyAlignment="1" applyProtection="1">
      <alignment horizontal="center" vertical="center"/>
      <protection hidden="1"/>
    </xf>
    <xf numFmtId="164" fontId="2" fillId="5" borderId="22" xfId="1" applyNumberFormat="1" applyFont="1" applyFill="1" applyBorder="1" applyAlignment="1" applyProtection="1">
      <alignment horizontal="center" vertical="center"/>
      <protection hidden="1"/>
    </xf>
    <xf numFmtId="0" fontId="6" fillId="5" borderId="23" xfId="1" applyFont="1" applyFill="1" applyBorder="1" applyAlignment="1" applyProtection="1">
      <alignment horizontal="center" vertical="center"/>
      <protection hidden="1"/>
    </xf>
    <xf numFmtId="165" fontId="2" fillId="5" borderId="24" xfId="1" applyNumberFormat="1" applyFont="1" applyFill="1" applyBorder="1" applyAlignment="1" applyProtection="1">
      <alignment horizontal="center" vertical="center"/>
      <protection hidden="1"/>
    </xf>
    <xf numFmtId="165" fontId="2" fillId="5" borderId="25" xfId="1" applyNumberFormat="1" applyFont="1" applyFill="1" applyBorder="1" applyAlignment="1" applyProtection="1">
      <alignment horizontal="center" vertical="center"/>
      <protection hidden="1"/>
    </xf>
    <xf numFmtId="165" fontId="2" fillId="5" borderId="26" xfId="1" applyNumberFormat="1" applyFont="1" applyFill="1" applyBorder="1" applyAlignment="1" applyProtection="1">
      <alignment horizontal="center" vertical="center"/>
      <protection hidden="1"/>
    </xf>
    <xf numFmtId="0" fontId="6" fillId="6" borderId="13" xfId="1" applyFont="1" applyFill="1" applyBorder="1" applyAlignment="1" applyProtection="1">
      <alignment horizontal="right" vertical="center"/>
      <protection hidden="1"/>
    </xf>
    <xf numFmtId="164" fontId="2" fillId="6" borderId="19" xfId="1" applyNumberFormat="1" applyFont="1" applyFill="1" applyBorder="1" applyAlignment="1" applyProtection="1">
      <alignment horizontal="center" vertical="center"/>
      <protection hidden="1"/>
    </xf>
    <xf numFmtId="165" fontId="6" fillId="6" borderId="13" xfId="1" applyNumberFormat="1" applyFont="1" applyFill="1" applyBorder="1" applyAlignment="1" applyProtection="1">
      <alignment horizontal="right" vertical="center"/>
      <protection hidden="1"/>
    </xf>
    <xf numFmtId="165" fontId="6" fillId="6" borderId="23" xfId="1" applyNumberFormat="1" applyFont="1" applyFill="1" applyBorder="1" applyAlignment="1" applyProtection="1">
      <alignment horizontal="right" vertical="center"/>
      <protection hidden="1"/>
    </xf>
    <xf numFmtId="2" fontId="2" fillId="0" borderId="24" xfId="1" applyNumberFormat="1" applyFont="1" applyBorder="1" applyAlignment="1" applyProtection="1">
      <alignment horizontal="center" vertical="center"/>
      <protection hidden="1"/>
    </xf>
    <xf numFmtId="2" fontId="4" fillId="6" borderId="24" xfId="1" applyNumberFormat="1" applyFont="1" applyFill="1" applyBorder="1" applyAlignment="1" applyProtection="1">
      <alignment horizontal="center" vertical="center"/>
      <protection hidden="1"/>
    </xf>
    <xf numFmtId="0" fontId="3" fillId="4" borderId="0" xfId="1" applyFont="1" applyFill="1" applyBorder="1" applyAlignment="1" applyProtection="1">
      <alignment horizontal="center" vertical="center" textRotation="90" wrapText="1"/>
      <protection hidden="1"/>
    </xf>
    <xf numFmtId="0" fontId="3" fillId="6" borderId="0" xfId="1" applyFont="1" applyFill="1" applyBorder="1" applyAlignment="1" applyProtection="1">
      <alignment horizontal="center" vertical="center" textRotation="90" wrapText="1"/>
      <protection hidden="1"/>
    </xf>
    <xf numFmtId="165" fontId="6" fillId="6" borderId="0" xfId="1" applyNumberFormat="1" applyFont="1" applyFill="1" applyBorder="1" applyAlignment="1" applyProtection="1">
      <alignment horizontal="right" vertical="center"/>
      <protection hidden="1"/>
    </xf>
    <xf numFmtId="165" fontId="2" fillId="0" borderId="0" xfId="1" applyNumberFormat="1" applyFont="1" applyAlignment="1" applyProtection="1">
      <alignment vertical="center"/>
      <protection hidden="1"/>
    </xf>
    <xf numFmtId="0" fontId="2" fillId="4" borderId="27" xfId="1" applyFont="1" applyFill="1" applyBorder="1" applyAlignment="1" applyProtection="1">
      <alignment vertical="center"/>
      <protection hidden="1"/>
    </xf>
    <xf numFmtId="0" fontId="3" fillId="4" borderId="27" xfId="1" applyFont="1" applyFill="1" applyBorder="1" applyAlignment="1" applyProtection="1">
      <alignment horizontal="center" vertical="center"/>
      <protection hidden="1"/>
    </xf>
    <xf numFmtId="0" fontId="2" fillId="0" borderId="9" xfId="1" applyFont="1" applyBorder="1" applyAlignment="1" applyProtection="1">
      <alignment vertical="center"/>
      <protection hidden="1"/>
    </xf>
    <xf numFmtId="164" fontId="2" fillId="0" borderId="0" xfId="1" applyNumberFormat="1" applyFont="1" applyBorder="1" applyAlignment="1" applyProtection="1">
      <alignment vertical="center"/>
      <protection hidden="1"/>
    </xf>
    <xf numFmtId="1" fontId="2" fillId="0" borderId="0" xfId="1" applyNumberFormat="1" applyFont="1" applyAlignment="1" applyProtection="1">
      <alignment vertical="center"/>
      <protection hidden="1"/>
    </xf>
    <xf numFmtId="10" fontId="2" fillId="0" borderId="13" xfId="3" applyNumberFormat="1" applyFont="1" applyBorder="1" applyAlignment="1" applyProtection="1">
      <alignment horizontal="center" vertical="center"/>
      <protection hidden="1"/>
    </xf>
    <xf numFmtId="10" fontId="2" fillId="0" borderId="0" xfId="3" applyNumberFormat="1" applyFont="1" applyBorder="1" applyAlignment="1" applyProtection="1">
      <alignment horizontal="center" vertical="center"/>
      <protection hidden="1"/>
    </xf>
    <xf numFmtId="10" fontId="2" fillId="0" borderId="4" xfId="3" applyNumberFormat="1" applyFont="1" applyBorder="1" applyAlignment="1" applyProtection="1">
      <alignment horizontal="center" vertical="center"/>
      <protection hidden="1"/>
    </xf>
    <xf numFmtId="10" fontId="2" fillId="3" borderId="27" xfId="3" applyNumberFormat="1" applyFont="1" applyFill="1" applyBorder="1" applyAlignment="1" applyProtection="1">
      <alignment horizontal="center" vertical="center"/>
      <protection locked="0" hidden="1"/>
    </xf>
    <xf numFmtId="10" fontId="2" fillId="0" borderId="0" xfId="3" applyNumberFormat="1" applyFont="1" applyFill="1" applyBorder="1" applyAlignment="1" applyProtection="1">
      <alignment horizontal="center" vertical="center"/>
      <protection hidden="1"/>
    </xf>
    <xf numFmtId="0" fontId="2" fillId="0" borderId="23" xfId="1" applyFont="1" applyBorder="1" applyAlignment="1" applyProtection="1">
      <alignment vertical="center"/>
      <protection hidden="1"/>
    </xf>
    <xf numFmtId="10" fontId="2" fillId="0" borderId="0" xfId="1" applyNumberFormat="1" applyFont="1" applyFill="1" applyBorder="1" applyAlignment="1" applyProtection="1">
      <alignment horizontal="center" vertical="center"/>
      <protection hidden="1"/>
    </xf>
    <xf numFmtId="8" fontId="2" fillId="0" borderId="7" xfId="1" applyNumberFormat="1" applyFont="1" applyBorder="1" applyAlignment="1" applyProtection="1">
      <alignment horizontal="center" vertical="center"/>
      <protection hidden="1"/>
    </xf>
    <xf numFmtId="8" fontId="2" fillId="0" borderId="0" xfId="1" applyNumberFormat="1" applyFont="1" applyBorder="1" applyAlignment="1" applyProtection="1">
      <alignment horizontal="center" vertical="center"/>
      <protection hidden="1"/>
    </xf>
    <xf numFmtId="164" fontId="2" fillId="0" borderId="7" xfId="1" applyNumberFormat="1" applyFont="1" applyBorder="1" applyAlignment="1" applyProtection="1">
      <alignment horizontal="center" vertical="center"/>
      <protection hidden="1"/>
    </xf>
    <xf numFmtId="0" fontId="2" fillId="3" borderId="27" xfId="1" applyFont="1" applyFill="1" applyBorder="1" applyAlignment="1" applyProtection="1">
      <alignment vertical="center"/>
      <protection locked="0" hidden="1"/>
    </xf>
    <xf numFmtId="0" fontId="2" fillId="0" borderId="13" xfId="1" applyFont="1" applyBorder="1" applyAlignment="1" applyProtection="1">
      <alignment horizontal="left" vertical="center" wrapText="1"/>
      <protection hidden="1"/>
    </xf>
    <xf numFmtId="164" fontId="2" fillId="0" borderId="13" xfId="1" applyNumberFormat="1" applyFont="1" applyFill="1" applyBorder="1" applyAlignment="1" applyProtection="1">
      <alignment vertical="center"/>
      <protection hidden="1"/>
    </xf>
    <xf numFmtId="0" fontId="2" fillId="0" borderId="13" xfId="1" applyFont="1" applyBorder="1" applyAlignment="1" applyProtection="1">
      <alignment horizontal="left" vertical="center"/>
      <protection hidden="1"/>
    </xf>
    <xf numFmtId="0" fontId="2" fillId="0" borderId="13" xfId="1" applyFont="1" applyFill="1" applyBorder="1" applyAlignment="1" applyProtection="1">
      <alignment vertical="center"/>
      <protection hidden="1"/>
    </xf>
    <xf numFmtId="4" fontId="2" fillId="0" borderId="0" xfId="1" applyNumberFormat="1" applyFont="1" applyBorder="1" applyAlignment="1" applyProtection="1">
      <alignment horizontal="center" vertical="center"/>
      <protection hidden="1"/>
    </xf>
    <xf numFmtId="0" fontId="2" fillId="0" borderId="23" xfId="1" applyFont="1" applyFill="1" applyBorder="1" applyAlignment="1" applyProtection="1">
      <alignment vertical="center"/>
      <protection hidden="1"/>
    </xf>
    <xf numFmtId="165" fontId="2" fillId="0" borderId="0" xfId="1" applyNumberFormat="1" applyFont="1" applyBorder="1" applyAlignment="1" applyProtection="1">
      <alignment vertical="center"/>
      <protection hidden="1"/>
    </xf>
    <xf numFmtId="0" fontId="2" fillId="0" borderId="36" xfId="1" applyFont="1" applyBorder="1" applyAlignment="1" applyProtection="1">
      <alignment vertical="center"/>
      <protection hidden="1"/>
    </xf>
    <xf numFmtId="0" fontId="12" fillId="0" borderId="0" xfId="23"/>
    <xf numFmtId="0" fontId="2" fillId="0" borderId="0" xfId="1" applyFont="1" applyAlignment="1" applyProtection="1">
      <alignment vertical="center"/>
      <protection hidden="1"/>
    </xf>
    <xf numFmtId="0" fontId="2" fillId="0" borderId="0" xfId="1" applyFont="1" applyBorder="1" applyAlignment="1" applyProtection="1">
      <alignment vertical="center"/>
      <protection hidden="1"/>
    </xf>
    <xf numFmtId="0" fontId="2" fillId="6" borderId="0" xfId="1" applyFont="1" applyFill="1" applyBorder="1" applyAlignment="1" applyProtection="1">
      <alignment vertical="center"/>
      <protection hidden="1"/>
    </xf>
    <xf numFmtId="0" fontId="2" fillId="6" borderId="0" xfId="1" applyFont="1" applyFill="1" applyBorder="1" applyAlignment="1" applyProtection="1">
      <alignment horizontal="center" vertical="center"/>
      <protection hidden="1"/>
    </xf>
    <xf numFmtId="0" fontId="2" fillId="6" borderId="0" xfId="1" applyFont="1" applyFill="1" applyBorder="1" applyAlignment="1" applyProtection="1">
      <alignment horizontal="center" vertical="center" wrapText="1"/>
      <protection hidden="1"/>
    </xf>
    <xf numFmtId="10" fontId="34" fillId="3" borderId="0" xfId="3" applyNumberFormat="1" applyFont="1" applyFill="1" applyAlignment="1">
      <alignment horizontal="right"/>
    </xf>
    <xf numFmtId="1" fontId="34" fillId="3" borderId="0" xfId="1" applyNumberFormat="1" applyFont="1" applyFill="1" applyAlignment="1">
      <alignment horizontal="right"/>
    </xf>
    <xf numFmtId="0" fontId="34" fillId="0" borderId="0" xfId="1" applyFont="1"/>
    <xf numFmtId="0" fontId="34" fillId="3" borderId="0" xfId="1" applyFont="1" applyFill="1"/>
    <xf numFmtId="0" fontId="34" fillId="0" borderId="0" xfId="1" applyFont="1" applyFill="1"/>
    <xf numFmtId="10" fontId="34" fillId="0" borderId="0" xfId="1" applyNumberFormat="1" applyFont="1"/>
    <xf numFmtId="0" fontId="35" fillId="0" borderId="0" xfId="1" applyFont="1"/>
    <xf numFmtId="0" fontId="1" fillId="0" borderId="0" xfId="1"/>
    <xf numFmtId="0" fontId="34" fillId="0" borderId="0" xfId="1" applyFont="1" applyAlignment="1"/>
    <xf numFmtId="0" fontId="37" fillId="0" borderId="0" xfId="1" applyFont="1" applyAlignment="1"/>
    <xf numFmtId="0" fontId="35" fillId="0" borderId="0" xfId="1" applyFont="1" applyAlignment="1"/>
    <xf numFmtId="0" fontId="38" fillId="0" borderId="0" xfId="1" applyFont="1" applyAlignment="1"/>
    <xf numFmtId="0" fontId="39" fillId="0" borderId="0" xfId="1" applyFont="1" applyAlignment="1"/>
    <xf numFmtId="2" fontId="4" fillId="6" borderId="0" xfId="1" applyNumberFormat="1" applyFont="1" applyFill="1" applyBorder="1" applyAlignment="1" applyProtection="1">
      <alignment horizontal="center" vertical="center"/>
      <protection hidden="1"/>
    </xf>
    <xf numFmtId="0" fontId="2" fillId="0" borderId="7" xfId="1" applyFont="1" applyBorder="1" applyAlignment="1" applyProtection="1">
      <alignment horizontal="center" vertical="center"/>
      <protection hidden="1"/>
    </xf>
    <xf numFmtId="0" fontId="2" fillId="0" borderId="0" xfId="1" applyFont="1" applyBorder="1" applyAlignment="1" applyProtection="1">
      <alignment horizontal="center" vertical="center"/>
      <protection locked="0" hidden="1"/>
    </xf>
    <xf numFmtId="0" fontId="2" fillId="0" borderId="0" xfId="1" applyFont="1" applyFill="1" applyBorder="1" applyAlignment="1" applyProtection="1">
      <alignment horizontal="center" vertical="center"/>
      <protection locked="0" hidden="1"/>
    </xf>
    <xf numFmtId="0" fontId="4" fillId="0" borderId="4" xfId="1" applyFont="1" applyBorder="1" applyAlignment="1" applyProtection="1">
      <alignment vertical="center"/>
      <protection hidden="1"/>
    </xf>
    <xf numFmtId="0" fontId="4" fillId="6" borderId="0" xfId="1" applyFont="1" applyFill="1" applyBorder="1" applyAlignment="1" applyProtection="1">
      <alignment vertical="center"/>
      <protection hidden="1"/>
    </xf>
    <xf numFmtId="2" fontId="4" fillId="6" borderId="19" xfId="1" applyNumberFormat="1" applyFont="1" applyFill="1" applyBorder="1" applyAlignment="1" applyProtection="1">
      <alignment horizontal="center" vertical="center"/>
      <protection hidden="1"/>
    </xf>
    <xf numFmtId="2" fontId="4" fillId="6" borderId="46" xfId="1" applyNumberFormat="1" applyFont="1" applyFill="1" applyBorder="1" applyAlignment="1" applyProtection="1">
      <alignment horizontal="center" vertical="center"/>
      <protection hidden="1"/>
    </xf>
    <xf numFmtId="2" fontId="4" fillId="6" borderId="47" xfId="1" applyNumberFormat="1" applyFont="1" applyFill="1" applyBorder="1" applyAlignment="1" applyProtection="1">
      <alignment horizontal="center" vertical="center"/>
      <protection hidden="1"/>
    </xf>
    <xf numFmtId="2" fontId="4" fillId="6" borderId="3" xfId="1" applyNumberFormat="1" applyFont="1" applyFill="1" applyBorder="1" applyAlignment="1" applyProtection="1">
      <alignment horizontal="center" vertical="center"/>
      <protection hidden="1"/>
    </xf>
    <xf numFmtId="2" fontId="4" fillId="6" borderId="48" xfId="1" applyNumberFormat="1" applyFont="1" applyFill="1" applyBorder="1" applyAlignment="1" applyProtection="1">
      <alignment horizontal="center" vertical="center"/>
      <protection hidden="1"/>
    </xf>
    <xf numFmtId="165" fontId="6" fillId="6" borderId="9" xfId="1" applyNumberFormat="1" applyFont="1" applyFill="1" applyBorder="1" applyAlignment="1" applyProtection="1">
      <alignment horizontal="right" vertical="center"/>
      <protection hidden="1"/>
    </xf>
    <xf numFmtId="165" fontId="6" fillId="6" borderId="27" xfId="1" applyNumberFormat="1" applyFont="1" applyFill="1" applyBorder="1" applyAlignment="1" applyProtection="1">
      <alignment horizontal="right" vertical="center"/>
      <protection hidden="1"/>
    </xf>
    <xf numFmtId="0" fontId="41" fillId="2" borderId="2" xfId="1" applyFont="1" applyFill="1" applyBorder="1" applyAlignment="1" applyProtection="1">
      <alignment horizontal="center" vertical="center"/>
      <protection hidden="1"/>
    </xf>
    <xf numFmtId="0" fontId="41" fillId="2" borderId="3" xfId="1" applyFont="1" applyFill="1" applyBorder="1" applyAlignment="1" applyProtection="1">
      <alignment horizontal="center" vertical="center"/>
      <protection hidden="1"/>
    </xf>
    <xf numFmtId="0" fontId="2" fillId="0" borderId="0" xfId="1" applyFont="1" applyBorder="1" applyAlignment="1" applyProtection="1">
      <alignment horizontal="center" vertical="center"/>
      <protection hidden="1"/>
    </xf>
    <xf numFmtId="0" fontId="2" fillId="0" borderId="0" xfId="1" applyFont="1" applyBorder="1" applyAlignment="1" applyProtection="1">
      <alignment vertical="center" wrapText="1"/>
      <protection hidden="1"/>
    </xf>
    <xf numFmtId="0" fontId="41" fillId="2" borderId="1" xfId="1" applyFont="1" applyFill="1" applyBorder="1" applyAlignment="1" applyProtection="1">
      <alignment horizontal="left" vertical="center"/>
      <protection hidden="1"/>
    </xf>
    <xf numFmtId="0" fontId="2" fillId="0" borderId="0" xfId="0" applyFont="1" applyProtection="1"/>
    <xf numFmtId="0" fontId="2" fillId="0" borderId="0" xfId="1" applyFont="1" applyAlignment="1" applyProtection="1">
      <alignment vertical="center"/>
    </xf>
    <xf numFmtId="2" fontId="2" fillId="0" borderId="0" xfId="1" applyNumberFormat="1" applyFont="1" applyAlignment="1" applyProtection="1">
      <alignment vertical="center"/>
    </xf>
    <xf numFmtId="8" fontId="2" fillId="0" borderId="0" xfId="1" applyNumberFormat="1" applyFont="1" applyAlignment="1" applyProtection="1">
      <alignment vertical="center"/>
    </xf>
    <xf numFmtId="0" fontId="2" fillId="2" borderId="1"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2" fillId="0" borderId="0" xfId="0" applyFont="1" applyBorder="1" applyProtection="1"/>
    <xf numFmtId="0" fontId="2" fillId="0" borderId="36" xfId="1" applyFont="1" applyBorder="1" applyAlignment="1" applyProtection="1">
      <alignment vertical="center"/>
    </xf>
    <xf numFmtId="0" fontId="2" fillId="0" borderId="6" xfId="1" applyFont="1" applyBorder="1" applyAlignment="1" applyProtection="1">
      <alignment vertical="center"/>
    </xf>
    <xf numFmtId="0" fontId="2" fillId="0" borderId="5" xfId="1" applyFont="1" applyBorder="1" applyAlignment="1" applyProtection="1">
      <alignment vertical="center"/>
    </xf>
    <xf numFmtId="0" fontId="2" fillId="0" borderId="0" xfId="0" applyFont="1" applyFill="1" applyBorder="1" applyProtection="1"/>
    <xf numFmtId="0" fontId="3" fillId="0" borderId="0" xfId="0" applyFont="1" applyProtection="1"/>
    <xf numFmtId="0" fontId="2" fillId="0" borderId="4" xfId="1" applyFont="1" applyBorder="1" applyAlignment="1" applyProtection="1">
      <alignment vertical="center"/>
    </xf>
    <xf numFmtId="0" fontId="2" fillId="0" borderId="7" xfId="1" applyFont="1" applyBorder="1" applyAlignment="1" applyProtection="1">
      <alignment horizontal="center" vertical="center"/>
    </xf>
    <xf numFmtId="0" fontId="2" fillId="0" borderId="0" xfId="1" applyFont="1" applyBorder="1" applyAlignment="1" applyProtection="1">
      <alignment horizontal="center" vertical="center"/>
    </xf>
    <xf numFmtId="0" fontId="2" fillId="0" borderId="0" xfId="1" applyFont="1" applyBorder="1" applyAlignment="1" applyProtection="1">
      <alignment vertical="center"/>
    </xf>
    <xf numFmtId="0" fontId="2" fillId="0" borderId="0" xfId="1" applyFont="1" applyFill="1" applyBorder="1" applyAlignment="1" applyProtection="1">
      <alignment vertical="center"/>
    </xf>
    <xf numFmtId="0" fontId="2" fillId="0" borderId="7" xfId="1" applyFont="1" applyFill="1" applyBorder="1" applyAlignment="1" applyProtection="1">
      <alignment vertical="center"/>
    </xf>
    <xf numFmtId="0" fontId="2" fillId="0" borderId="4" xfId="1" applyFont="1" applyBorder="1" applyAlignment="1" applyProtection="1">
      <alignment vertical="center" wrapText="1"/>
    </xf>
    <xf numFmtId="0" fontId="2" fillId="0" borderId="51" xfId="1" applyFont="1" applyBorder="1" applyAlignment="1" applyProtection="1">
      <alignment horizontal="center" vertical="center"/>
    </xf>
    <xf numFmtId="0" fontId="2" fillId="0" borderId="4" xfId="0" applyFont="1" applyBorder="1" applyProtection="1"/>
    <xf numFmtId="0" fontId="3" fillId="0" borderId="0" xfId="0" applyFont="1" applyBorder="1" applyProtection="1"/>
    <xf numFmtId="0" fontId="2" fillId="0" borderId="7" xfId="0" applyFont="1" applyBorder="1" applyProtection="1"/>
    <xf numFmtId="0" fontId="2" fillId="0" borderId="3" xfId="0" applyFont="1" applyBorder="1" applyProtection="1"/>
    <xf numFmtId="0" fontId="2" fillId="0" borderId="2" xfId="0" applyFont="1" applyBorder="1" applyProtection="1"/>
    <xf numFmtId="0" fontId="2" fillId="0" borderId="50" xfId="0" applyFont="1" applyBorder="1" applyProtection="1"/>
    <xf numFmtId="0" fontId="2" fillId="0" borderId="51" xfId="0" applyFont="1" applyBorder="1" applyProtection="1"/>
    <xf numFmtId="0" fontId="2" fillId="0" borderId="62" xfId="0" applyFont="1" applyBorder="1" applyProtection="1"/>
    <xf numFmtId="0" fontId="3" fillId="0" borderId="1" xfId="0" applyFont="1" applyBorder="1" applyProtection="1"/>
    <xf numFmtId="0" fontId="2" fillId="0" borderId="63" xfId="0" applyFont="1" applyBorder="1" applyProtection="1"/>
    <xf numFmtId="0" fontId="3" fillId="0" borderId="66" xfId="0" applyFont="1" applyBorder="1" applyProtection="1"/>
    <xf numFmtId="0" fontId="2" fillId="0" borderId="55" xfId="0" applyFont="1" applyBorder="1" applyProtection="1"/>
    <xf numFmtId="0" fontId="2" fillId="0" borderId="57" xfId="0" applyFont="1" applyBorder="1" applyProtection="1"/>
    <xf numFmtId="0" fontId="3" fillId="0" borderId="57" xfId="0" applyFont="1" applyBorder="1" applyProtection="1"/>
    <xf numFmtId="0" fontId="3" fillId="0" borderId="58" xfId="0" applyFont="1" applyBorder="1" applyProtection="1"/>
    <xf numFmtId="0" fontId="3" fillId="0" borderId="1" xfId="1" applyFont="1" applyBorder="1" applyAlignment="1" applyProtection="1">
      <alignment vertical="center"/>
      <protection hidden="1"/>
    </xf>
    <xf numFmtId="0" fontId="2" fillId="0" borderId="47" xfId="1" applyFont="1" applyBorder="1" applyAlignment="1" applyProtection="1">
      <alignment vertical="center"/>
      <protection hidden="1"/>
    </xf>
    <xf numFmtId="0" fontId="2" fillId="0" borderId="63" xfId="0" applyFont="1" applyFill="1" applyBorder="1" applyProtection="1"/>
    <xf numFmtId="0" fontId="2" fillId="0" borderId="59" xfId="0" applyFont="1" applyBorder="1" applyProtection="1"/>
    <xf numFmtId="0" fontId="2" fillId="0" borderId="52" xfId="0" applyFont="1" applyFill="1" applyBorder="1" applyProtection="1"/>
    <xf numFmtId="0" fontId="2" fillId="0" borderId="69" xfId="0" applyFont="1" applyBorder="1" applyProtection="1"/>
    <xf numFmtId="0" fontId="2" fillId="0" borderId="52" xfId="1" applyNumberFormat="1" applyFont="1" applyFill="1" applyBorder="1" applyAlignment="1" applyProtection="1">
      <alignment vertical="center" wrapText="1"/>
      <protection hidden="1"/>
    </xf>
    <xf numFmtId="0" fontId="2" fillId="0" borderId="69" xfId="91" applyNumberFormat="1" applyFont="1" applyFill="1" applyBorder="1" applyAlignment="1" applyProtection="1">
      <alignment vertical="center" wrapText="1"/>
      <protection hidden="1"/>
    </xf>
    <xf numFmtId="0" fontId="2" fillId="0" borderId="49" xfId="1" applyNumberFormat="1" applyFont="1" applyFill="1" applyBorder="1" applyAlignment="1" applyProtection="1">
      <alignment vertical="center" wrapText="1"/>
      <protection hidden="1"/>
    </xf>
    <xf numFmtId="0" fontId="2" fillId="0" borderId="70" xfId="91" applyNumberFormat="1" applyFont="1" applyFill="1" applyBorder="1" applyAlignment="1" applyProtection="1">
      <alignment vertical="center" wrapText="1"/>
      <protection hidden="1"/>
    </xf>
    <xf numFmtId="0" fontId="2" fillId="0" borderId="0" xfId="1" applyNumberFormat="1" applyFont="1" applyFill="1" applyBorder="1" applyAlignment="1" applyProtection="1">
      <alignment vertical="center" wrapText="1"/>
      <protection hidden="1"/>
    </xf>
    <xf numFmtId="0" fontId="2" fillId="0" borderId="0" xfId="91" applyNumberFormat="1" applyFont="1" applyFill="1" applyBorder="1" applyAlignment="1" applyProtection="1">
      <alignment vertical="center" wrapText="1"/>
      <protection hidden="1"/>
    </xf>
    <xf numFmtId="0" fontId="2" fillId="0" borderId="68" xfId="1" applyFont="1" applyBorder="1" applyAlignment="1" applyProtection="1">
      <alignment vertical="center"/>
      <protection hidden="1"/>
    </xf>
    <xf numFmtId="0" fontId="2" fillId="0" borderId="66" xfId="0" applyFont="1" applyBorder="1" applyProtection="1"/>
    <xf numFmtId="0" fontId="2" fillId="0" borderId="67" xfId="1" applyFont="1" applyBorder="1" applyAlignment="1" applyProtection="1">
      <alignment vertical="center"/>
      <protection hidden="1"/>
    </xf>
    <xf numFmtId="3" fontId="2" fillId="0" borderId="53" xfId="0" applyNumberFormat="1" applyFont="1" applyBorder="1" applyProtection="1"/>
    <xf numFmtId="0" fontId="2" fillId="0" borderId="65" xfId="0" applyFont="1" applyFill="1" applyBorder="1" applyProtection="1"/>
    <xf numFmtId="0" fontId="2" fillId="0" borderId="54" xfId="0" applyFont="1" applyBorder="1" applyProtection="1"/>
    <xf numFmtId="0" fontId="2" fillId="0" borderId="65" xfId="0" applyFont="1" applyBorder="1" applyProtection="1"/>
    <xf numFmtId="0" fontId="2" fillId="0" borderId="14" xfId="1" applyFont="1" applyBorder="1" applyAlignment="1" applyProtection="1">
      <alignment vertical="center"/>
      <protection hidden="1"/>
    </xf>
    <xf numFmtId="3" fontId="2" fillId="0" borderId="50" xfId="0" applyNumberFormat="1" applyFont="1" applyBorder="1" applyProtection="1"/>
    <xf numFmtId="0" fontId="3" fillId="0" borderId="27" xfId="1" applyFont="1" applyBorder="1" applyAlignment="1" applyProtection="1">
      <alignment vertical="center" wrapText="1"/>
      <protection hidden="1"/>
    </xf>
    <xf numFmtId="3" fontId="2" fillId="0" borderId="53" xfId="0" applyNumberFormat="1" applyFont="1" applyFill="1" applyBorder="1" applyProtection="1"/>
    <xf numFmtId="3" fontId="2" fillId="0" borderId="56" xfId="0" applyNumberFormat="1" applyFont="1" applyBorder="1" applyProtection="1"/>
    <xf numFmtId="0" fontId="2" fillId="0" borderId="58" xfId="0" applyFont="1" applyBorder="1" applyProtection="1"/>
    <xf numFmtId="0" fontId="2" fillId="0" borderId="71" xfId="1" applyFont="1" applyFill="1" applyBorder="1" applyAlignment="1" applyProtection="1">
      <alignment vertical="center"/>
      <protection hidden="1"/>
    </xf>
    <xf numFmtId="0" fontId="2" fillId="0" borderId="47" xfId="0" applyFont="1" applyBorder="1" applyProtection="1"/>
    <xf numFmtId="0" fontId="2" fillId="0" borderId="68" xfId="0" applyFont="1" applyBorder="1" applyAlignment="1" applyProtection="1">
      <alignment wrapText="1"/>
    </xf>
    <xf numFmtId="0" fontId="3" fillId="0" borderId="59" xfId="0" applyFont="1" applyBorder="1" applyProtection="1"/>
    <xf numFmtId="0" fontId="2" fillId="0" borderId="14" xfId="0" applyFont="1" applyBorder="1" applyAlignment="1" applyProtection="1">
      <alignment wrapText="1"/>
    </xf>
    <xf numFmtId="0" fontId="3" fillId="0" borderId="64" xfId="0" applyFont="1" applyBorder="1" applyProtection="1"/>
    <xf numFmtId="0" fontId="8" fillId="0" borderId="0" xfId="1" applyFont="1" applyBorder="1" applyAlignment="1" applyProtection="1">
      <alignment vertical="center"/>
      <protection hidden="1"/>
    </xf>
    <xf numFmtId="170" fontId="2" fillId="0" borderId="0" xfId="0" applyNumberFormat="1" applyFont="1" applyBorder="1" applyProtection="1"/>
    <xf numFmtId="0" fontId="8" fillId="0" borderId="27" xfId="1" applyFont="1" applyBorder="1" applyAlignment="1" applyProtection="1">
      <alignment vertical="center"/>
      <protection hidden="1"/>
    </xf>
    <xf numFmtId="0" fontId="2" fillId="0" borderId="72" xfId="0" applyFont="1" applyFill="1" applyBorder="1" applyProtection="1"/>
    <xf numFmtId="0" fontId="2" fillId="0" borderId="60" xfId="0" applyFont="1" applyFill="1" applyBorder="1" applyProtection="1"/>
    <xf numFmtId="0" fontId="2" fillId="0" borderId="60" xfId="1" applyNumberFormat="1" applyFont="1" applyFill="1" applyBorder="1" applyAlignment="1" applyProtection="1">
      <alignment vertical="center" wrapText="1"/>
      <protection hidden="1"/>
    </xf>
    <xf numFmtId="0" fontId="2" fillId="0" borderId="61" xfId="1" applyNumberFormat="1" applyFont="1" applyFill="1" applyBorder="1" applyAlignment="1" applyProtection="1">
      <alignment vertical="center" wrapText="1"/>
      <protection hidden="1"/>
    </xf>
    <xf numFmtId="0" fontId="2" fillId="0" borderId="27" xfId="1" applyFont="1" applyBorder="1" applyAlignment="1" applyProtection="1">
      <alignment vertical="center"/>
      <protection hidden="1"/>
    </xf>
    <xf numFmtId="0" fontId="2" fillId="0" borderId="72" xfId="1" applyFont="1" applyBorder="1" applyAlignment="1" applyProtection="1">
      <alignment vertical="center"/>
      <protection hidden="1"/>
    </xf>
    <xf numFmtId="0" fontId="2" fillId="0" borderId="60" xfId="1" applyFont="1" applyBorder="1" applyAlignment="1" applyProtection="1">
      <alignment vertical="center"/>
      <protection hidden="1"/>
    </xf>
    <xf numFmtId="0" fontId="2" fillId="0" borderId="27" xfId="0" applyFont="1" applyBorder="1" applyProtection="1">
      <protection hidden="1"/>
    </xf>
    <xf numFmtId="0" fontId="2" fillId="0" borderId="23" xfId="0" applyFont="1" applyBorder="1" applyProtection="1">
      <protection hidden="1"/>
    </xf>
    <xf numFmtId="0" fontId="3" fillId="0" borderId="62" xfId="0" applyFont="1" applyBorder="1" applyAlignment="1" applyProtection="1">
      <alignment horizontal="right"/>
    </xf>
    <xf numFmtId="0" fontId="3" fillId="0" borderId="62" xfId="0" applyFont="1" applyBorder="1" applyProtection="1"/>
    <xf numFmtId="164" fontId="3" fillId="0" borderId="62" xfId="0" applyNumberFormat="1" applyFont="1" applyBorder="1" applyAlignment="1" applyProtection="1">
      <alignment horizontal="left"/>
    </xf>
    <xf numFmtId="164" fontId="2" fillId="0" borderId="62" xfId="0" applyNumberFormat="1" applyFont="1" applyBorder="1" applyAlignment="1" applyProtection="1">
      <alignment horizontal="left" indent="1"/>
    </xf>
    <xf numFmtId="164" fontId="3" fillId="0" borderId="62" xfId="0" applyNumberFormat="1" applyFont="1" applyBorder="1" applyAlignment="1" applyProtection="1">
      <alignment horizontal="left" indent="1"/>
    </xf>
    <xf numFmtId="171" fontId="3" fillId="0" borderId="62" xfId="0" applyNumberFormat="1" applyFont="1" applyBorder="1" applyAlignment="1" applyProtection="1">
      <alignment horizontal="left" indent="1"/>
    </xf>
    <xf numFmtId="0" fontId="2" fillId="0" borderId="49" xfId="0" applyFont="1" applyBorder="1" applyProtection="1"/>
    <xf numFmtId="164" fontId="2" fillId="0" borderId="0" xfId="0" applyNumberFormat="1" applyFont="1" applyBorder="1" applyAlignment="1" applyProtection="1">
      <alignment horizontal="left" indent="1"/>
    </xf>
    <xf numFmtId="164" fontId="3" fillId="0" borderId="0" xfId="0" applyNumberFormat="1" applyFont="1" applyBorder="1" applyAlignment="1" applyProtection="1">
      <alignment horizontal="left" indent="1"/>
    </xf>
    <xf numFmtId="164" fontId="3" fillId="0" borderId="0" xfId="0" applyNumberFormat="1" applyFont="1" applyBorder="1" applyAlignment="1" applyProtection="1">
      <alignment horizontal="left"/>
    </xf>
    <xf numFmtId="0" fontId="3" fillId="2" borderId="2" xfId="0" applyFont="1" applyFill="1" applyBorder="1" applyAlignment="1" applyProtection="1">
      <alignment horizontal="left"/>
    </xf>
    <xf numFmtId="2" fontId="45" fillId="0" borderId="0" xfId="1" applyNumberFormat="1" applyFont="1" applyAlignment="1" applyProtection="1">
      <alignment vertical="center"/>
      <protection hidden="1"/>
    </xf>
    <xf numFmtId="0" fontId="46" fillId="0" borderId="0" xfId="1" applyFont="1" applyAlignment="1" applyProtection="1">
      <alignment vertical="center"/>
      <protection hidden="1"/>
    </xf>
    <xf numFmtId="0" fontId="46" fillId="0" borderId="0" xfId="0" applyFont="1" applyProtection="1"/>
    <xf numFmtId="0" fontId="2" fillId="0" borderId="73" xfId="0" applyFont="1" applyBorder="1" applyProtection="1"/>
    <xf numFmtId="172" fontId="2" fillId="0" borderId="73" xfId="91" applyNumberFormat="1" applyFont="1" applyBorder="1" applyAlignment="1" applyProtection="1">
      <alignment horizontal="right" vertical="center"/>
    </xf>
    <xf numFmtId="172" fontId="2" fillId="0" borderId="74" xfId="91" applyNumberFormat="1" applyFont="1" applyBorder="1" applyAlignment="1" applyProtection="1">
      <alignment horizontal="right" vertical="center"/>
    </xf>
    <xf numFmtId="172" fontId="2" fillId="0" borderId="75" xfId="91" applyNumberFormat="1" applyFont="1" applyBorder="1" applyAlignment="1" applyProtection="1">
      <alignment horizontal="right" vertical="center"/>
    </xf>
    <xf numFmtId="0" fontId="2" fillId="0" borderId="76" xfId="0" applyFont="1" applyBorder="1" applyProtection="1"/>
    <xf numFmtId="43" fontId="2" fillId="0" borderId="76" xfId="91" applyFont="1" applyBorder="1" applyAlignment="1" applyProtection="1">
      <alignment horizontal="right" vertical="center"/>
    </xf>
    <xf numFmtId="43" fontId="2" fillId="0" borderId="20" xfId="91" applyFont="1" applyBorder="1" applyAlignment="1" applyProtection="1">
      <alignment horizontal="right" vertical="center"/>
    </xf>
    <xf numFmtId="43" fontId="2" fillId="0" borderId="21" xfId="91" applyFont="1" applyBorder="1" applyAlignment="1" applyProtection="1">
      <alignment horizontal="right" vertical="center"/>
    </xf>
    <xf numFmtId="173" fontId="2" fillId="0" borderId="76" xfId="91" applyNumberFormat="1" applyFont="1" applyBorder="1" applyAlignment="1" applyProtection="1">
      <alignment horizontal="right"/>
    </xf>
    <xf numFmtId="173" fontId="2" fillId="0" borderId="20" xfId="91" applyNumberFormat="1" applyFont="1" applyBorder="1" applyAlignment="1" applyProtection="1">
      <alignment horizontal="right"/>
    </xf>
    <xf numFmtId="173" fontId="2" fillId="0" borderId="21" xfId="91" applyNumberFormat="1" applyFont="1" applyBorder="1" applyAlignment="1" applyProtection="1">
      <alignment horizontal="right"/>
    </xf>
    <xf numFmtId="0" fontId="44" fillId="2" borderId="2" xfId="0" applyFont="1" applyFill="1" applyBorder="1" applyAlignment="1" applyProtection="1">
      <alignment horizontal="left"/>
    </xf>
    <xf numFmtId="0" fontId="2" fillId="0" borderId="0" xfId="0" applyFont="1" applyFill="1" applyBorder="1" applyAlignment="1" applyProtection="1">
      <alignment horizontal="center"/>
    </xf>
    <xf numFmtId="0" fontId="2" fillId="0" borderId="0" xfId="0" applyFont="1" applyFill="1" applyProtection="1"/>
    <xf numFmtId="0" fontId="2" fillId="0" borderId="76" xfId="1" applyFont="1" applyFill="1" applyBorder="1" applyAlignment="1" applyProtection="1">
      <alignment horizontal="left" vertical="center"/>
    </xf>
    <xf numFmtId="173" fontId="2" fillId="0" borderId="76" xfId="91" applyNumberFormat="1" applyFont="1" applyFill="1" applyBorder="1" applyAlignment="1" applyProtection="1">
      <alignment horizontal="right" vertical="center"/>
    </xf>
    <xf numFmtId="173" fontId="2" fillId="0" borderId="20" xfId="91" applyNumberFormat="1" applyFont="1" applyFill="1" applyBorder="1" applyAlignment="1" applyProtection="1">
      <alignment horizontal="right" vertical="center"/>
    </xf>
    <xf numFmtId="173" fontId="2" fillId="0" borderId="21" xfId="91" applyNumberFormat="1" applyFont="1" applyFill="1" applyBorder="1" applyAlignment="1" applyProtection="1">
      <alignment horizontal="right" vertical="center"/>
    </xf>
    <xf numFmtId="0" fontId="2" fillId="0" borderId="76" xfId="1" applyFont="1" applyFill="1" applyBorder="1" applyAlignment="1" applyProtection="1">
      <alignment vertical="center"/>
    </xf>
    <xf numFmtId="43" fontId="2" fillId="0" borderId="76" xfId="91" applyFont="1" applyFill="1" applyBorder="1" applyAlignment="1" applyProtection="1">
      <alignment horizontal="right" vertical="center"/>
    </xf>
    <xf numFmtId="43" fontId="2" fillId="0" borderId="20" xfId="91" applyFont="1" applyFill="1" applyBorder="1" applyAlignment="1" applyProtection="1">
      <alignment horizontal="right" vertical="center"/>
    </xf>
    <xf numFmtId="43" fontId="2" fillId="0" borderId="21" xfId="91" applyFont="1" applyFill="1" applyBorder="1" applyAlignment="1" applyProtection="1">
      <alignment horizontal="right" vertical="center"/>
    </xf>
    <xf numFmtId="0" fontId="2" fillId="0" borderId="76" xfId="1" applyFont="1" applyFill="1" applyBorder="1" applyAlignment="1" applyProtection="1">
      <alignment horizontal="left" vertical="center"/>
      <protection locked="0"/>
    </xf>
    <xf numFmtId="43" fontId="2" fillId="0" borderId="76" xfId="91" applyFont="1" applyFill="1" applyBorder="1" applyAlignment="1" applyProtection="1">
      <alignment horizontal="right" vertical="center"/>
      <protection locked="0"/>
    </xf>
    <xf numFmtId="43" fontId="2" fillId="0" borderId="20" xfId="91" applyFont="1" applyFill="1" applyBorder="1" applyAlignment="1" applyProtection="1">
      <alignment horizontal="right" vertical="center"/>
      <protection locked="0"/>
    </xf>
    <xf numFmtId="43" fontId="2" fillId="0" borderId="21" xfId="91" applyFont="1" applyFill="1" applyBorder="1" applyAlignment="1" applyProtection="1">
      <alignment horizontal="right" vertical="center"/>
      <protection locked="0"/>
    </xf>
    <xf numFmtId="43" fontId="43" fillId="0" borderId="77" xfId="91" applyFont="1" applyFill="1" applyBorder="1" applyAlignment="1" applyProtection="1">
      <alignment horizontal="right" vertical="center"/>
      <protection locked="0"/>
    </xf>
    <xf numFmtId="0" fontId="2" fillId="0" borderId="0" xfId="1" applyFont="1" applyFill="1" applyBorder="1" applyAlignment="1" applyProtection="1">
      <alignment horizontal="center" vertical="center"/>
    </xf>
    <xf numFmtId="1" fontId="2" fillId="0" borderId="0" xfId="1" applyNumberFormat="1" applyFont="1" applyFill="1" applyBorder="1" applyAlignment="1" applyProtection="1">
      <alignment horizontal="right" vertical="center"/>
    </xf>
    <xf numFmtId="0" fontId="43" fillId="0" borderId="0" xfId="1" applyFont="1" applyBorder="1" applyAlignment="1" applyProtection="1">
      <alignment horizontal="center" vertical="center"/>
    </xf>
    <xf numFmtId="173" fontId="43" fillId="0" borderId="0" xfId="91" applyNumberFormat="1" applyFont="1" applyBorder="1" applyAlignment="1" applyProtection="1">
      <alignment horizontal="right" vertical="center"/>
    </xf>
    <xf numFmtId="0" fontId="2" fillId="0" borderId="0" xfId="0" applyFont="1" applyBorder="1" applyAlignment="1" applyProtection="1">
      <alignment horizontal="right"/>
    </xf>
    <xf numFmtId="164" fontId="2" fillId="0" borderId="0" xfId="92" applyNumberFormat="1" applyFont="1" applyBorder="1" applyAlignment="1" applyProtection="1">
      <alignment horizontal="center"/>
    </xf>
    <xf numFmtId="0" fontId="2" fillId="0" borderId="0" xfId="0" applyFont="1" applyAlignment="1" applyProtection="1">
      <alignment horizontal="center"/>
    </xf>
    <xf numFmtId="0" fontId="47" fillId="0" borderId="0" xfId="0" applyFont="1" applyProtection="1"/>
    <xf numFmtId="0" fontId="40" fillId="0" borderId="0" xfId="0" applyFont="1" applyBorder="1" applyProtection="1"/>
    <xf numFmtId="0" fontId="47" fillId="0" borderId="0" xfId="0" applyFont="1" applyAlignment="1">
      <alignment horizontal="center"/>
    </xf>
    <xf numFmtId="9" fontId="47" fillId="0" borderId="0" xfId="93" applyFont="1"/>
    <xf numFmtId="9" fontId="47" fillId="0" borderId="0" xfId="0" applyNumberFormat="1" applyFont="1"/>
    <xf numFmtId="0" fontId="47" fillId="0" borderId="0" xfId="0" applyFont="1"/>
    <xf numFmtId="173" fontId="47" fillId="0" borderId="0" xfId="91" applyNumberFormat="1" applyFont="1"/>
    <xf numFmtId="1" fontId="47" fillId="0" borderId="0" xfId="91" applyNumberFormat="1" applyFont="1"/>
    <xf numFmtId="9" fontId="2" fillId="0" borderId="0" xfId="93" applyFont="1" applyBorder="1" applyProtection="1"/>
    <xf numFmtId="0" fontId="2" fillId="0" borderId="0" xfId="1" applyFont="1" applyBorder="1" applyAlignment="1" applyProtection="1">
      <alignment vertical="center" wrapText="1"/>
    </xf>
    <xf numFmtId="169" fontId="2" fillId="0" borderId="0" xfId="0" applyNumberFormat="1" applyFont="1" applyFill="1" applyBorder="1" applyProtection="1"/>
    <xf numFmtId="0" fontId="2" fillId="0" borderId="0" xfId="0" applyFont="1" applyBorder="1" applyAlignment="1" applyProtection="1">
      <alignment horizontal="right" wrapText="1"/>
    </xf>
    <xf numFmtId="173" fontId="2" fillId="0" borderId="0" xfId="91" applyNumberFormat="1" applyFont="1" applyBorder="1" applyProtection="1"/>
    <xf numFmtId="172" fontId="2" fillId="0" borderId="0" xfId="91" applyNumberFormat="1" applyFont="1" applyBorder="1" applyProtection="1"/>
    <xf numFmtId="165" fontId="2" fillId="0" borderId="0" xfId="0" applyNumberFormat="1" applyFont="1" applyBorder="1" applyProtection="1"/>
    <xf numFmtId="173" fontId="47" fillId="0" borderId="0" xfId="91" applyNumberFormat="1" applyFont="1" applyBorder="1" applyAlignment="1" applyProtection="1">
      <alignment horizontal="center" vertical="center"/>
    </xf>
    <xf numFmtId="173" fontId="2" fillId="0" borderId="0" xfId="0" applyNumberFormat="1" applyFont="1" applyBorder="1" applyProtection="1"/>
    <xf numFmtId="172" fontId="2" fillId="0" borderId="0" xfId="0" applyNumberFormat="1" applyFont="1" applyBorder="1" applyProtection="1"/>
    <xf numFmtId="165" fontId="3" fillId="0" borderId="0" xfId="0" applyNumberFormat="1" applyFont="1" applyBorder="1" applyProtection="1"/>
    <xf numFmtId="0" fontId="41" fillId="0" borderId="0" xfId="1" applyFont="1" applyFill="1" applyBorder="1" applyAlignment="1" applyProtection="1">
      <alignment horizontal="left" vertical="center"/>
      <protection hidden="1"/>
    </xf>
    <xf numFmtId="0" fontId="2" fillId="0" borderId="0" xfId="1" applyFont="1" applyFill="1" applyBorder="1" applyAlignment="1" applyProtection="1">
      <alignment horizontal="left" vertical="center"/>
    </xf>
    <xf numFmtId="0" fontId="3" fillId="0" borderId="0" xfId="1" applyFont="1" applyFill="1" applyBorder="1" applyAlignment="1" applyProtection="1">
      <alignment horizontal="center" vertical="center"/>
    </xf>
    <xf numFmtId="165" fontId="3" fillId="0" borderId="0" xfId="0" applyNumberFormat="1" applyFont="1" applyFill="1" applyBorder="1" applyProtection="1"/>
    <xf numFmtId="0" fontId="2" fillId="0" borderId="0" xfId="0" applyFont="1" applyFill="1" applyBorder="1" applyAlignment="1" applyProtection="1">
      <alignment horizontal="left"/>
    </xf>
    <xf numFmtId="164" fontId="3" fillId="0" borderId="0" xfId="0" applyNumberFormat="1" applyFont="1" applyFill="1" applyBorder="1" applyProtection="1"/>
    <xf numFmtId="172" fontId="3" fillId="0" borderId="0" xfId="91" applyNumberFormat="1" applyFont="1" applyFill="1" applyBorder="1" applyProtection="1"/>
    <xf numFmtId="0" fontId="3" fillId="0" borderId="7" xfId="0" applyFont="1" applyBorder="1" applyProtection="1"/>
    <xf numFmtId="0" fontId="3" fillId="0" borderId="2" xfId="0" applyFont="1" applyBorder="1" applyProtection="1"/>
    <xf numFmtId="0" fontId="3" fillId="0" borderId="2" xfId="1" applyFont="1" applyBorder="1" applyAlignment="1" applyProtection="1">
      <alignment vertical="center"/>
      <protection hidden="1"/>
    </xf>
    <xf numFmtId="0" fontId="2" fillId="0" borderId="65" xfId="1" applyNumberFormat="1" applyFont="1" applyFill="1" applyBorder="1" applyAlignment="1" applyProtection="1">
      <alignment vertical="center" wrapText="1"/>
      <protection hidden="1"/>
    </xf>
    <xf numFmtId="0" fontId="2" fillId="0" borderId="50" xfId="1" applyNumberFormat="1" applyFont="1" applyFill="1" applyBorder="1" applyAlignment="1" applyProtection="1">
      <alignment vertical="center" wrapText="1"/>
      <protection hidden="1"/>
    </xf>
    <xf numFmtId="0" fontId="2" fillId="0" borderId="65" xfId="1" applyFont="1" applyBorder="1" applyAlignment="1" applyProtection="1">
      <alignment vertical="center"/>
      <protection hidden="1"/>
    </xf>
    <xf numFmtId="0" fontId="2" fillId="0" borderId="50" xfId="1" applyFont="1" applyBorder="1" applyAlignment="1" applyProtection="1">
      <alignment vertical="center"/>
      <protection hidden="1"/>
    </xf>
    <xf numFmtId="0" fontId="3" fillId="0" borderId="1" xfId="1" applyFont="1" applyBorder="1" applyAlignment="1" applyProtection="1">
      <alignment vertical="center" wrapText="1"/>
      <protection hidden="1"/>
    </xf>
    <xf numFmtId="0" fontId="2" fillId="0" borderId="57" xfId="1" applyFont="1" applyBorder="1" applyAlignment="1" applyProtection="1">
      <alignment vertical="center"/>
      <protection hidden="1"/>
    </xf>
    <xf numFmtId="0" fontId="2" fillId="0" borderId="2" xfId="1" applyFont="1" applyFill="1" applyBorder="1" applyAlignment="1" applyProtection="1">
      <alignment vertical="center"/>
      <protection hidden="1"/>
    </xf>
    <xf numFmtId="0" fontId="2" fillId="0" borderId="57" xfId="0" applyFont="1" applyBorder="1" applyAlignment="1" applyProtection="1">
      <alignment wrapText="1"/>
    </xf>
    <xf numFmtId="0" fontId="2" fillId="0" borderId="0" xfId="0" applyFont="1" applyBorder="1" applyProtection="1">
      <protection hidden="1"/>
    </xf>
    <xf numFmtId="10" fontId="2" fillId="0" borderId="0" xfId="93" applyNumberFormat="1" applyFont="1" applyProtection="1"/>
    <xf numFmtId="43" fontId="2" fillId="33" borderId="62" xfId="91" applyFont="1" applyFill="1" applyBorder="1" applyAlignment="1" applyProtection="1">
      <alignment horizontal="right" vertical="center"/>
    </xf>
    <xf numFmtId="0" fontId="2" fillId="33" borderId="62" xfId="1" applyFont="1" applyFill="1" applyBorder="1" applyAlignment="1" applyProtection="1">
      <alignment horizontal="center" vertical="center"/>
    </xf>
    <xf numFmtId="9" fontId="2" fillId="33" borderId="62" xfId="93" applyFont="1" applyFill="1" applyBorder="1" applyAlignment="1" applyProtection="1">
      <alignment horizontal="center"/>
    </xf>
    <xf numFmtId="0" fontId="2" fillId="0" borderId="73" xfId="0" applyFont="1" applyBorder="1" applyAlignment="1" applyProtection="1">
      <alignment horizontal="right" wrapText="1"/>
    </xf>
    <xf numFmtId="0" fontId="2" fillId="0" borderId="76" xfId="0" applyFont="1" applyBorder="1" applyAlignment="1" applyProtection="1">
      <alignment horizontal="right" wrapText="1"/>
    </xf>
    <xf numFmtId="0" fontId="2" fillId="0" borderId="74" xfId="0" applyFont="1" applyBorder="1" applyAlignment="1" applyProtection="1">
      <alignment horizontal="right" wrapText="1"/>
    </xf>
    <xf numFmtId="0" fontId="2" fillId="0" borderId="20" xfId="0" applyFont="1" applyBorder="1" applyAlignment="1" applyProtection="1">
      <alignment horizontal="right" wrapText="1"/>
    </xf>
    <xf numFmtId="0" fontId="2" fillId="0" borderId="75" xfId="0" applyFont="1" applyBorder="1" applyAlignment="1" applyProtection="1">
      <alignment horizontal="right" wrapText="1"/>
    </xf>
    <xf numFmtId="0" fontId="2" fillId="0" borderId="21" xfId="0" applyFont="1" applyBorder="1" applyAlignment="1" applyProtection="1">
      <alignment horizontal="right" wrapText="1"/>
    </xf>
    <xf numFmtId="0" fontId="40" fillId="0" borderId="0" xfId="1" applyFont="1" applyBorder="1" applyAlignment="1" applyProtection="1">
      <alignment horizontal="center" vertical="center"/>
    </xf>
    <xf numFmtId="0" fontId="2" fillId="5" borderId="0" xfId="0" applyFont="1" applyFill="1" applyAlignment="1" applyProtection="1">
      <alignment horizontal="right"/>
    </xf>
    <xf numFmtId="0" fontId="47" fillId="5" borderId="0" xfId="0" applyFont="1" applyFill="1"/>
    <xf numFmtId="1" fontId="47" fillId="5" borderId="0" xfId="0" applyNumberFormat="1" applyFont="1" applyFill="1"/>
    <xf numFmtId="1" fontId="47" fillId="5" borderId="0" xfId="91" applyNumberFormat="1" applyFont="1" applyFill="1"/>
    <xf numFmtId="0" fontId="2" fillId="5" borderId="0" xfId="0" applyFont="1" applyFill="1" applyProtection="1"/>
    <xf numFmtId="2" fontId="46" fillId="0" borderId="0" xfId="1" applyNumberFormat="1" applyFont="1" applyFill="1" applyBorder="1" applyAlignment="1" applyProtection="1">
      <alignment vertical="center"/>
    </xf>
    <xf numFmtId="0" fontId="2" fillId="0" borderId="62" xfId="1" applyFont="1" applyFill="1" applyBorder="1" applyAlignment="1" applyProtection="1">
      <alignment horizontal="center" vertical="center"/>
    </xf>
    <xf numFmtId="0" fontId="2" fillId="0" borderId="0" xfId="0" applyFont="1" applyFill="1" applyBorder="1" applyAlignment="1" applyProtection="1">
      <alignment horizontal="right"/>
    </xf>
    <xf numFmtId="0" fontId="2" fillId="0" borderId="0" xfId="1" applyFont="1" applyFill="1" applyBorder="1" applyAlignment="1" applyProtection="1">
      <alignment horizontal="right" vertical="center"/>
    </xf>
    <xf numFmtId="173" fontId="2" fillId="0" borderId="0" xfId="91" applyNumberFormat="1" applyFont="1" applyBorder="1" applyAlignment="1" applyProtection="1">
      <alignment horizontal="center"/>
    </xf>
    <xf numFmtId="0" fontId="2" fillId="0" borderId="0" xfId="0" applyFont="1" applyBorder="1" applyAlignment="1" applyProtection="1">
      <alignment horizontal="center"/>
    </xf>
    <xf numFmtId="0" fontId="51" fillId="0" borderId="0" xfId="0" applyFont="1" applyBorder="1" applyAlignment="1" applyProtection="1">
      <alignment horizontal="center"/>
    </xf>
    <xf numFmtId="9" fontId="2" fillId="0" borderId="0" xfId="93" applyFont="1" applyBorder="1" applyAlignment="1" applyProtection="1">
      <alignment horizontal="center"/>
    </xf>
    <xf numFmtId="169" fontId="2" fillId="0" borderId="0" xfId="0" applyNumberFormat="1" applyFont="1" applyBorder="1" applyProtection="1"/>
    <xf numFmtId="169" fontId="52" fillId="0" borderId="0" xfId="0" applyNumberFormat="1" applyFont="1" applyFill="1" applyBorder="1" applyProtection="1"/>
    <xf numFmtId="0" fontId="2" fillId="0" borderId="7" xfId="0" quotePrefix="1" applyFont="1" applyBorder="1" applyProtection="1"/>
    <xf numFmtId="2" fontId="52" fillId="0" borderId="0" xfId="0" applyNumberFormat="1" applyFont="1" applyFill="1" applyBorder="1" applyProtection="1"/>
    <xf numFmtId="0" fontId="52" fillId="0" borderId="0" xfId="0" applyFont="1" applyBorder="1" applyProtection="1"/>
    <xf numFmtId="0" fontId="2" fillId="0" borderId="0" xfId="0" quotePrefix="1" applyFont="1" applyBorder="1" applyProtection="1"/>
    <xf numFmtId="0" fontId="52" fillId="0" borderId="7" xfId="0" applyFont="1" applyBorder="1" applyAlignment="1" applyProtection="1">
      <alignment horizontal="left"/>
    </xf>
    <xf numFmtId="169" fontId="2" fillId="0" borderId="0" xfId="0" applyNumberFormat="1" applyFont="1" applyBorder="1" applyAlignment="1" applyProtection="1">
      <alignment horizontal="center"/>
    </xf>
    <xf numFmtId="0" fontId="2" fillId="0" borderId="0" xfId="0" applyFont="1" applyBorder="1" applyAlignment="1" applyProtection="1">
      <alignment horizontal="left"/>
    </xf>
    <xf numFmtId="164" fontId="52" fillId="0" borderId="0" xfId="0" applyNumberFormat="1" applyFont="1" applyFill="1" applyBorder="1" applyProtection="1"/>
    <xf numFmtId="0" fontId="52" fillId="0" borderId="0" xfId="0" applyFont="1" applyProtection="1"/>
    <xf numFmtId="0" fontId="4" fillId="0" borderId="0" xfId="0" applyFont="1" applyBorder="1" applyAlignment="1" applyProtection="1">
      <alignment horizontal="right"/>
    </xf>
    <xf numFmtId="0" fontId="2" fillId="34" borderId="62" xfId="0" applyFont="1" applyFill="1" applyBorder="1" applyProtection="1"/>
    <xf numFmtId="0" fontId="44" fillId="0" borderId="78" xfId="0" applyFont="1" applyBorder="1" applyAlignment="1" applyProtection="1">
      <alignment vertical="center"/>
    </xf>
    <xf numFmtId="0" fontId="44" fillId="0" borderId="0" xfId="0" applyFont="1" applyBorder="1" applyAlignment="1" applyProtection="1">
      <alignment vertical="center"/>
    </xf>
    <xf numFmtId="0" fontId="44" fillId="2" borderId="36" xfId="1" applyFont="1" applyFill="1" applyBorder="1" applyAlignment="1" applyProtection="1">
      <alignment horizontal="left" vertical="center"/>
    </xf>
    <xf numFmtId="0" fontId="3" fillId="2" borderId="6" xfId="1" applyFont="1" applyFill="1" applyBorder="1" applyAlignment="1" applyProtection="1">
      <alignment horizontal="center" vertical="center"/>
    </xf>
    <xf numFmtId="0" fontId="3" fillId="2" borderId="5" xfId="1" applyFont="1" applyFill="1" applyBorder="1" applyAlignment="1" applyProtection="1">
      <alignment horizontal="center" vertical="center"/>
    </xf>
    <xf numFmtId="0" fontId="2" fillId="0" borderId="51" xfId="1" applyFont="1" applyFill="1" applyBorder="1" applyAlignment="1" applyProtection="1">
      <alignment vertical="center"/>
    </xf>
    <xf numFmtId="0" fontId="50" fillId="2" borderId="36" xfId="1" applyFont="1" applyFill="1" applyBorder="1" applyAlignment="1" applyProtection="1">
      <alignment horizontal="left" vertical="center"/>
      <protection hidden="1"/>
    </xf>
    <xf numFmtId="0" fontId="2" fillId="0" borderId="36" xfId="0" applyFont="1" applyBorder="1" applyProtection="1"/>
    <xf numFmtId="0" fontId="2" fillId="0" borderId="6" xfId="0" applyFont="1" applyBorder="1" applyProtection="1"/>
    <xf numFmtId="0" fontId="2" fillId="0" borderId="5" xfId="0" applyFont="1" applyBorder="1" applyProtection="1"/>
    <xf numFmtId="0" fontId="2" fillId="0" borderId="7" xfId="0" applyFont="1" applyBorder="1" applyAlignment="1" applyProtection="1">
      <alignment horizontal="right" wrapText="1"/>
    </xf>
    <xf numFmtId="172" fontId="2" fillId="0" borderId="7" xfId="0" applyNumberFormat="1" applyFont="1" applyBorder="1" applyProtection="1"/>
    <xf numFmtId="0" fontId="2" fillId="3" borderId="0" xfId="1" applyFont="1" applyFill="1" applyBorder="1" applyAlignment="1" applyProtection="1">
      <alignment horizontal="center" vertical="center"/>
      <protection locked="0" hidden="1"/>
    </xf>
    <xf numFmtId="0" fontId="2" fillId="3" borderId="0" xfId="1" applyFont="1" applyFill="1" applyBorder="1" applyAlignment="1" applyProtection="1">
      <alignment vertical="center"/>
      <protection hidden="1"/>
    </xf>
    <xf numFmtId="0" fontId="2" fillId="0" borderId="49" xfId="1" applyFont="1" applyBorder="1" applyAlignment="1" applyProtection="1">
      <alignment vertical="center"/>
      <protection hidden="1"/>
    </xf>
    <xf numFmtId="0" fontId="2" fillId="0" borderId="51" xfId="1" applyFont="1" applyBorder="1" applyAlignment="1" applyProtection="1">
      <alignment vertical="center"/>
      <protection hidden="1"/>
    </xf>
    <xf numFmtId="0" fontId="54" fillId="2" borderId="73" xfId="0" applyFont="1" applyFill="1" applyBorder="1" applyAlignment="1">
      <alignment horizontal="centerContinuous"/>
    </xf>
    <xf numFmtId="0" fontId="54" fillId="2" borderId="75" xfId="0" applyFont="1" applyFill="1" applyBorder="1" applyAlignment="1">
      <alignment horizontal="centerContinuous"/>
    </xf>
    <xf numFmtId="0" fontId="55" fillId="2" borderId="75" xfId="0" applyFont="1" applyFill="1" applyBorder="1" applyAlignment="1">
      <alignment horizontal="centerContinuous"/>
    </xf>
    <xf numFmtId="0" fontId="0" fillId="0" borderId="76" xfId="0" applyBorder="1"/>
    <xf numFmtId="0" fontId="56" fillId="0" borderId="21" xfId="0" applyFont="1" applyBorder="1" applyAlignment="1">
      <alignment horizontal="right"/>
    </xf>
    <xf numFmtId="0" fontId="57" fillId="35" borderId="76" xfId="0" applyFont="1" applyFill="1" applyBorder="1"/>
    <xf numFmtId="0" fontId="57" fillId="35" borderId="0" xfId="0" applyFont="1" applyFill="1" applyBorder="1" applyAlignment="1">
      <alignment horizontal="right"/>
    </xf>
    <xf numFmtId="0" fontId="57" fillId="35" borderId="21" xfId="0" applyFont="1" applyFill="1" applyBorder="1" applyAlignment="1">
      <alignment horizontal="right"/>
    </xf>
    <xf numFmtId="0" fontId="0" fillId="0" borderId="0" xfId="0" applyBorder="1"/>
    <xf numFmtId="0" fontId="0" fillId="36" borderId="76" xfId="0" applyFill="1" applyBorder="1"/>
    <xf numFmtId="0" fontId="0" fillId="36" borderId="21" xfId="0" applyFill="1" applyBorder="1" applyAlignment="1">
      <alignment horizontal="right"/>
    </xf>
    <xf numFmtId="0" fontId="0" fillId="0" borderId="76" xfId="0" applyFont="1" applyBorder="1"/>
    <xf numFmtId="8" fontId="0" fillId="0" borderId="0" xfId="0" applyNumberFormat="1" applyFont="1" applyBorder="1"/>
    <xf numFmtId="8" fontId="0" fillId="0" borderId="21" xfId="0" applyNumberFormat="1" applyFont="1" applyBorder="1"/>
    <xf numFmtId="0" fontId="0" fillId="0" borderId="0" xfId="0" applyFill="1"/>
    <xf numFmtId="1" fontId="0" fillId="0" borderId="0" xfId="0" applyNumberFormat="1"/>
    <xf numFmtId="0" fontId="0" fillId="36" borderId="76" xfId="0" applyFont="1" applyFill="1" applyBorder="1"/>
    <xf numFmtId="8" fontId="0" fillId="36" borderId="0" xfId="0" applyNumberFormat="1" applyFont="1" applyFill="1" applyBorder="1"/>
    <xf numFmtId="8" fontId="0" fillId="36" borderId="21" xfId="0" applyNumberFormat="1" applyFont="1" applyFill="1" applyBorder="1"/>
    <xf numFmtId="0" fontId="56" fillId="36" borderId="21" xfId="0" applyFont="1" applyFill="1" applyBorder="1" applyAlignment="1">
      <alignment horizontal="right"/>
    </xf>
    <xf numFmtId="8" fontId="0" fillId="0" borderId="0" xfId="0" applyNumberFormat="1" applyFont="1" applyFill="1" applyBorder="1"/>
    <xf numFmtId="8" fontId="0" fillId="0" borderId="21" xfId="0" applyNumberFormat="1" applyFont="1" applyFill="1" applyBorder="1"/>
    <xf numFmtId="0" fontId="0" fillId="0" borderId="76" xfId="0" applyFill="1" applyBorder="1"/>
    <xf numFmtId="0" fontId="56" fillId="0" borderId="21" xfId="0" applyFont="1" applyFill="1" applyBorder="1" applyAlignment="1">
      <alignment horizontal="right"/>
    </xf>
    <xf numFmtId="0" fontId="0" fillId="36" borderId="0" xfId="0" applyFont="1" applyFill="1" applyBorder="1"/>
    <xf numFmtId="0" fontId="0" fillId="36" borderId="21" xfId="0" applyFont="1" applyFill="1" applyBorder="1"/>
    <xf numFmtId="0" fontId="0" fillId="0" borderId="0" xfId="0" applyFont="1"/>
    <xf numFmtId="0" fontId="54" fillId="37" borderId="73" xfId="0" applyFont="1" applyFill="1" applyBorder="1" applyAlignment="1">
      <alignment horizontal="centerContinuous"/>
    </xf>
    <xf numFmtId="0" fontId="54" fillId="37" borderId="78" xfId="0" applyFont="1" applyFill="1" applyBorder="1" applyAlignment="1">
      <alignment horizontal="centerContinuous"/>
    </xf>
    <xf numFmtId="0" fontId="54" fillId="37" borderId="80" xfId="0" applyFont="1" applyFill="1" applyBorder="1" applyAlignment="1">
      <alignment horizontal="centerContinuous"/>
    </xf>
    <xf numFmtId="0" fontId="0" fillId="35" borderId="0" xfId="0" applyFont="1" applyFill="1" applyBorder="1"/>
    <xf numFmtId="0" fontId="57" fillId="35" borderId="81" xfId="0" applyFont="1" applyFill="1" applyBorder="1" applyAlignment="1">
      <alignment horizontal="right"/>
    </xf>
    <xf numFmtId="0" fontId="0" fillId="0" borderId="0" xfId="0" applyFill="1" applyBorder="1"/>
    <xf numFmtId="0" fontId="0" fillId="0" borderId="0" xfId="0" applyAlignment="1">
      <alignment horizontal="right"/>
    </xf>
    <xf numFmtId="8" fontId="0" fillId="0" borderId="0" xfId="0" applyNumberFormat="1"/>
    <xf numFmtId="0" fontId="0" fillId="0" borderId="0" xfId="0" applyFont="1" applyFill="1" applyBorder="1"/>
    <xf numFmtId="8" fontId="0" fillId="0" borderId="81" xfId="0" applyNumberFormat="1" applyFont="1" applyBorder="1"/>
    <xf numFmtId="8" fontId="0" fillId="36" borderId="81" xfId="0" applyNumberFormat="1" applyFont="1" applyFill="1" applyBorder="1"/>
    <xf numFmtId="0" fontId="53" fillId="0" borderId="0" xfId="0" applyFont="1" applyAlignment="1">
      <alignment horizontal="right"/>
    </xf>
    <xf numFmtId="0" fontId="0" fillId="0" borderId="82" xfId="0" applyFont="1" applyBorder="1"/>
    <xf numFmtId="0" fontId="0" fillId="36" borderId="82" xfId="0" applyFont="1" applyFill="1" applyBorder="1"/>
    <xf numFmtId="0" fontId="0" fillId="0" borderId="82" xfId="0" applyBorder="1"/>
    <xf numFmtId="0" fontId="0" fillId="36" borderId="79" xfId="0" applyFont="1" applyFill="1" applyBorder="1"/>
    <xf numFmtId="0" fontId="57" fillId="0" borderId="0" xfId="0" applyFont="1"/>
    <xf numFmtId="8" fontId="0" fillId="0" borderId="0" xfId="0" applyNumberFormat="1" applyFont="1"/>
    <xf numFmtId="0" fontId="54" fillId="38" borderId="73" xfId="0" applyFont="1" applyFill="1" applyBorder="1" applyAlignment="1">
      <alignment horizontal="centerContinuous"/>
    </xf>
    <xf numFmtId="0" fontId="54" fillId="38" borderId="78" xfId="0" applyFont="1" applyFill="1" applyBorder="1" applyAlignment="1">
      <alignment horizontal="centerContinuous"/>
    </xf>
    <xf numFmtId="0" fontId="54" fillId="38" borderId="75" xfId="0" applyFont="1" applyFill="1" applyBorder="1" applyAlignment="1">
      <alignment horizontal="centerContinuous"/>
    </xf>
    <xf numFmtId="0" fontId="53" fillId="35" borderId="76" xfId="0" applyFont="1" applyFill="1" applyBorder="1"/>
    <xf numFmtId="1" fontId="0" fillId="0" borderId="76" xfId="0" applyNumberFormat="1" applyFont="1" applyBorder="1"/>
    <xf numFmtId="1" fontId="0" fillId="0" borderId="0" xfId="0" applyNumberFormat="1" applyFont="1" applyBorder="1"/>
    <xf numFmtId="0" fontId="54" fillId="37" borderId="75" xfId="0" applyFont="1" applyFill="1" applyBorder="1" applyAlignment="1">
      <alignment horizontal="centerContinuous"/>
    </xf>
    <xf numFmtId="0" fontId="0" fillId="35" borderId="0" xfId="0" applyFill="1" applyBorder="1"/>
    <xf numFmtId="0" fontId="0" fillId="0" borderId="0" xfId="0" applyFont="1" applyBorder="1"/>
    <xf numFmtId="8" fontId="0" fillId="0" borderId="81" xfId="0" applyNumberFormat="1" applyBorder="1"/>
    <xf numFmtId="0" fontId="0" fillId="36" borderId="0" xfId="0" applyFill="1" applyBorder="1"/>
    <xf numFmtId="8" fontId="0" fillId="36" borderId="81" xfId="0" applyNumberFormat="1" applyFill="1" applyBorder="1"/>
    <xf numFmtId="174" fontId="0" fillId="0" borderId="21" xfId="0" applyNumberFormat="1" applyFont="1" applyBorder="1" applyAlignment="1">
      <alignment horizontal="right"/>
    </xf>
    <xf numFmtId="174" fontId="0" fillId="36" borderId="21" xfId="0" applyNumberFormat="1" applyFont="1" applyFill="1" applyBorder="1" applyAlignment="1">
      <alignment horizontal="right"/>
    </xf>
    <xf numFmtId="174" fontId="0" fillId="0" borderId="0" xfId="0" applyNumberFormat="1" applyFont="1" applyBorder="1" applyAlignment="1">
      <alignment horizontal="right"/>
    </xf>
    <xf numFmtId="174" fontId="0" fillId="0" borderId="0" xfId="0" applyNumberFormat="1" applyFont="1" applyBorder="1"/>
    <xf numFmtId="174" fontId="0" fillId="0" borderId="0" xfId="0" applyNumberFormat="1" applyFont="1"/>
    <xf numFmtId="0" fontId="58" fillId="37" borderId="73" xfId="0" applyFont="1" applyFill="1" applyBorder="1" applyAlignment="1">
      <alignment horizontal="centerContinuous"/>
    </xf>
    <xf numFmtId="0" fontId="58" fillId="37" borderId="78" xfId="0" applyFont="1" applyFill="1" applyBorder="1" applyAlignment="1">
      <alignment horizontal="centerContinuous"/>
    </xf>
    <xf numFmtId="0" fontId="58" fillId="37" borderId="75" xfId="0" applyFont="1" applyFill="1" applyBorder="1" applyAlignment="1">
      <alignment horizontal="centerContinuous"/>
    </xf>
    <xf numFmtId="174" fontId="0" fillId="0" borderId="21" xfId="0" applyNumberFormat="1" applyFont="1" applyBorder="1"/>
    <xf numFmtId="174" fontId="0" fillId="36" borderId="21" xfId="0" applyNumberFormat="1" applyFont="1" applyFill="1" applyBorder="1"/>
    <xf numFmtId="0" fontId="59" fillId="9" borderId="0" xfId="0" applyFont="1" applyFill="1"/>
    <xf numFmtId="8" fontId="2" fillId="0" borderId="0" xfId="0" applyNumberFormat="1" applyFont="1" applyProtection="1"/>
    <xf numFmtId="0" fontId="2" fillId="0" borderId="78" xfId="1" applyFont="1" applyBorder="1" applyAlignment="1" applyProtection="1">
      <alignment vertical="center"/>
    </xf>
    <xf numFmtId="0" fontId="2" fillId="0" borderId="78" xfId="1" applyFont="1" applyFill="1" applyBorder="1" applyAlignment="1" applyProtection="1">
      <alignment vertical="center"/>
    </xf>
    <xf numFmtId="0" fontId="2" fillId="0" borderId="49" xfId="1" applyFont="1" applyBorder="1" applyAlignment="1" applyProtection="1">
      <alignment vertical="center" wrapText="1"/>
    </xf>
    <xf numFmtId="0" fontId="54" fillId="0" borderId="0" xfId="0" applyFont="1" applyAlignment="1">
      <alignment horizontal="centerContinuous"/>
    </xf>
    <xf numFmtId="0" fontId="57" fillId="0" borderId="0" xfId="0" applyFont="1" applyBorder="1"/>
    <xf numFmtId="0" fontId="0" fillId="0" borderId="0" xfId="0" quotePrefix="1"/>
    <xf numFmtId="1" fontId="53" fillId="0" borderId="86" xfId="0" applyNumberFormat="1" applyFont="1" applyBorder="1"/>
    <xf numFmtId="0" fontId="2" fillId="3" borderId="62" xfId="0" applyFont="1" applyFill="1" applyBorder="1" applyProtection="1">
      <protection locked="0"/>
    </xf>
    <xf numFmtId="0" fontId="2" fillId="3" borderId="62" xfId="0" applyFont="1" applyFill="1" applyBorder="1" applyAlignment="1" applyProtection="1">
      <alignment horizontal="center"/>
      <protection locked="0"/>
    </xf>
    <xf numFmtId="0" fontId="4" fillId="3" borderId="62" xfId="0" applyFont="1" applyFill="1" applyBorder="1" applyAlignment="1" applyProtection="1">
      <alignment horizontal="center"/>
      <protection locked="0"/>
    </xf>
    <xf numFmtId="173" fontId="2" fillId="34" borderId="62" xfId="91" applyNumberFormat="1" applyFont="1" applyFill="1" applyBorder="1" applyProtection="1">
      <protection locked="0"/>
    </xf>
    <xf numFmtId="44" fontId="2" fillId="34" borderId="62" xfId="92" applyFont="1" applyFill="1" applyBorder="1" applyProtection="1">
      <protection locked="0"/>
    </xf>
    <xf numFmtId="0" fontId="2" fillId="34" borderId="62" xfId="0" applyFont="1" applyFill="1" applyBorder="1" applyProtection="1">
      <protection locked="0"/>
    </xf>
    <xf numFmtId="9" fontId="2" fillId="34" borderId="62" xfId="93" applyFont="1" applyFill="1" applyBorder="1" applyProtection="1">
      <protection locked="0"/>
    </xf>
    <xf numFmtId="169" fontId="2" fillId="34" borderId="62" xfId="0" applyNumberFormat="1" applyFont="1" applyFill="1" applyBorder="1" applyProtection="1">
      <protection locked="0"/>
    </xf>
    <xf numFmtId="165" fontId="2" fillId="3" borderId="62" xfId="92" applyNumberFormat="1" applyFont="1" applyFill="1" applyBorder="1" applyProtection="1">
      <protection locked="0"/>
    </xf>
    <xf numFmtId="0" fontId="2" fillId="3" borderId="62" xfId="0" applyFont="1" applyFill="1" applyBorder="1" applyAlignment="1" applyProtection="1">
      <alignment horizontal="right"/>
      <protection locked="0"/>
    </xf>
    <xf numFmtId="0" fontId="2" fillId="0" borderId="62" xfId="1" applyFont="1" applyFill="1" applyBorder="1" applyAlignment="1" applyProtection="1">
      <alignment horizontal="center" vertical="center"/>
      <protection locked="0"/>
    </xf>
    <xf numFmtId="1" fontId="0" fillId="36" borderId="0" xfId="0" applyNumberFormat="1" applyFont="1" applyFill="1" applyBorder="1"/>
    <xf numFmtId="0" fontId="0" fillId="0" borderId="76" xfId="0" applyFont="1" applyFill="1" applyBorder="1"/>
    <xf numFmtId="0" fontId="2" fillId="0" borderId="58" xfId="1" applyFont="1" applyBorder="1" applyAlignment="1" applyProtection="1">
      <alignment horizontal="center" vertical="center"/>
      <protection hidden="1"/>
    </xf>
    <xf numFmtId="2" fontId="5" fillId="0" borderId="19" xfId="1" applyNumberFormat="1" applyFont="1" applyBorder="1" applyAlignment="1" applyProtection="1">
      <alignment horizontal="center" vertical="center"/>
      <protection hidden="1"/>
    </xf>
    <xf numFmtId="2" fontId="5" fillId="0" borderId="20" xfId="1" applyNumberFormat="1" applyFont="1" applyBorder="1" applyAlignment="1" applyProtection="1">
      <alignment horizontal="center" vertical="center"/>
      <protection hidden="1"/>
    </xf>
    <xf numFmtId="2" fontId="5" fillId="0" borderId="21" xfId="1" applyNumberFormat="1" applyFont="1" applyBorder="1" applyAlignment="1" applyProtection="1">
      <alignment horizontal="center" vertical="center"/>
      <protection hidden="1"/>
    </xf>
    <xf numFmtId="2" fontId="5" fillId="0" borderId="7" xfId="1" applyNumberFormat="1" applyFont="1" applyBorder="1" applyAlignment="1" applyProtection="1">
      <alignment horizontal="center" vertical="center"/>
      <protection hidden="1"/>
    </xf>
    <xf numFmtId="2" fontId="4" fillId="6" borderId="0" xfId="1" applyNumberFormat="1" applyFont="1" applyFill="1" applyAlignment="1" applyProtection="1">
      <alignment horizontal="center" vertical="center"/>
      <protection hidden="1"/>
    </xf>
    <xf numFmtId="0" fontId="2" fillId="0" borderId="7" xfId="1" applyFont="1" applyBorder="1" applyAlignment="1" applyProtection="1">
      <alignment vertical="center"/>
    </xf>
    <xf numFmtId="0" fontId="62" fillId="0" borderId="3" xfId="0" applyFont="1" applyBorder="1" applyAlignment="1">
      <alignment horizontal="center" vertical="center" wrapText="1"/>
    </xf>
    <xf numFmtId="10" fontId="61" fillId="0" borderId="51" xfId="0" applyNumberFormat="1" applyFont="1" applyBorder="1" applyAlignment="1">
      <alignment horizontal="center" vertical="center" wrapText="1"/>
    </xf>
    <xf numFmtId="10" fontId="2" fillId="0" borderId="7" xfId="1" applyNumberFormat="1" applyFont="1" applyFill="1" applyBorder="1" applyAlignment="1" applyProtection="1">
      <alignment horizontal="right" vertical="center"/>
      <protection hidden="1"/>
    </xf>
    <xf numFmtId="10" fontId="2" fillId="0" borderId="7" xfId="3" applyNumberFormat="1" applyFont="1" applyBorder="1" applyAlignment="1" applyProtection="1">
      <alignment horizontal="right" vertical="center"/>
      <protection hidden="1"/>
    </xf>
    <xf numFmtId="0" fontId="0" fillId="9" borderId="0" xfId="0" applyFill="1"/>
    <xf numFmtId="6" fontId="0" fillId="0" borderId="0" xfId="0" applyNumberFormat="1"/>
    <xf numFmtId="169" fontId="0" fillId="0" borderId="0" xfId="0" applyNumberFormat="1"/>
    <xf numFmtId="0" fontId="0" fillId="3" borderId="0" xfId="0" applyFill="1"/>
    <xf numFmtId="0" fontId="2" fillId="0" borderId="0" xfId="0" applyFont="1"/>
    <xf numFmtId="0" fontId="3" fillId="0" borderId="0" xfId="0" applyFont="1" applyAlignment="1">
      <alignment horizontal="center"/>
    </xf>
    <xf numFmtId="172" fontId="2" fillId="0" borderId="0" xfId="0" applyNumberFormat="1" applyFont="1"/>
    <xf numFmtId="43" fontId="2" fillId="0" borderId="0" xfId="0" applyNumberFormat="1" applyFont="1"/>
    <xf numFmtId="173" fontId="2" fillId="0" borderId="0" xfId="0" applyNumberFormat="1" applyFont="1"/>
    <xf numFmtId="2" fontId="2" fillId="0" borderId="0" xfId="0" applyNumberFormat="1" applyFont="1"/>
    <xf numFmtId="43" fontId="0" fillId="0" borderId="0" xfId="0" applyNumberFormat="1"/>
    <xf numFmtId="0" fontId="2" fillId="0" borderId="0" xfId="0" applyFont="1" applyAlignment="1">
      <alignment horizontal="right"/>
    </xf>
    <xf numFmtId="3" fontId="2" fillId="0" borderId="83" xfId="0" applyNumberFormat="1" applyFont="1" applyBorder="1"/>
    <xf numFmtId="0" fontId="2" fillId="0" borderId="84" xfId="0" applyFont="1" applyBorder="1"/>
    <xf numFmtId="3" fontId="2" fillId="0" borderId="53" xfId="0" applyNumberFormat="1" applyFont="1" applyBorder="1"/>
    <xf numFmtId="0" fontId="2" fillId="0" borderId="65" xfId="0" applyFont="1" applyBorder="1"/>
    <xf numFmtId="3" fontId="2" fillId="0" borderId="56" xfId="0" applyNumberFormat="1" applyFont="1" applyBorder="1"/>
    <xf numFmtId="0" fontId="2" fillId="0" borderId="57" xfId="0" applyFont="1" applyBorder="1"/>
    <xf numFmtId="0" fontId="2" fillId="9" borderId="0" xfId="0" applyFont="1" applyFill="1"/>
    <xf numFmtId="4" fontId="2" fillId="0" borderId="0" xfId="0" applyNumberFormat="1" applyFont="1"/>
    <xf numFmtId="0" fontId="2" fillId="0" borderId="0" xfId="1" applyFont="1" applyFill="1" applyBorder="1" applyAlignment="1" applyProtection="1">
      <alignment horizontal="center" vertical="center"/>
      <protection locked="0"/>
    </xf>
    <xf numFmtId="0" fontId="46" fillId="0" borderId="0" xfId="0" applyFont="1" applyAlignment="1" applyProtection="1">
      <alignment horizontal="left" wrapText="1"/>
    </xf>
    <xf numFmtId="0" fontId="3" fillId="4" borderId="13" xfId="1" applyFont="1" applyFill="1" applyBorder="1" applyAlignment="1" applyProtection="1">
      <alignment horizontal="center" vertical="center" textRotation="90" wrapText="1"/>
      <protection hidden="1"/>
    </xf>
    <xf numFmtId="0" fontId="3" fillId="4" borderId="23" xfId="1" applyFont="1" applyFill="1" applyBorder="1" applyAlignment="1" applyProtection="1">
      <alignment horizontal="center" vertical="center" textRotation="90" wrapText="1"/>
      <protection hidden="1"/>
    </xf>
    <xf numFmtId="0" fontId="36" fillId="32" borderId="62" xfId="1" applyFont="1" applyFill="1" applyBorder="1" applyAlignment="1" applyProtection="1">
      <alignment horizontal="left" vertical="center"/>
      <protection locked="0"/>
    </xf>
    <xf numFmtId="0" fontId="43" fillId="0" borderId="83" xfId="1" applyFont="1" applyFill="1" applyBorder="1" applyAlignment="1" applyProtection="1">
      <alignment horizontal="left" vertical="top"/>
      <protection locked="0"/>
    </xf>
    <xf numFmtId="43" fontId="43" fillId="0" borderId="83" xfId="91" applyFont="1" applyFill="1" applyBorder="1" applyAlignment="1" applyProtection="1">
      <alignment horizontal="right" vertical="center"/>
      <protection locked="0"/>
    </xf>
    <xf numFmtId="43" fontId="43" fillId="0" borderId="85" xfId="91" applyFont="1" applyFill="1" applyBorder="1" applyAlignment="1" applyProtection="1">
      <alignment horizontal="right" vertical="center"/>
      <protection locked="0"/>
    </xf>
    <xf numFmtId="173" fontId="2" fillId="0" borderId="84" xfId="91" applyNumberFormat="1" applyFont="1" applyBorder="1" applyProtection="1"/>
    <xf numFmtId="0" fontId="2" fillId="0" borderId="84" xfId="0" applyFont="1" applyBorder="1" applyProtection="1"/>
    <xf numFmtId="165" fontId="2" fillId="0" borderId="84" xfId="0" applyNumberFormat="1" applyFont="1" applyBorder="1" applyProtection="1"/>
    <xf numFmtId="0" fontId="3" fillId="0" borderId="84" xfId="0" applyFont="1" applyBorder="1" applyProtection="1"/>
    <xf numFmtId="0" fontId="2" fillId="0" borderId="84" xfId="0" applyFont="1" applyFill="1" applyBorder="1" applyProtection="1"/>
    <xf numFmtId="0" fontId="2" fillId="0" borderId="84" xfId="1" applyFont="1" applyBorder="1" applyAlignment="1" applyProtection="1">
      <alignment vertical="center"/>
      <protection hidden="1"/>
    </xf>
    <xf numFmtId="0" fontId="2" fillId="0" borderId="83" xfId="0" applyFont="1" applyBorder="1" applyProtection="1"/>
    <xf numFmtId="3" fontId="2" fillId="0" borderId="83" xfId="0" applyNumberFormat="1" applyFont="1" applyBorder="1" applyProtection="1"/>
    <xf numFmtId="0" fontId="2" fillId="0" borderId="84" xfId="0" applyFont="1" applyBorder="1" applyAlignment="1" applyProtection="1">
      <alignment wrapText="1"/>
    </xf>
    <xf numFmtId="0" fontId="2" fillId="0" borderId="49" xfId="1" applyFont="1" applyBorder="1" applyAlignment="1" applyProtection="1">
      <alignment vertical="center" wrapText="1"/>
      <protection hidden="1"/>
    </xf>
    <xf numFmtId="0" fontId="2" fillId="0" borderId="50" xfId="1" applyFont="1" applyBorder="1" applyAlignment="1" applyProtection="1">
      <alignment horizontal="center" vertical="center"/>
      <protection locked="0" hidden="1"/>
    </xf>
    <xf numFmtId="0" fontId="2" fillId="0" borderId="51" xfId="1" applyFont="1" applyBorder="1" applyAlignment="1" applyProtection="1">
      <alignment horizontal="center" vertical="center"/>
      <protection hidden="1"/>
    </xf>
    <xf numFmtId="164" fontId="2" fillId="0" borderId="51" xfId="1" applyNumberFormat="1" applyFont="1" applyBorder="1" applyAlignment="1" applyProtection="1">
      <alignment horizontal="center" vertical="center"/>
      <protection hidden="1"/>
    </xf>
    <xf numFmtId="165" fontId="2" fillId="5" borderId="88" xfId="1" applyNumberFormat="1" applyFont="1" applyFill="1" applyBorder="1" applyAlignment="1" applyProtection="1">
      <alignment horizontal="center" vertical="center"/>
      <protection hidden="1"/>
    </xf>
    <xf numFmtId="0" fontId="8" fillId="0" borderId="50" xfId="1" applyFont="1" applyBorder="1" applyAlignment="1" applyProtection="1">
      <alignment horizontal="center" vertical="center"/>
      <protection hidden="1"/>
    </xf>
    <xf numFmtId="0" fontId="2" fillId="0" borderId="50" xfId="1" applyFont="1" applyBorder="1" applyAlignment="1" applyProtection="1">
      <alignment horizontal="center" vertical="center"/>
      <protection hidden="1"/>
    </xf>
    <xf numFmtId="164" fontId="2" fillId="0" borderId="50" xfId="1" applyNumberFormat="1" applyFont="1" applyBorder="1" applyAlignment="1" applyProtection="1">
      <alignment horizontal="center" vertical="center"/>
      <protection hidden="1"/>
    </xf>
    <xf numFmtId="4" fontId="2" fillId="0" borderId="50" xfId="1" applyNumberFormat="1" applyFont="1" applyBorder="1" applyAlignment="1" applyProtection="1">
      <alignment horizontal="center" vertical="center"/>
      <protection hidden="1"/>
    </xf>
    <xf numFmtId="1" fontId="53" fillId="0" borderId="86" xfId="0" applyNumberFormat="1" applyFont="1" applyFill="1" applyBorder="1"/>
    <xf numFmtId="0" fontId="0" fillId="36" borderId="89" xfId="0" applyFill="1" applyBorder="1" applyAlignment="1">
      <alignment horizontal="left"/>
    </xf>
    <xf numFmtId="8" fontId="0" fillId="36" borderId="90" xfId="0" applyNumberFormat="1" applyFill="1" applyBorder="1" applyAlignment="1">
      <alignment horizontal="right"/>
    </xf>
    <xf numFmtId="0" fontId="0" fillId="0" borderId="91" xfId="0" applyFont="1" applyBorder="1"/>
    <xf numFmtId="0" fontId="0" fillId="0" borderId="92" xfId="0" applyFont="1" applyBorder="1"/>
    <xf numFmtId="8" fontId="0" fillId="0" borderId="93" xfId="0" applyNumberFormat="1" applyFont="1" applyBorder="1"/>
    <xf numFmtId="0" fontId="0" fillId="36" borderId="92" xfId="0" applyFont="1" applyFill="1" applyBorder="1"/>
    <xf numFmtId="8" fontId="0" fillId="36" borderId="94" xfId="0" applyNumberFormat="1" applyFont="1" applyFill="1" applyBorder="1"/>
    <xf numFmtId="0" fontId="0" fillId="0" borderId="95" xfId="0" applyFont="1" applyFill="1" applyBorder="1"/>
    <xf numFmtId="0" fontId="0" fillId="0" borderId="96" xfId="0" applyFont="1" applyFill="1" applyBorder="1"/>
    <xf numFmtId="8" fontId="0" fillId="0" borderId="97" xfId="0" applyNumberFormat="1" applyFont="1" applyBorder="1"/>
    <xf numFmtId="0" fontId="0" fillId="36" borderId="95" xfId="0" applyFont="1" applyFill="1" applyBorder="1"/>
    <xf numFmtId="1" fontId="0" fillId="36" borderId="96" xfId="0" applyNumberFormat="1" applyFont="1" applyFill="1" applyBorder="1"/>
    <xf numFmtId="8" fontId="0" fillId="36" borderId="96" xfId="0" applyNumberFormat="1" applyFont="1" applyFill="1" applyBorder="1"/>
    <xf numFmtId="8" fontId="0" fillId="36" borderId="98" xfId="0" applyNumberFormat="1" applyFont="1" applyFill="1" applyBorder="1"/>
    <xf numFmtId="0" fontId="0" fillId="0" borderId="95" xfId="0" applyFont="1" applyBorder="1"/>
    <xf numFmtId="0" fontId="0" fillId="0" borderId="96" xfId="0" applyFont="1" applyBorder="1"/>
    <xf numFmtId="0" fontId="0" fillId="0" borderId="96" xfId="0" applyBorder="1"/>
    <xf numFmtId="8" fontId="0" fillId="0" borderId="98" xfId="0" applyNumberFormat="1" applyFont="1" applyBorder="1"/>
    <xf numFmtId="1" fontId="0" fillId="36" borderId="95" xfId="0" applyNumberFormat="1" applyFont="1" applyFill="1" applyBorder="1"/>
    <xf numFmtId="8" fontId="0" fillId="36" borderId="97" xfId="0" applyNumberFormat="1" applyFont="1" applyFill="1" applyBorder="1"/>
    <xf numFmtId="0" fontId="0" fillId="36" borderId="96" xfId="0" applyFont="1" applyFill="1" applyBorder="1"/>
    <xf numFmtId="0" fontId="0" fillId="0" borderId="96" xfId="0" applyFill="1" applyBorder="1"/>
    <xf numFmtId="8" fontId="0" fillId="0" borderId="97" xfId="0" applyNumberFormat="1" applyFill="1" applyBorder="1"/>
    <xf numFmtId="0" fontId="0" fillId="36" borderId="96" xfId="0" applyFill="1" applyBorder="1"/>
    <xf numFmtId="174" fontId="0" fillId="36" borderId="98" xfId="0" applyNumberFormat="1" applyFont="1" applyFill="1" applyBorder="1" applyAlignment="1">
      <alignment horizontal="right"/>
    </xf>
    <xf numFmtId="174" fontId="0" fillId="0" borderId="98" xfId="0" applyNumberFormat="1" applyFont="1" applyBorder="1"/>
    <xf numFmtId="174" fontId="0" fillId="36" borderId="98" xfId="0" applyNumberFormat="1" applyFont="1" applyFill="1" applyBorder="1"/>
    <xf numFmtId="1" fontId="53" fillId="0" borderId="99" xfId="0" applyNumberFormat="1" applyFont="1" applyBorder="1"/>
    <xf numFmtId="0" fontId="3" fillId="5" borderId="4" xfId="0" applyFont="1" applyFill="1" applyBorder="1" applyAlignment="1" applyProtection="1">
      <alignment horizontal="center" vertical="center" textRotation="90" wrapText="1"/>
    </xf>
    <xf numFmtId="0" fontId="2" fillId="3" borderId="84" xfId="1" applyFont="1" applyFill="1" applyBorder="1" applyAlignment="1" applyProtection="1">
      <alignment horizontal="center" vertical="center"/>
      <protection locked="0"/>
    </xf>
    <xf numFmtId="0" fontId="3" fillId="33" borderId="4" xfId="0" applyFont="1" applyFill="1" applyBorder="1" applyAlignment="1" applyProtection="1">
      <alignment horizontal="center" vertical="center" textRotation="90" wrapText="1"/>
    </xf>
    <xf numFmtId="0" fontId="2" fillId="0" borderId="0" xfId="1" applyFont="1" applyFill="1" applyBorder="1" applyAlignment="1" applyProtection="1">
      <alignment horizontal="center" vertical="center"/>
      <protection locked="0"/>
    </xf>
    <xf numFmtId="0" fontId="3" fillId="0" borderId="1" xfId="0" applyFont="1" applyBorder="1" applyAlignment="1" applyProtection="1">
      <alignment horizontal="center"/>
    </xf>
    <xf numFmtId="0" fontId="3" fillId="0" borderId="2" xfId="0" applyFont="1" applyBorder="1" applyAlignment="1" applyProtection="1">
      <alignment horizontal="center"/>
    </xf>
    <xf numFmtId="0" fontId="3" fillId="0" borderId="3" xfId="0" applyFont="1" applyBorder="1" applyAlignment="1" applyProtection="1">
      <alignment horizontal="center"/>
    </xf>
    <xf numFmtId="0" fontId="46" fillId="0" borderId="0" xfId="0" applyFont="1" applyAlignment="1" applyProtection="1">
      <alignment horizontal="left" wrapText="1"/>
    </xf>
    <xf numFmtId="0" fontId="48" fillId="0" borderId="0" xfId="0" applyFont="1" applyAlignment="1" applyProtection="1">
      <alignment horizontal="center" vertical="center" wrapText="1"/>
    </xf>
    <xf numFmtId="0" fontId="44" fillId="0" borderId="21" xfId="0" applyFont="1" applyBorder="1" applyAlignment="1" applyProtection="1">
      <alignment horizontal="center" vertical="center"/>
    </xf>
    <xf numFmtId="0" fontId="44" fillId="0" borderId="85" xfId="0" applyFont="1" applyBorder="1" applyAlignment="1" applyProtection="1">
      <alignment horizontal="center" vertical="center"/>
    </xf>
    <xf numFmtId="0" fontId="46" fillId="0" borderId="76" xfId="1" applyFont="1" applyBorder="1" applyAlignment="1" applyProtection="1">
      <alignment horizontal="left" vertical="center" wrapText="1"/>
      <protection hidden="1"/>
    </xf>
    <xf numFmtId="0" fontId="46" fillId="0" borderId="0" xfId="1" applyFont="1" applyBorder="1" applyAlignment="1" applyProtection="1">
      <alignment horizontal="left" vertical="center" wrapText="1"/>
      <protection hidden="1"/>
    </xf>
    <xf numFmtId="0" fontId="2" fillId="3" borderId="0" xfId="1" applyFont="1" applyFill="1" applyBorder="1" applyAlignment="1" applyProtection="1">
      <alignment horizontal="center" vertical="center"/>
      <protection locked="0"/>
    </xf>
    <xf numFmtId="0" fontId="60" fillId="0" borderId="87" xfId="94" applyBorder="1" applyAlignment="1" applyProtection="1">
      <alignment horizontal="center"/>
    </xf>
    <xf numFmtId="0" fontId="60" fillId="0" borderId="6" xfId="94" applyBorder="1" applyAlignment="1" applyProtection="1">
      <alignment horizontal="center"/>
    </xf>
    <xf numFmtId="0" fontId="2" fillId="3" borderId="84" xfId="1" applyFont="1" applyFill="1" applyBorder="1" applyAlignment="1" applyProtection="1">
      <alignment horizontal="center" vertical="center"/>
      <protection locked="0" hidden="1"/>
    </xf>
    <xf numFmtId="0" fontId="3" fillId="4" borderId="1" xfId="1" applyFont="1" applyFill="1" applyBorder="1" applyAlignment="1" applyProtection="1">
      <alignment horizontal="center" vertical="center" wrapText="1"/>
      <protection hidden="1"/>
    </xf>
    <xf numFmtId="0" fontId="3" fillId="4" borderId="2" xfId="1" applyFont="1" applyFill="1" applyBorder="1" applyAlignment="1" applyProtection="1">
      <alignment horizontal="center" vertical="center" wrapText="1"/>
      <protection hidden="1"/>
    </xf>
    <xf numFmtId="0" fontId="3" fillId="4" borderId="3" xfId="1" applyFont="1" applyFill="1" applyBorder="1" applyAlignment="1" applyProtection="1">
      <alignment horizontal="center" vertical="center" wrapText="1"/>
      <protection hidden="1"/>
    </xf>
    <xf numFmtId="0" fontId="3" fillId="4" borderId="1" xfId="1" applyFont="1" applyFill="1" applyBorder="1" applyAlignment="1" applyProtection="1">
      <alignment horizontal="center" vertical="center"/>
      <protection hidden="1"/>
    </xf>
    <xf numFmtId="0" fontId="3" fillId="4" borderId="2" xfId="1" applyFont="1" applyFill="1" applyBorder="1" applyAlignment="1" applyProtection="1">
      <alignment horizontal="center" vertical="center"/>
      <protection hidden="1"/>
    </xf>
    <xf numFmtId="0" fontId="3" fillId="4" borderId="3" xfId="1" applyFont="1" applyFill="1" applyBorder="1" applyAlignment="1" applyProtection="1">
      <alignment horizontal="center" vertical="center"/>
      <protection hidden="1"/>
    </xf>
    <xf numFmtId="0" fontId="3" fillId="2" borderId="1" xfId="1" applyFont="1" applyFill="1" applyBorder="1" applyAlignment="1" applyProtection="1">
      <alignment horizontal="center" vertical="center"/>
      <protection hidden="1"/>
    </xf>
    <xf numFmtId="0" fontId="3" fillId="2" borderId="2" xfId="1" applyFont="1" applyFill="1" applyBorder="1" applyAlignment="1" applyProtection="1">
      <alignment horizontal="center" vertical="center"/>
      <protection hidden="1"/>
    </xf>
    <xf numFmtId="0" fontId="3" fillId="2" borderId="3" xfId="1" applyFont="1" applyFill="1" applyBorder="1" applyAlignment="1" applyProtection="1">
      <alignment horizontal="center" vertical="center"/>
      <protection hidden="1"/>
    </xf>
    <xf numFmtId="0" fontId="2" fillId="3" borderId="84" xfId="1" applyNumberFormat="1" applyFont="1" applyFill="1" applyBorder="1" applyAlignment="1" applyProtection="1">
      <alignment horizontal="center" vertical="center"/>
      <protection locked="0" hidden="1"/>
    </xf>
    <xf numFmtId="0" fontId="4" fillId="0" borderId="4" xfId="1" applyFont="1" applyBorder="1" applyAlignment="1" applyProtection="1">
      <alignment horizontal="center" vertical="center"/>
      <protection hidden="1"/>
    </xf>
    <xf numFmtId="0" fontId="4" fillId="0" borderId="0" xfId="1" applyFont="1" applyBorder="1" applyAlignment="1" applyProtection="1">
      <alignment horizontal="center" vertical="center"/>
      <protection hidden="1"/>
    </xf>
    <xf numFmtId="0" fontId="4" fillId="0" borderId="7" xfId="1" applyFont="1" applyBorder="1" applyAlignment="1" applyProtection="1">
      <alignment horizontal="center" vertical="center"/>
      <protection hidden="1"/>
    </xf>
    <xf numFmtId="0" fontId="2" fillId="3" borderId="65" xfId="1" applyFont="1" applyFill="1" applyBorder="1" applyAlignment="1" applyProtection="1">
      <alignment horizontal="center" vertical="center"/>
      <protection locked="0" hidden="1"/>
    </xf>
    <xf numFmtId="0" fontId="2" fillId="6" borderId="36" xfId="1" applyFont="1" applyFill="1" applyBorder="1" applyAlignment="1" applyProtection="1">
      <alignment horizontal="left" vertical="top" wrapText="1"/>
      <protection locked="0" hidden="1"/>
    </xf>
    <xf numFmtId="0" fontId="2" fillId="6" borderId="6" xfId="1" applyFont="1" applyFill="1" applyBorder="1" applyAlignment="1" applyProtection="1">
      <alignment horizontal="left" vertical="top" wrapText="1"/>
      <protection locked="0" hidden="1"/>
    </xf>
    <xf numFmtId="0" fontId="2" fillId="6" borderId="5" xfId="1" applyFont="1" applyFill="1" applyBorder="1" applyAlignment="1" applyProtection="1">
      <alignment horizontal="left" vertical="top" wrapText="1"/>
      <protection locked="0" hidden="1"/>
    </xf>
    <xf numFmtId="0" fontId="2" fillId="6" borderId="4" xfId="1" applyFont="1" applyFill="1" applyBorder="1" applyAlignment="1" applyProtection="1">
      <alignment horizontal="left" vertical="top" wrapText="1"/>
      <protection locked="0" hidden="1"/>
    </xf>
    <xf numFmtId="0" fontId="2" fillId="6" borderId="0" xfId="1" applyFont="1" applyFill="1" applyBorder="1" applyAlignment="1" applyProtection="1">
      <alignment horizontal="left" vertical="top" wrapText="1"/>
      <protection locked="0" hidden="1"/>
    </xf>
    <xf numFmtId="0" fontId="2" fillId="6" borderId="7" xfId="1" applyFont="1" applyFill="1" applyBorder="1" applyAlignment="1" applyProtection="1">
      <alignment horizontal="left" vertical="top" wrapText="1"/>
      <protection locked="0" hidden="1"/>
    </xf>
    <xf numFmtId="0" fontId="2" fillId="6" borderId="8" xfId="1" applyFont="1" applyFill="1" applyBorder="1" applyAlignment="1" applyProtection="1">
      <alignment horizontal="left" vertical="top" wrapText="1"/>
      <protection locked="0" hidden="1"/>
    </xf>
    <xf numFmtId="0" fontId="2" fillId="6" borderId="50" xfId="1" applyFont="1" applyFill="1" applyBorder="1" applyAlignment="1" applyProtection="1">
      <alignment horizontal="left" vertical="top" wrapText="1"/>
      <protection locked="0" hidden="1"/>
    </xf>
    <xf numFmtId="0" fontId="2" fillId="6" borderId="51" xfId="1" applyFont="1" applyFill="1" applyBorder="1" applyAlignment="1" applyProtection="1">
      <alignment horizontal="left" vertical="top" wrapText="1"/>
      <protection locked="0" hidden="1"/>
    </xf>
    <xf numFmtId="0" fontId="3" fillId="4" borderId="9" xfId="1" applyFont="1" applyFill="1" applyBorder="1" applyAlignment="1" applyProtection="1">
      <alignment horizontal="center" vertical="center" textRotation="90" wrapText="1"/>
      <protection hidden="1"/>
    </xf>
    <xf numFmtId="0" fontId="3" fillId="4" borderId="13" xfId="1" applyFont="1" applyFill="1" applyBorder="1" applyAlignment="1" applyProtection="1">
      <alignment horizontal="center" vertical="center" textRotation="90" wrapText="1"/>
      <protection hidden="1"/>
    </xf>
    <xf numFmtId="0" fontId="3" fillId="4" borderId="23" xfId="1" applyFont="1" applyFill="1" applyBorder="1" applyAlignment="1" applyProtection="1">
      <alignment horizontal="center" vertical="center" textRotation="90" wrapText="1"/>
      <protection hidden="1"/>
    </xf>
    <xf numFmtId="0" fontId="3" fillId="0" borderId="10" xfId="1" applyFont="1" applyBorder="1" applyAlignment="1" applyProtection="1">
      <alignment horizontal="center" vertical="center"/>
      <protection hidden="1"/>
    </xf>
    <xf numFmtId="0" fontId="3" fillId="0" borderId="11" xfId="1" applyFont="1" applyBorder="1" applyAlignment="1" applyProtection="1">
      <alignment horizontal="center" vertical="center"/>
      <protection hidden="1"/>
    </xf>
    <xf numFmtId="0" fontId="3" fillId="0" borderId="12" xfId="1" applyFont="1" applyBorder="1" applyAlignment="1" applyProtection="1">
      <alignment horizontal="center" vertical="center"/>
      <protection hidden="1"/>
    </xf>
    <xf numFmtId="0" fontId="2" fillId="6" borderId="84" xfId="1" applyFont="1" applyFill="1" applyBorder="1" applyAlignment="1" applyProtection="1">
      <alignment horizontal="center" vertical="center"/>
      <protection locked="0" hidden="1"/>
    </xf>
    <xf numFmtId="164" fontId="2" fillId="0" borderId="1" xfId="1" applyNumberFormat="1" applyFont="1" applyFill="1" applyBorder="1" applyAlignment="1" applyProtection="1">
      <alignment horizontal="center" vertical="center"/>
      <protection hidden="1"/>
    </xf>
    <xf numFmtId="164" fontId="2" fillId="0" borderId="2" xfId="1" applyNumberFormat="1" applyFont="1" applyFill="1" applyBorder="1" applyAlignment="1" applyProtection="1">
      <alignment horizontal="center" vertical="center"/>
      <protection hidden="1"/>
    </xf>
    <xf numFmtId="164" fontId="2" fillId="0" borderId="3" xfId="1" applyNumberFormat="1" applyFont="1" applyFill="1" applyBorder="1" applyAlignment="1" applyProtection="1">
      <alignment horizontal="center" vertical="center"/>
      <protection hidden="1"/>
    </xf>
    <xf numFmtId="1" fontId="2" fillId="3" borderId="1" xfId="1" applyNumberFormat="1" applyFont="1" applyFill="1" applyBorder="1" applyAlignment="1" applyProtection="1">
      <alignment horizontal="center" vertical="center"/>
      <protection locked="0" hidden="1"/>
    </xf>
    <xf numFmtId="1" fontId="2" fillId="3" borderId="2" xfId="1" applyNumberFormat="1" applyFont="1" applyFill="1" applyBorder="1" applyAlignment="1" applyProtection="1">
      <alignment horizontal="center" vertical="center"/>
      <protection locked="0" hidden="1"/>
    </xf>
    <xf numFmtId="0" fontId="2" fillId="6" borderId="0" xfId="1" applyFont="1" applyFill="1" applyBorder="1" applyAlignment="1" applyProtection="1">
      <alignment horizontal="left" vertical="center" wrapText="1"/>
      <protection hidden="1"/>
    </xf>
    <xf numFmtId="0" fontId="40" fillId="6" borderId="84" xfId="1" applyFont="1" applyFill="1" applyBorder="1" applyAlignment="1" applyProtection="1">
      <alignment horizontal="center" vertical="center" wrapText="1"/>
      <protection locked="0" hidden="1"/>
    </xf>
    <xf numFmtId="164" fontId="4" fillId="3" borderId="53" xfId="1" applyNumberFormat="1" applyFont="1" applyFill="1" applyBorder="1" applyAlignment="1" applyProtection="1">
      <alignment horizontal="center" vertical="center"/>
      <protection locked="0" hidden="1"/>
    </xf>
    <xf numFmtId="164" fontId="4" fillId="3" borderId="45" xfId="1" applyNumberFormat="1" applyFont="1" applyFill="1" applyBorder="1" applyAlignment="1" applyProtection="1">
      <alignment horizontal="center" vertical="center"/>
      <protection locked="0" hidden="1"/>
    </xf>
    <xf numFmtId="164" fontId="2" fillId="0" borderId="53" xfId="1" applyNumberFormat="1" applyFont="1" applyFill="1" applyBorder="1" applyAlignment="1" applyProtection="1">
      <alignment horizontal="center" vertical="center"/>
      <protection hidden="1"/>
    </xf>
    <xf numFmtId="164" fontId="2" fillId="0" borderId="45" xfId="1" applyNumberFormat="1" applyFont="1" applyFill="1" applyBorder="1" applyAlignment="1" applyProtection="1">
      <alignment horizontal="center" vertical="center"/>
      <protection hidden="1"/>
    </xf>
    <xf numFmtId="2" fontId="2" fillId="6" borderId="53" xfId="1" applyNumberFormat="1" applyFont="1" applyFill="1" applyBorder="1" applyAlignment="1" applyProtection="1">
      <alignment horizontal="center" vertical="center"/>
      <protection hidden="1"/>
    </xf>
    <xf numFmtId="2" fontId="2" fillId="6" borderId="45" xfId="1" applyNumberFormat="1" applyFont="1" applyFill="1" applyBorder="1" applyAlignment="1" applyProtection="1">
      <alignment horizontal="center" vertical="center"/>
      <protection hidden="1"/>
    </xf>
    <xf numFmtId="0" fontId="2" fillId="3" borderId="53" xfId="1" applyFont="1" applyFill="1" applyBorder="1" applyAlignment="1" applyProtection="1">
      <alignment horizontal="center" vertical="center"/>
      <protection locked="0" hidden="1"/>
    </xf>
    <xf numFmtId="0" fontId="2" fillId="3" borderId="45" xfId="1" applyFont="1" applyFill="1" applyBorder="1" applyAlignment="1" applyProtection="1">
      <alignment horizontal="center" vertical="center"/>
      <protection locked="0" hidden="1"/>
    </xf>
    <xf numFmtId="8" fontId="2" fillId="0" borderId="53" xfId="1" applyNumberFormat="1" applyFont="1" applyFill="1" applyBorder="1" applyAlignment="1" applyProtection="1">
      <alignment horizontal="center" vertical="center"/>
      <protection hidden="1"/>
    </xf>
    <xf numFmtId="8" fontId="2" fillId="0" borderId="45" xfId="1" applyNumberFormat="1" applyFont="1" applyFill="1" applyBorder="1" applyAlignment="1" applyProtection="1">
      <alignment horizontal="center" vertical="center"/>
      <protection hidden="1"/>
    </xf>
    <xf numFmtId="0" fontId="42" fillId="0" borderId="4" xfId="1" applyFont="1" applyBorder="1" applyAlignment="1" applyProtection="1">
      <alignment horizontal="center" vertical="center" wrapText="1"/>
      <protection hidden="1"/>
    </xf>
    <xf numFmtId="0" fontId="42" fillId="0" borderId="0" xfId="1" applyFont="1" applyBorder="1" applyAlignment="1" applyProtection="1">
      <alignment horizontal="center" vertical="center" wrapText="1"/>
      <protection hidden="1"/>
    </xf>
    <xf numFmtId="0" fontId="42" fillId="0" borderId="7" xfId="1" applyFont="1" applyBorder="1" applyAlignment="1" applyProtection="1">
      <alignment horizontal="center" vertical="center" wrapText="1"/>
      <protection hidden="1"/>
    </xf>
  </cellXfs>
  <cellStyles count="95">
    <cellStyle name="0.00%" xfId="4" xr:uid="{00000000-0005-0000-0000-000000000000}"/>
    <cellStyle name="20% - Accent1 2" xfId="51" xr:uid="{00000000-0005-0000-0000-000001000000}"/>
    <cellStyle name="20% - Accent2 2" xfId="52" xr:uid="{00000000-0005-0000-0000-000002000000}"/>
    <cellStyle name="20% - Accent3 2" xfId="53" xr:uid="{00000000-0005-0000-0000-000003000000}"/>
    <cellStyle name="20% - Accent4 2" xfId="54" xr:uid="{00000000-0005-0000-0000-000004000000}"/>
    <cellStyle name="20% - Accent5 2" xfId="55" xr:uid="{00000000-0005-0000-0000-000005000000}"/>
    <cellStyle name="20% - Accent6 2" xfId="56" xr:uid="{00000000-0005-0000-0000-000006000000}"/>
    <cellStyle name="40% - Accent1 2" xfId="57" xr:uid="{00000000-0005-0000-0000-000007000000}"/>
    <cellStyle name="40% - Accent2 2" xfId="58" xr:uid="{00000000-0005-0000-0000-000008000000}"/>
    <cellStyle name="40% - Accent3 2" xfId="59" xr:uid="{00000000-0005-0000-0000-000009000000}"/>
    <cellStyle name="40% - Accent4 2" xfId="60" xr:uid="{00000000-0005-0000-0000-00000A000000}"/>
    <cellStyle name="40% - Accent5 2" xfId="61" xr:uid="{00000000-0005-0000-0000-00000B000000}"/>
    <cellStyle name="40% - Accent6 2" xfId="62" xr:uid="{00000000-0005-0000-0000-00000C000000}"/>
    <cellStyle name="60% - Accent1 2" xfId="63" xr:uid="{00000000-0005-0000-0000-00000D000000}"/>
    <cellStyle name="60% - Accent2 2" xfId="64" xr:uid="{00000000-0005-0000-0000-00000E000000}"/>
    <cellStyle name="60% - Accent3 2" xfId="65" xr:uid="{00000000-0005-0000-0000-00000F000000}"/>
    <cellStyle name="60% - Accent4 2" xfId="66" xr:uid="{00000000-0005-0000-0000-000010000000}"/>
    <cellStyle name="60% - Accent5 2" xfId="67" xr:uid="{00000000-0005-0000-0000-000011000000}"/>
    <cellStyle name="60% - Accent6 2" xfId="68" xr:uid="{00000000-0005-0000-0000-000012000000}"/>
    <cellStyle name="Accent1 2" xfId="69" xr:uid="{00000000-0005-0000-0000-000013000000}"/>
    <cellStyle name="Accent2 2" xfId="70" xr:uid="{00000000-0005-0000-0000-000014000000}"/>
    <cellStyle name="Accent3 2" xfId="71" xr:uid="{00000000-0005-0000-0000-000015000000}"/>
    <cellStyle name="Accent4 2" xfId="72" xr:uid="{00000000-0005-0000-0000-000016000000}"/>
    <cellStyle name="Accent5 2" xfId="73" xr:uid="{00000000-0005-0000-0000-000017000000}"/>
    <cellStyle name="Accent6 2" xfId="74" xr:uid="{00000000-0005-0000-0000-000018000000}"/>
    <cellStyle name="Bad 2" xfId="75" xr:uid="{00000000-0005-0000-0000-000019000000}"/>
    <cellStyle name="Blue Font" xfId="5" xr:uid="{00000000-0005-0000-0000-00001A000000}"/>
    <cellStyle name="Blue, Bold" xfId="6" xr:uid="{00000000-0005-0000-0000-00001B000000}"/>
    <cellStyle name="Bottom Border, Unlocked" xfId="7" xr:uid="{00000000-0005-0000-0000-00001C000000}"/>
    <cellStyle name="Calculation 2" xfId="76" xr:uid="{00000000-0005-0000-0000-00001D000000}"/>
    <cellStyle name="Check Cell 2" xfId="77" xr:uid="{00000000-0005-0000-0000-00001E000000}"/>
    <cellStyle name="Comma" xfId="91" builtinId="3"/>
    <cellStyle name="Comma 2" xfId="8" xr:uid="{00000000-0005-0000-0000-000020000000}"/>
    <cellStyle name="Comma 2 2" xfId="9" xr:uid="{00000000-0005-0000-0000-000021000000}"/>
    <cellStyle name="Comma 3" xfId="10" xr:uid="{00000000-0005-0000-0000-000022000000}"/>
    <cellStyle name="Comma 4" xfId="11" xr:uid="{00000000-0005-0000-0000-000023000000}"/>
    <cellStyle name="Comma 5" xfId="12" xr:uid="{00000000-0005-0000-0000-000024000000}"/>
    <cellStyle name="Currency" xfId="92" builtinId="4"/>
    <cellStyle name="Currency 2" xfId="13" xr:uid="{00000000-0005-0000-0000-000026000000}"/>
    <cellStyle name="Currency 2 2" xfId="14" xr:uid="{00000000-0005-0000-0000-000027000000}"/>
    <cellStyle name="Currency 3" xfId="15" xr:uid="{00000000-0005-0000-0000-000028000000}"/>
    <cellStyle name="Currency 4" xfId="16" xr:uid="{00000000-0005-0000-0000-000029000000}"/>
    <cellStyle name="DollarHideZero" xfId="17" xr:uid="{00000000-0005-0000-0000-00002A000000}"/>
    <cellStyle name="DollarHideZero 2" xfId="18" xr:uid="{00000000-0005-0000-0000-00002B000000}"/>
    <cellStyle name="Explanatory Text 2" xfId="78" xr:uid="{00000000-0005-0000-0000-00002C000000}"/>
    <cellStyle name="Good 2" xfId="79" xr:uid="{00000000-0005-0000-0000-00002D000000}"/>
    <cellStyle name="Heading 1 2" xfId="80" xr:uid="{00000000-0005-0000-0000-00002E000000}"/>
    <cellStyle name="Heading 2 2" xfId="81" xr:uid="{00000000-0005-0000-0000-00002F000000}"/>
    <cellStyle name="Heading 3 2" xfId="82" xr:uid="{00000000-0005-0000-0000-000030000000}"/>
    <cellStyle name="Heading 4 2" xfId="83" xr:uid="{00000000-0005-0000-0000-000031000000}"/>
    <cellStyle name="Hyperlink" xfId="94" builtinId="8"/>
    <cellStyle name="Hyperlink 2" xfId="19" xr:uid="{00000000-0005-0000-0000-000032000000}"/>
    <cellStyle name="Input 2" xfId="84" xr:uid="{00000000-0005-0000-0000-000033000000}"/>
    <cellStyle name="Installed" xfId="20" xr:uid="{00000000-0005-0000-0000-000034000000}"/>
    <cellStyle name="Linked Cell 2" xfId="85" xr:uid="{00000000-0005-0000-0000-000035000000}"/>
    <cellStyle name="Neutral 2" xfId="86" xr:uid="{00000000-0005-0000-0000-000036000000}"/>
    <cellStyle name="Normal" xfId="0" builtinId="0"/>
    <cellStyle name="Normal 18" xfId="21" xr:uid="{00000000-0005-0000-0000-000038000000}"/>
    <cellStyle name="Normal 18 2" xfId="22" xr:uid="{00000000-0005-0000-0000-000039000000}"/>
    <cellStyle name="Normal 2" xfId="23" xr:uid="{00000000-0005-0000-0000-00003A000000}"/>
    <cellStyle name="Normal 2 2" xfId="24" xr:uid="{00000000-0005-0000-0000-00003B000000}"/>
    <cellStyle name="Normal 2 2 2" xfId="25" xr:uid="{00000000-0005-0000-0000-00003C000000}"/>
    <cellStyle name="Normal 2 3" xfId="26" xr:uid="{00000000-0005-0000-0000-00003D000000}"/>
    <cellStyle name="Normal 2 4" xfId="1" xr:uid="{00000000-0005-0000-0000-00003E000000}"/>
    <cellStyle name="Normal 3" xfId="27" xr:uid="{00000000-0005-0000-0000-00003F000000}"/>
    <cellStyle name="Normal 3 2" xfId="28" xr:uid="{00000000-0005-0000-0000-000040000000}"/>
    <cellStyle name="Normal 4" xfId="29" xr:uid="{00000000-0005-0000-0000-000041000000}"/>
    <cellStyle name="Normal 4 2" xfId="30" xr:uid="{00000000-0005-0000-0000-000042000000}"/>
    <cellStyle name="Normal 5" xfId="31" xr:uid="{00000000-0005-0000-0000-000043000000}"/>
    <cellStyle name="Normal 5 2" xfId="32" xr:uid="{00000000-0005-0000-0000-000044000000}"/>
    <cellStyle name="Normal 6" xfId="33" xr:uid="{00000000-0005-0000-0000-000045000000}"/>
    <cellStyle name="Normal 6 2" xfId="34" xr:uid="{00000000-0005-0000-0000-000046000000}"/>
    <cellStyle name="Normal 7" xfId="35" xr:uid="{00000000-0005-0000-0000-000047000000}"/>
    <cellStyle name="Normal 8" xfId="36" xr:uid="{00000000-0005-0000-0000-000048000000}"/>
    <cellStyle name="Note 2" xfId="37" xr:uid="{00000000-0005-0000-0000-000049000000}"/>
    <cellStyle name="NumberHideZero" xfId="38" xr:uid="{00000000-0005-0000-0000-00004A000000}"/>
    <cellStyle name="NumberHideZero 2" xfId="39" xr:uid="{00000000-0005-0000-0000-00004B000000}"/>
    <cellStyle name="Ordered" xfId="40" xr:uid="{00000000-0005-0000-0000-00004C000000}"/>
    <cellStyle name="Output 2" xfId="87" xr:uid="{00000000-0005-0000-0000-00004D000000}"/>
    <cellStyle name="Percent" xfId="93" builtinId="5"/>
    <cellStyle name="Percent 2" xfId="41" xr:uid="{00000000-0005-0000-0000-00004F000000}"/>
    <cellStyle name="Percent 2 2" xfId="42" xr:uid="{00000000-0005-0000-0000-000050000000}"/>
    <cellStyle name="Percent 2 3" xfId="3" xr:uid="{00000000-0005-0000-0000-000051000000}"/>
    <cellStyle name="Percent 3" xfId="43" xr:uid="{00000000-0005-0000-0000-000052000000}"/>
    <cellStyle name="Percent 4" xfId="44" xr:uid="{00000000-0005-0000-0000-000053000000}"/>
    <cellStyle name="Percent 5" xfId="45" xr:uid="{00000000-0005-0000-0000-000054000000}"/>
    <cellStyle name="Percent 6" xfId="2" xr:uid="{00000000-0005-0000-0000-000055000000}"/>
    <cellStyle name="Received" xfId="46" xr:uid="{00000000-0005-0000-0000-000056000000}"/>
    <cellStyle name="Red Font" xfId="47" xr:uid="{00000000-0005-0000-0000-000057000000}"/>
    <cellStyle name="Subtotal" xfId="48" xr:uid="{00000000-0005-0000-0000-000058000000}"/>
    <cellStyle name="Title 2" xfId="88" xr:uid="{00000000-0005-0000-0000-000059000000}"/>
    <cellStyle name="Top Border. Aqua" xfId="49" xr:uid="{00000000-0005-0000-0000-00005A000000}"/>
    <cellStyle name="Total 2" xfId="89" xr:uid="{00000000-0005-0000-0000-00005B000000}"/>
    <cellStyle name="Unlocked" xfId="50" xr:uid="{00000000-0005-0000-0000-00005C000000}"/>
    <cellStyle name="Warning Text 2" xfId="90" xr:uid="{00000000-0005-0000-0000-00005D000000}"/>
  </cellStyles>
  <dxfs count="9">
    <dxf>
      <font>
        <color theme="0"/>
      </font>
      <fill>
        <patternFill>
          <bgColor rgb="FFFF0000"/>
        </patternFill>
      </fill>
    </dxf>
    <dxf>
      <font>
        <color rgb="FF00B050"/>
      </font>
      <fill>
        <patternFill>
          <bgColor theme="2"/>
        </patternFill>
      </fill>
    </dxf>
    <dxf>
      <font>
        <condense val="0"/>
        <extend val="0"/>
        <color rgb="FF9C0006"/>
      </font>
      <fill>
        <patternFill>
          <bgColor rgb="FFFFC7CE"/>
        </patternFill>
      </fill>
    </dxf>
    <dxf>
      <font>
        <color rgb="FFFF0000"/>
      </font>
      <fill>
        <patternFill>
          <bgColor theme="2"/>
        </patternFill>
      </fill>
    </dxf>
    <dxf>
      <font>
        <color rgb="FFFF0000"/>
      </font>
      <fill>
        <patternFill patternType="solid">
          <bgColor theme="0"/>
        </patternFill>
      </fill>
    </dxf>
    <dxf>
      <font>
        <color rgb="FF008000"/>
      </font>
      <fill>
        <patternFill patternType="solid">
          <bgColor theme="0"/>
        </patternFill>
      </fill>
    </dxf>
    <dxf>
      <font>
        <b/>
        <i val="0"/>
        <color rgb="FFFF0000"/>
      </font>
    </dxf>
    <dxf>
      <font>
        <color rgb="FFFF0000"/>
      </font>
      <fill>
        <patternFill patternType="solid">
          <bgColor theme="0"/>
        </patternFill>
      </fill>
    </dxf>
    <dxf>
      <font>
        <color rgb="FF008000"/>
      </font>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411480</xdr:colOff>
      <xdr:row>0</xdr:row>
      <xdr:rowOff>0</xdr:rowOff>
    </xdr:from>
    <xdr:to>
      <xdr:col>10</xdr:col>
      <xdr:colOff>144780</xdr:colOff>
      <xdr:row>5</xdr:row>
      <xdr:rowOff>190500</xdr:rowOff>
    </xdr:to>
    <xdr:grpSp>
      <xdr:nvGrpSpPr>
        <xdr:cNvPr id="2" name="Group 1">
          <a:extLst>
            <a:ext uri="{FF2B5EF4-FFF2-40B4-BE49-F238E27FC236}">
              <a16:creationId xmlns:a16="http://schemas.microsoft.com/office/drawing/2014/main" id="{C4C8DC93-3B97-457E-8D08-053432CB99AD}"/>
            </a:ext>
          </a:extLst>
        </xdr:cNvPr>
        <xdr:cNvGrpSpPr/>
      </xdr:nvGrpSpPr>
      <xdr:grpSpPr>
        <a:xfrm>
          <a:off x="2278380" y="0"/>
          <a:ext cx="6467475" cy="1171575"/>
          <a:chOff x="5849414" y="634797"/>
          <a:chExt cx="3686175" cy="1536477"/>
        </a:xfrm>
      </xdr:grpSpPr>
      <xdr:sp macro="" textlink="">
        <xdr:nvSpPr>
          <xdr:cNvPr id="3" name="Horizontal Scroll 2">
            <a:extLst>
              <a:ext uri="{FF2B5EF4-FFF2-40B4-BE49-F238E27FC236}">
                <a16:creationId xmlns:a16="http://schemas.microsoft.com/office/drawing/2014/main" id="{13898552-F986-4198-BD64-19382F6C0FB0}"/>
              </a:ext>
            </a:extLst>
          </xdr:cNvPr>
          <xdr:cNvSpPr/>
        </xdr:nvSpPr>
        <xdr:spPr>
          <a:xfrm>
            <a:off x="5849414" y="634797"/>
            <a:ext cx="3686175" cy="1536477"/>
          </a:xfrm>
          <a:prstGeom prst="horizontalScroll">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1600">
                <a:solidFill>
                  <a:schemeClr val="tx1"/>
                </a:solidFill>
              </a:rPr>
              <a:t>KEY</a:t>
            </a:r>
            <a:endParaRPr lang="en-US" sz="1200">
              <a:solidFill>
                <a:schemeClr val="tx1"/>
              </a:solidFill>
            </a:endParaRPr>
          </a:p>
        </xdr:txBody>
      </xdr:sp>
      <xdr:sp macro="" textlink="">
        <xdr:nvSpPr>
          <xdr:cNvPr id="4" name="TextBox 3">
            <a:extLst>
              <a:ext uri="{FF2B5EF4-FFF2-40B4-BE49-F238E27FC236}">
                <a16:creationId xmlns:a16="http://schemas.microsoft.com/office/drawing/2014/main" id="{E3E32C9F-D94F-4D1F-9D82-C928423504D0}"/>
              </a:ext>
            </a:extLst>
          </xdr:cNvPr>
          <xdr:cNvSpPr txBox="1"/>
        </xdr:nvSpPr>
        <xdr:spPr>
          <a:xfrm>
            <a:off x="6000729" y="1400093"/>
            <a:ext cx="1801978" cy="33633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200"/>
              <a:t>Yellow Cells</a:t>
            </a:r>
            <a:r>
              <a:rPr lang="en-US" sz="1200" baseline="0"/>
              <a:t> are Re</a:t>
            </a:r>
            <a:r>
              <a:rPr lang="en-US" sz="1200"/>
              <a:t>quired</a:t>
            </a:r>
            <a:r>
              <a:rPr lang="en-US" sz="1200" baseline="0"/>
              <a:t> Input (See Below*)</a:t>
            </a:r>
            <a:endParaRPr lang="en-US" sz="1200"/>
          </a:p>
        </xdr:txBody>
      </xdr:sp>
    </xdr:grpSp>
    <xdr:clientData/>
  </xdr:twoCellAnchor>
  <xdr:twoCellAnchor editAs="oneCell">
    <xdr:from>
      <xdr:col>12</xdr:col>
      <xdr:colOff>792480</xdr:colOff>
      <xdr:row>1</xdr:row>
      <xdr:rowOff>30480</xdr:rowOff>
    </xdr:from>
    <xdr:to>
      <xdr:col>15</xdr:col>
      <xdr:colOff>630837</xdr:colOff>
      <xdr:row>4</xdr:row>
      <xdr:rowOff>114300</xdr:rowOff>
    </xdr:to>
    <xdr:pic>
      <xdr:nvPicPr>
        <xdr:cNvPr id="6" name="Picture 5" descr="NYSERDA logo">
          <a:extLst>
            <a:ext uri="{FF2B5EF4-FFF2-40B4-BE49-F238E27FC236}">
              <a16:creationId xmlns:a16="http://schemas.microsoft.com/office/drawing/2014/main" id="{46691483-A037-479E-A2B2-17339B53A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228600"/>
          <a:ext cx="2827302" cy="67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171450</xdr:colOff>
      <xdr:row>0</xdr:row>
      <xdr:rowOff>57150</xdr:rowOff>
    </xdr:from>
    <xdr:to>
      <xdr:col>5</xdr:col>
      <xdr:colOff>180974</xdr:colOff>
      <xdr:row>4</xdr:row>
      <xdr:rowOff>142432</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847725" y="57150"/>
          <a:ext cx="4791074" cy="847282"/>
          <a:chOff x="4705350" y="695325"/>
          <a:chExt cx="3686175" cy="1457325"/>
        </a:xfrm>
      </xdr:grpSpPr>
      <xdr:sp macro="" textlink="">
        <xdr:nvSpPr>
          <xdr:cNvPr id="6" name="Horizontal Scroll 5">
            <a:extLst>
              <a:ext uri="{FF2B5EF4-FFF2-40B4-BE49-F238E27FC236}">
                <a16:creationId xmlns:a16="http://schemas.microsoft.com/office/drawing/2014/main" id="{00000000-0008-0000-0200-000006000000}"/>
              </a:ext>
            </a:extLst>
          </xdr:cNvPr>
          <xdr:cNvSpPr/>
        </xdr:nvSpPr>
        <xdr:spPr>
          <a:xfrm>
            <a:off x="4705350" y="695325"/>
            <a:ext cx="3686175" cy="1457325"/>
          </a:xfrm>
          <a:prstGeom prst="horizontalScroll">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1600">
                <a:solidFill>
                  <a:schemeClr val="tx1"/>
                </a:solidFill>
              </a:rPr>
              <a:t>KEY</a:t>
            </a:r>
            <a:endParaRPr lang="en-US" sz="1200">
              <a:solidFill>
                <a:schemeClr val="tx1"/>
              </a:solidFill>
            </a:endParaRPr>
          </a:p>
        </xdr:txBody>
      </xdr:sp>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5323443" y="1428028"/>
            <a:ext cx="2610883" cy="229322"/>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a:t>Yellow Cells</a:t>
            </a:r>
            <a:r>
              <a:rPr lang="en-US" sz="1100" baseline="0"/>
              <a:t> are Re</a:t>
            </a:r>
            <a:r>
              <a:rPr lang="en-US" sz="1100"/>
              <a:t>quired</a:t>
            </a:r>
            <a:r>
              <a:rPr lang="en-US" sz="1100" baseline="0"/>
              <a:t> Input</a:t>
            </a:r>
            <a:endParaRPr lang="en-US" sz="1100"/>
          </a:p>
        </xdr:txBody>
      </xdr:sp>
    </xdr:grpSp>
    <xdr:clientData/>
  </xdr:twoCellAnchor>
  <xdr:twoCellAnchor>
    <xdr:from>
      <xdr:col>1</xdr:col>
      <xdr:colOff>27823</xdr:colOff>
      <xdr:row>49</xdr:row>
      <xdr:rowOff>38100</xdr:rowOff>
    </xdr:from>
    <xdr:to>
      <xdr:col>11</xdr:col>
      <xdr:colOff>257176</xdr:colOff>
      <xdr:row>52</xdr:row>
      <xdr:rowOff>0</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189748" y="7810500"/>
          <a:ext cx="11811753"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latin typeface="Times New Roman" pitchFamily="18" charset="0"/>
              <a:ea typeface="+mn-ea"/>
              <a:cs typeface="Times New Roman" pitchFamily="18" charset="0"/>
            </a:rPr>
            <a:t>*Note: </a:t>
          </a:r>
          <a:r>
            <a:rPr lang="en-US" sz="1400">
              <a:solidFill>
                <a:schemeClr val="dk1"/>
              </a:solidFill>
              <a:effectLst/>
              <a:latin typeface="Times New Roman" pitchFamily="18" charset="0"/>
              <a:ea typeface="+mn-ea"/>
              <a:cs typeface="Times New Roman" pitchFamily="18" charset="0"/>
            </a:rPr>
            <a:t>The monthly payment is an estimate and may be adjusted in the Loan Agreement.  The annual value of energy displaced will vary based upon your system operation and the cost per kWh which is subject to change.</a:t>
          </a:r>
          <a:endParaRPr lang="en-US" sz="1400">
            <a:latin typeface="Times New Roman" pitchFamily="18" charset="0"/>
            <a:cs typeface="Times New Roman" pitchFamily="18" charset="0"/>
          </a:endParaRPr>
        </a:p>
      </xdr:txBody>
    </xdr:sp>
    <xdr:clientData/>
  </xdr:twoCellAnchor>
  <xdr:twoCellAnchor editAs="oneCell">
    <xdr:from>
      <xdr:col>7</xdr:col>
      <xdr:colOff>0</xdr:colOff>
      <xdr:row>1</xdr:row>
      <xdr:rowOff>0</xdr:rowOff>
    </xdr:from>
    <xdr:to>
      <xdr:col>9</xdr:col>
      <xdr:colOff>668937</xdr:colOff>
      <xdr:row>4</xdr:row>
      <xdr:rowOff>102870</xdr:rowOff>
    </xdr:to>
    <xdr:pic>
      <xdr:nvPicPr>
        <xdr:cNvPr id="10" name="Picture 9" descr="NYSERDA logo">
          <a:extLst>
            <a:ext uri="{FF2B5EF4-FFF2-40B4-BE49-F238E27FC236}">
              <a16:creationId xmlns:a16="http://schemas.microsoft.com/office/drawing/2014/main" id="{961BE5CA-66D0-4098-A6FE-74BFD918B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2875" y="190500"/>
          <a:ext cx="2827302" cy="67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4\Depts\RES\Data%20Analysis%20and%20Systems\ProFormaUpdates\2018%20ProFormas\All%20w%20New%20Int%20Rates%20and%20Fuel%20Rates\RHNY%20ProForma%20-%20Pellet%20Stove%20Program_V1.0%20(2019)%20with%20New%20Interest%20Rates%20and%20Fuel%20R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4\Depts\RES\Data%20Analysis%20and%20Systems\ProFormaUpdates\2018%20ProFormas\ASHP%20New%20Archive\Full%20Automation%20of%20Savings%20Calculations%20with%20CC%20Rati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4\Depts\RES\Data%20Analysis%20and%20Systems\ProFormaUpdates\Original%20Proformas\ASHP%20Proforma%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s4\Depts\RES\Data%20Analysis%20and%20Systems\ProFormaUpdates\2018%20ProFormas\All%20w%20New%20Int%20Rates%20and%20Fuel%20Rates\RHNY%20Small%20Biomass%20ProForma_V1.0%20(2018)%20with%20New%20Interest%20R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as4\Depts\RES\Data%20Analysis%20and%20Systems\ProFormaUpdates\All%20ProFormas\2019%20Proformas\Final\ASHP%20Proforma%20-%20Clean%20Heating%20and%20Cooling%20-%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NY Calculator"/>
      <sheetName val="Loan Calculator"/>
      <sheetName val="Instructions"/>
      <sheetName val="Fuel 1 - Savings Calculator"/>
      <sheetName val="Fuel 2 - Savings Calculator"/>
      <sheetName val="Drop-Down Lists"/>
      <sheetName val="MenuItems"/>
    </sheetNames>
    <sheetDataSet>
      <sheetData sheetId="0">
        <row r="15">
          <cell r="L15">
            <v>10518</v>
          </cell>
        </row>
        <row r="113">
          <cell r="C113" t="str">
            <v>Please Select</v>
          </cell>
        </row>
        <row r="114">
          <cell r="C114" t="str">
            <v>Market-rate customer, recycling required</v>
          </cell>
        </row>
        <row r="115">
          <cell r="C115" t="str">
            <v>Income qualified customer, no recycling necessary</v>
          </cell>
        </row>
        <row r="116">
          <cell r="C116" t="str">
            <v>Income qualified customer, applying the option of recycling</v>
          </cell>
        </row>
        <row r="134">
          <cell r="C134" t="str">
            <v>Please Select</v>
          </cell>
        </row>
        <row r="135">
          <cell r="C135" t="str">
            <v>Oil</v>
          </cell>
        </row>
        <row r="136">
          <cell r="C136" t="str">
            <v>Kerosene</v>
          </cell>
        </row>
        <row r="137">
          <cell r="C137" t="str">
            <v>Propane</v>
          </cell>
        </row>
        <row r="138">
          <cell r="C138" t="str">
            <v>Electric</v>
          </cell>
        </row>
        <row r="139">
          <cell r="C139" t="str">
            <v>Cord Wood</v>
          </cell>
        </row>
        <row r="140">
          <cell r="C140" t="str">
            <v>Pellet</v>
          </cell>
        </row>
      </sheetData>
      <sheetData sheetId="1">
        <row r="9">
          <cell r="D9" t="str">
            <v>Yes</v>
          </cell>
        </row>
        <row r="11">
          <cell r="D11">
            <v>0</v>
          </cell>
        </row>
        <row r="13">
          <cell r="D13">
            <v>0</v>
          </cell>
        </row>
        <row r="21">
          <cell r="D21" t="e">
            <v>#VALUE!</v>
          </cell>
        </row>
        <row r="23">
          <cell r="D23">
            <v>20</v>
          </cell>
        </row>
        <row r="59">
          <cell r="E59" t="str">
            <v/>
          </cell>
        </row>
        <row r="81">
          <cell r="E81" t="e">
            <v>#VALUE!</v>
          </cell>
        </row>
      </sheetData>
      <sheetData sheetId="2"/>
      <sheetData sheetId="3"/>
      <sheetData sheetId="4"/>
      <sheetData sheetId="5"/>
      <sheetData sheetId="6">
        <row r="1">
          <cell r="A1">
            <v>3.49E-2</v>
          </cell>
          <cell r="B1">
            <v>5</v>
          </cell>
          <cell r="E1" t="str">
            <v>Monthly</v>
          </cell>
          <cell r="K1" t="str">
            <v>Yes</v>
          </cell>
        </row>
        <row r="2">
          <cell r="A2">
            <v>3.9899999999999998E-2</v>
          </cell>
          <cell r="B2">
            <v>10</v>
          </cell>
          <cell r="E2" t="str">
            <v>Annual</v>
          </cell>
          <cell r="K2" t="str">
            <v>No</v>
          </cell>
        </row>
        <row r="3">
          <cell r="B3">
            <v>15</v>
          </cell>
          <cell r="E3" t="str">
            <v>Loan Term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vings Calculator"/>
      <sheetName val="Sheet1"/>
      <sheetName val="Total Cost Analysis"/>
      <sheetName val="SIR Analysis (2)"/>
      <sheetName val="Sheet21"/>
      <sheetName val="Sheet3"/>
      <sheetName val="Sheet17"/>
      <sheetName val="Sheet2"/>
      <sheetName val="Sheet5"/>
      <sheetName val="Raw Data"/>
      <sheetName val="Loan Calculator"/>
      <sheetName val="Sheet25"/>
      <sheetName val="CC-SIR .8 - With Blanks"/>
      <sheetName val="CC-SIR .8 - With Blanks Count"/>
      <sheetName val="CC - SIR .8 - WIth Blanks - Fin"/>
      <sheetName val="OBR CC - With Blanks"/>
      <sheetName val="OBR CC - With Blanks Count"/>
      <sheetName val="OBR CC - With Blanks - Fin"/>
      <sheetName val="Customer Contribution - SIR (2)"/>
      <sheetName val="OBR Customer Contribution (2)"/>
    </sheetNames>
    <sheetDataSet>
      <sheetData sheetId="0"/>
      <sheetData sheetId="1"/>
      <sheetData sheetId="2"/>
      <sheetData sheetId="3"/>
      <sheetData sheetId="4"/>
      <sheetData sheetId="5"/>
      <sheetData sheetId="6"/>
      <sheetData sheetId="7"/>
      <sheetData sheetId="8"/>
      <sheetData sheetId="9"/>
      <sheetData sheetId="10">
        <row r="9">
          <cell r="D9" t="str">
            <v>No</v>
          </cell>
        </row>
        <row r="11">
          <cell r="D11"/>
        </row>
        <row r="13">
          <cell r="D13"/>
        </row>
        <row r="15">
          <cell r="D15"/>
        </row>
        <row r="20">
          <cell r="D20"/>
        </row>
        <row r="22">
          <cell r="D22">
            <v>15</v>
          </cell>
        </row>
        <row r="59">
          <cell r="E59"/>
        </row>
        <row r="81">
          <cell r="E81">
            <v>0</v>
          </cell>
        </row>
      </sheetData>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Items"/>
      <sheetName val="GSHP Calculator"/>
      <sheetName val="Loan Calculator"/>
    </sheetNames>
    <sheetDataSet>
      <sheetData sheetId="0">
        <row r="1">
          <cell r="A1">
            <v>3.49E-2</v>
          </cell>
          <cell r="B1">
            <v>5</v>
          </cell>
          <cell r="E1" t="str">
            <v>Monthly</v>
          </cell>
          <cell r="J1">
            <v>3.49E-2</v>
          </cell>
          <cell r="K1" t="str">
            <v>Yes</v>
          </cell>
        </row>
        <row r="2">
          <cell r="A2">
            <v>3.9899999999999998E-2</v>
          </cell>
          <cell r="B2">
            <v>10</v>
          </cell>
          <cell r="E2" t="str">
            <v>Annual</v>
          </cell>
          <cell r="J2">
            <v>3.9899999999999998E-2</v>
          </cell>
          <cell r="K2" t="str">
            <v>No</v>
          </cell>
        </row>
        <row r="3">
          <cell r="B3">
            <v>15</v>
          </cell>
          <cell r="E3" t="str">
            <v>Loan Term</v>
          </cell>
          <cell r="J3">
            <v>4.99E-2</v>
          </cell>
        </row>
        <row r="4">
          <cell r="J4">
            <v>5.4899999999999997E-2</v>
          </cell>
        </row>
        <row r="5">
          <cell r="J5">
            <v>5.9900000000000002E-2</v>
          </cell>
        </row>
        <row r="6">
          <cell r="J6">
            <v>6.4899999999999999E-2</v>
          </cell>
        </row>
        <row r="7">
          <cell r="J7">
            <v>6.9900000000000004E-2</v>
          </cell>
        </row>
        <row r="8">
          <cell r="J8">
            <v>7.4899999999999994E-2</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Items"/>
      <sheetName val="RHNY Calculator"/>
      <sheetName val="Loan Calculator"/>
      <sheetName val="Fuel 1 - Savings Calculator"/>
      <sheetName val="Fuel 2 - Savings Calculator"/>
    </sheetNames>
    <sheetDataSet>
      <sheetData sheetId="0"/>
      <sheetData sheetId="1"/>
      <sheetData sheetId="2">
        <row r="13">
          <cell r="D13">
            <v>5000</v>
          </cell>
        </row>
      </sheetData>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Items"/>
      <sheetName val="ASHP Calculator"/>
      <sheetName val="Loan Calculator"/>
      <sheetName val="Instructions"/>
      <sheetName val="EFS Inputs"/>
      <sheetName val="Fuel 1 - Savings Calculator"/>
      <sheetName val="Drop-Down Lists"/>
    </sheetNames>
    <sheetDataSet>
      <sheetData sheetId="0"/>
      <sheetData sheetId="1">
        <row r="51">
          <cell r="H51">
            <v>11.00817283654782</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nyserda.ny.gov/All-Programs/Programs/Clean-Energy-Action-Plan/Resident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X59"/>
  <sheetViews>
    <sheetView workbookViewId="0"/>
  </sheetViews>
  <sheetFormatPr defaultColWidth="9.140625" defaultRowHeight="21"/>
  <cols>
    <col min="1" max="1" width="9.42578125" style="111" bestFit="1" customWidth="1"/>
    <col min="2" max="2" width="4.85546875" style="111" bestFit="1" customWidth="1"/>
    <col min="3" max="3" width="3.28515625" style="111" bestFit="1" customWidth="1"/>
    <col min="4" max="4" width="39.5703125" style="111" bestFit="1" customWidth="1"/>
    <col min="5" max="5" width="13.140625" style="111" bestFit="1" customWidth="1"/>
    <col min="6" max="6" width="11.7109375" style="111" customWidth="1"/>
    <col min="7" max="7" width="47.140625" style="111" bestFit="1" customWidth="1"/>
    <col min="8" max="8" width="6.85546875" style="111" bestFit="1" customWidth="1"/>
    <col min="9" max="9" width="13.85546875" style="113" bestFit="1" customWidth="1"/>
    <col min="10" max="10" width="9.42578125" style="111" bestFit="1" customWidth="1"/>
    <col min="11" max="11" width="6.5703125" style="111" bestFit="1" customWidth="1"/>
    <col min="12" max="12" width="61.42578125" style="111" bestFit="1" customWidth="1"/>
    <col min="13" max="13" width="9.140625" style="116"/>
    <col min="14" max="14" width="59.28515625" style="117" customWidth="1"/>
    <col min="15" max="15" width="46.140625" style="117" bestFit="1" customWidth="1"/>
    <col min="16" max="16" width="77.5703125" style="117" customWidth="1"/>
    <col min="17" max="17" width="33.85546875" style="117" bestFit="1" customWidth="1"/>
    <col min="18" max="20" width="9.140625" style="117"/>
    <col min="21" max="21" width="65.85546875" style="117" customWidth="1"/>
    <col min="22" max="22" width="46.5703125" style="117" bestFit="1" customWidth="1"/>
    <col min="23" max="23" width="37.140625" style="117" customWidth="1"/>
    <col min="24" max="24" width="31.5703125" style="117" bestFit="1" customWidth="1"/>
    <col min="25" max="16384" width="9.140625" style="111"/>
  </cols>
  <sheetData>
    <row r="1" spans="1:24">
      <c r="A1" s="109">
        <v>3.49E-2</v>
      </c>
      <c r="B1" s="110">
        <v>5</v>
      </c>
      <c r="C1" s="111">
        <v>0</v>
      </c>
      <c r="D1" s="112" t="s">
        <v>0</v>
      </c>
      <c r="E1" s="112" t="s">
        <v>1</v>
      </c>
      <c r="F1" s="112"/>
      <c r="G1" s="111" t="s">
        <v>2</v>
      </c>
      <c r="H1" s="111" t="s">
        <v>3</v>
      </c>
      <c r="J1" s="114">
        <v>3.49E-2</v>
      </c>
      <c r="K1" s="111" t="s">
        <v>4</v>
      </c>
      <c r="L1" s="115" t="s">
        <v>5</v>
      </c>
      <c r="N1" s="117" t="s">
        <v>6</v>
      </c>
      <c r="U1" s="117" t="s">
        <v>7</v>
      </c>
    </row>
    <row r="2" spans="1:24">
      <c r="A2" s="109">
        <v>3.9899999999999998E-2</v>
      </c>
      <c r="B2" s="110">
        <v>10</v>
      </c>
      <c r="D2" s="112" t="s">
        <v>8</v>
      </c>
      <c r="E2" s="112" t="s">
        <v>9</v>
      </c>
      <c r="F2" s="112"/>
      <c r="G2" s="482"/>
      <c r="H2" s="482"/>
      <c r="I2" s="113" t="s">
        <v>10</v>
      </c>
      <c r="J2" s="114">
        <v>3.9899999999999998E-2</v>
      </c>
      <c r="K2" s="111" t="s">
        <v>11</v>
      </c>
      <c r="L2" s="111" t="s">
        <v>12</v>
      </c>
      <c r="N2" s="118" t="s">
        <v>2</v>
      </c>
      <c r="O2" s="118" t="s">
        <v>13</v>
      </c>
      <c r="P2" s="118" t="s">
        <v>14</v>
      </c>
      <c r="Q2" s="117" t="s">
        <v>15</v>
      </c>
      <c r="U2" s="118" t="s">
        <v>2</v>
      </c>
      <c r="V2" s="118" t="s">
        <v>13</v>
      </c>
      <c r="W2" s="118" t="s">
        <v>14</v>
      </c>
      <c r="X2" s="119" t="s">
        <v>15</v>
      </c>
    </row>
    <row r="3" spans="1:24" ht="24" customHeight="1">
      <c r="B3" s="110">
        <v>15</v>
      </c>
      <c r="E3" s="112" t="s">
        <v>16</v>
      </c>
      <c r="F3" s="112"/>
      <c r="G3" s="482" t="s">
        <v>17</v>
      </c>
      <c r="H3" s="482">
        <v>30</v>
      </c>
      <c r="I3" s="113" t="s">
        <v>18</v>
      </c>
      <c r="L3" s="111" t="s">
        <v>19</v>
      </c>
      <c r="N3" s="118"/>
      <c r="O3" s="118"/>
      <c r="P3" s="118"/>
    </row>
    <row r="4" spans="1:24" ht="24" customHeight="1">
      <c r="G4" s="482" t="s">
        <v>20</v>
      </c>
      <c r="H4" s="482">
        <v>30</v>
      </c>
      <c r="L4" s="111" t="s">
        <v>21</v>
      </c>
      <c r="N4" s="120" t="s">
        <v>22</v>
      </c>
      <c r="O4" s="121" t="s">
        <v>23</v>
      </c>
      <c r="P4" s="121" t="s">
        <v>24</v>
      </c>
      <c r="Q4" s="117">
        <v>20</v>
      </c>
      <c r="U4" s="120" t="s">
        <v>25</v>
      </c>
      <c r="V4" s="121" t="s">
        <v>26</v>
      </c>
      <c r="W4" s="121" t="s">
        <v>27</v>
      </c>
      <c r="X4" s="117">
        <v>20</v>
      </c>
    </row>
    <row r="5" spans="1:24" ht="24" customHeight="1">
      <c r="G5" s="482" t="s">
        <v>28</v>
      </c>
      <c r="H5" s="482">
        <v>30</v>
      </c>
      <c r="I5" s="111"/>
      <c r="N5" s="120" t="s">
        <v>29</v>
      </c>
      <c r="O5" s="121" t="s">
        <v>23</v>
      </c>
      <c r="P5" s="121" t="s">
        <v>24</v>
      </c>
      <c r="Q5" s="117">
        <v>20</v>
      </c>
      <c r="U5" s="120" t="s">
        <v>30</v>
      </c>
      <c r="V5" s="121" t="s">
        <v>26</v>
      </c>
      <c r="W5" s="121" t="s">
        <v>31</v>
      </c>
      <c r="X5" s="117">
        <v>20</v>
      </c>
    </row>
    <row r="6" spans="1:24" ht="24" customHeight="1">
      <c r="G6" s="482" t="s">
        <v>32</v>
      </c>
      <c r="H6" s="482">
        <v>30</v>
      </c>
      <c r="L6" s="115" t="s">
        <v>33</v>
      </c>
      <c r="N6" s="120" t="s">
        <v>34</v>
      </c>
      <c r="O6" s="121" t="s">
        <v>23</v>
      </c>
      <c r="P6" s="121" t="s">
        <v>35</v>
      </c>
      <c r="Q6" s="117">
        <v>20</v>
      </c>
      <c r="U6" s="120" t="s">
        <v>36</v>
      </c>
      <c r="V6" s="121" t="s">
        <v>26</v>
      </c>
      <c r="W6" s="121" t="s">
        <v>37</v>
      </c>
      <c r="X6" s="117">
        <v>20</v>
      </c>
    </row>
    <row r="7" spans="1:24" ht="24" customHeight="1">
      <c r="G7" s="482" t="s">
        <v>38</v>
      </c>
      <c r="H7" s="482">
        <v>30</v>
      </c>
      <c r="L7" s="111" t="s">
        <v>39</v>
      </c>
      <c r="N7" s="120" t="s">
        <v>40</v>
      </c>
      <c r="O7" s="121" t="s">
        <v>23</v>
      </c>
      <c r="P7" s="121" t="s">
        <v>41</v>
      </c>
      <c r="Q7" s="117">
        <v>25</v>
      </c>
      <c r="U7" s="120" t="s">
        <v>42</v>
      </c>
      <c r="V7" s="121" t="s">
        <v>26</v>
      </c>
      <c r="W7" s="121" t="s">
        <v>27</v>
      </c>
      <c r="X7" s="117">
        <v>20</v>
      </c>
    </row>
    <row r="8" spans="1:24" ht="24" customHeight="1">
      <c r="G8" s="482" t="s">
        <v>43</v>
      </c>
      <c r="H8" s="482">
        <v>15</v>
      </c>
      <c r="L8" s="111" t="s">
        <v>19</v>
      </c>
      <c r="N8" s="120" t="s">
        <v>44</v>
      </c>
      <c r="O8" s="121" t="s">
        <v>23</v>
      </c>
      <c r="P8" s="121" t="s">
        <v>35</v>
      </c>
      <c r="Q8" s="117">
        <v>25</v>
      </c>
      <c r="U8" s="120" t="s">
        <v>45</v>
      </c>
      <c r="V8" s="121" t="s">
        <v>23</v>
      </c>
      <c r="W8" s="121" t="s">
        <v>46</v>
      </c>
      <c r="X8" s="117">
        <v>20</v>
      </c>
    </row>
    <row r="9" spans="1:24" ht="21.75" thickBot="1">
      <c r="L9" s="111" t="s">
        <v>21</v>
      </c>
      <c r="N9" s="120" t="s">
        <v>47</v>
      </c>
      <c r="O9" s="121" t="s">
        <v>23</v>
      </c>
      <c r="P9" s="121" t="s">
        <v>48</v>
      </c>
      <c r="Q9" s="117">
        <v>25</v>
      </c>
      <c r="U9" s="120" t="s">
        <v>49</v>
      </c>
      <c r="V9" s="121" t="s">
        <v>23</v>
      </c>
      <c r="W9" s="121" t="s">
        <v>50</v>
      </c>
      <c r="X9" s="117">
        <v>20</v>
      </c>
    </row>
    <row r="10" spans="1:24" ht="30.75" thickBot="1">
      <c r="E10" s="454" t="s">
        <v>51</v>
      </c>
      <c r="F10" s="454" t="s">
        <v>52</v>
      </c>
      <c r="G10" s="454" t="s">
        <v>53</v>
      </c>
      <c r="N10" s="120" t="s">
        <v>54</v>
      </c>
      <c r="O10" s="121" t="s">
        <v>23</v>
      </c>
      <c r="P10" s="121" t="s">
        <v>55</v>
      </c>
      <c r="Q10" s="121">
        <v>15</v>
      </c>
      <c r="U10" s="120" t="s">
        <v>56</v>
      </c>
      <c r="V10" s="121" t="s">
        <v>23</v>
      </c>
      <c r="W10" s="121" t="s">
        <v>57</v>
      </c>
      <c r="X10" s="117">
        <v>20</v>
      </c>
    </row>
    <row r="11" spans="1:24" ht="21.75" thickBot="1">
      <c r="D11" s="117"/>
      <c r="E11" s="455">
        <v>3.49E-2</v>
      </c>
      <c r="F11" s="455">
        <v>3.49E-2</v>
      </c>
      <c r="G11" s="455">
        <v>3.9899999999999998E-2</v>
      </c>
      <c r="H11" s="111" t="s">
        <v>58</v>
      </c>
      <c r="L11" s="115" t="s">
        <v>59</v>
      </c>
      <c r="N11" s="120" t="s">
        <v>60</v>
      </c>
      <c r="O11" s="121" t="s">
        <v>23</v>
      </c>
      <c r="P11" s="121" t="s">
        <v>61</v>
      </c>
      <c r="Q11" s="117">
        <v>20</v>
      </c>
      <c r="U11" s="120" t="s">
        <v>62</v>
      </c>
      <c r="V11" s="121" t="s">
        <v>23</v>
      </c>
      <c r="W11" s="121" t="s">
        <v>63</v>
      </c>
      <c r="X11" s="117">
        <v>20</v>
      </c>
    </row>
    <row r="12" spans="1:24" ht="21.75" thickBot="1">
      <c r="E12" s="455">
        <v>6.9900000000000004E-2</v>
      </c>
      <c r="F12" s="455">
        <v>6.9900000000000004E-2</v>
      </c>
      <c r="G12" s="455">
        <v>7.4899999999999994E-2</v>
      </c>
      <c r="H12" s="111" t="s">
        <v>64</v>
      </c>
      <c r="L12" s="111" t="s">
        <v>19</v>
      </c>
      <c r="N12" s="120" t="s">
        <v>65</v>
      </c>
      <c r="O12" s="121" t="s">
        <v>23</v>
      </c>
      <c r="P12" s="121" t="s">
        <v>66</v>
      </c>
      <c r="Q12" s="117">
        <v>20</v>
      </c>
      <c r="U12" s="120" t="s">
        <v>67</v>
      </c>
      <c r="V12" s="121" t="s">
        <v>23</v>
      </c>
      <c r="W12" s="121" t="s">
        <v>68</v>
      </c>
      <c r="X12" s="117">
        <v>20</v>
      </c>
    </row>
    <row r="13" spans="1:24">
      <c r="L13" s="111" t="s">
        <v>21</v>
      </c>
      <c r="N13" s="120" t="s">
        <v>69</v>
      </c>
      <c r="O13" s="121" t="s">
        <v>23</v>
      </c>
      <c r="P13" s="121" t="s">
        <v>37</v>
      </c>
      <c r="Q13" s="117">
        <v>11</v>
      </c>
      <c r="U13" s="121" t="s">
        <v>70</v>
      </c>
      <c r="V13" s="120" t="s">
        <v>71</v>
      </c>
      <c r="W13" s="121" t="s">
        <v>72</v>
      </c>
      <c r="X13" s="117">
        <v>15</v>
      </c>
    </row>
    <row r="14" spans="1:24">
      <c r="N14" s="120" t="s">
        <v>73</v>
      </c>
      <c r="O14" s="121" t="s">
        <v>23</v>
      </c>
      <c r="P14" s="121" t="s">
        <v>37</v>
      </c>
      <c r="Q14" s="117">
        <v>13</v>
      </c>
      <c r="U14" s="121" t="s">
        <v>74</v>
      </c>
      <c r="V14" s="120" t="s">
        <v>71</v>
      </c>
      <c r="W14" s="120" t="s">
        <v>75</v>
      </c>
      <c r="X14" s="117">
        <v>20</v>
      </c>
    </row>
    <row r="15" spans="1:24">
      <c r="L15" s="115" t="s">
        <v>76</v>
      </c>
      <c r="N15" s="120" t="s">
        <v>77</v>
      </c>
      <c r="O15" s="121" t="s">
        <v>23</v>
      </c>
      <c r="P15" s="121" t="s">
        <v>78</v>
      </c>
      <c r="Q15" s="117">
        <v>15</v>
      </c>
      <c r="U15" s="120" t="s">
        <v>79</v>
      </c>
      <c r="V15" s="120" t="s">
        <v>71</v>
      </c>
      <c r="W15" s="121" t="s">
        <v>80</v>
      </c>
      <c r="X15" s="117">
        <v>15</v>
      </c>
    </row>
    <row r="16" spans="1:24">
      <c r="L16" s="111" t="s">
        <v>81</v>
      </c>
      <c r="N16" s="120" t="s">
        <v>82</v>
      </c>
      <c r="O16" s="121" t="s">
        <v>23</v>
      </c>
      <c r="P16" s="121" t="s">
        <v>83</v>
      </c>
      <c r="Q16" s="117">
        <v>11</v>
      </c>
      <c r="U16" s="120" t="s">
        <v>84</v>
      </c>
      <c r="V16" s="120" t="s">
        <v>71</v>
      </c>
      <c r="W16" s="121" t="s">
        <v>85</v>
      </c>
      <c r="X16" s="117">
        <v>20</v>
      </c>
    </row>
    <row r="17" spans="12:24">
      <c r="L17" s="111" t="s">
        <v>19</v>
      </c>
      <c r="N17" s="120" t="s">
        <v>86</v>
      </c>
      <c r="O17" s="121" t="s">
        <v>26</v>
      </c>
      <c r="P17" s="121" t="s">
        <v>87</v>
      </c>
      <c r="Q17" s="117">
        <v>30</v>
      </c>
      <c r="U17" s="120" t="s">
        <v>88</v>
      </c>
      <c r="V17" s="120" t="s">
        <v>89</v>
      </c>
      <c r="W17" s="121" t="s">
        <v>90</v>
      </c>
      <c r="X17" s="117">
        <v>15</v>
      </c>
    </row>
    <row r="18" spans="12:24">
      <c r="L18" s="111" t="s">
        <v>21</v>
      </c>
      <c r="N18" s="120" t="s">
        <v>91</v>
      </c>
      <c r="O18" s="121" t="s">
        <v>26</v>
      </c>
      <c r="P18" s="121" t="s">
        <v>92</v>
      </c>
      <c r="Q18" s="117">
        <v>15</v>
      </c>
      <c r="U18" s="120" t="s">
        <v>93</v>
      </c>
      <c r="V18" s="120" t="s">
        <v>89</v>
      </c>
      <c r="W18" s="121" t="s">
        <v>90</v>
      </c>
      <c r="X18" s="117">
        <v>15</v>
      </c>
    </row>
    <row r="19" spans="12:24">
      <c r="N19" s="120" t="s">
        <v>94</v>
      </c>
      <c r="O19" s="120" t="s">
        <v>71</v>
      </c>
      <c r="P19" s="121" t="s">
        <v>72</v>
      </c>
      <c r="Q19" s="117">
        <v>15</v>
      </c>
      <c r="U19" s="120" t="s">
        <v>95</v>
      </c>
      <c r="V19" s="120" t="s">
        <v>89</v>
      </c>
      <c r="W19" s="121" t="s">
        <v>90</v>
      </c>
      <c r="X19" s="117">
        <v>7</v>
      </c>
    </row>
    <row r="20" spans="12:24">
      <c r="N20" s="120" t="s">
        <v>96</v>
      </c>
      <c r="O20" s="120" t="s">
        <v>71</v>
      </c>
      <c r="P20" s="120" t="s">
        <v>75</v>
      </c>
      <c r="Q20" s="117">
        <v>20</v>
      </c>
      <c r="U20" s="120" t="s">
        <v>97</v>
      </c>
      <c r="V20" s="120" t="s">
        <v>89</v>
      </c>
      <c r="W20" s="121" t="s">
        <v>98</v>
      </c>
      <c r="X20" s="117">
        <v>20</v>
      </c>
    </row>
    <row r="21" spans="12:24">
      <c r="N21" s="120" t="s">
        <v>99</v>
      </c>
      <c r="O21" s="120" t="s">
        <v>71</v>
      </c>
      <c r="P21" s="121" t="s">
        <v>100</v>
      </c>
      <c r="Q21" s="117">
        <v>13</v>
      </c>
      <c r="U21" s="120" t="s">
        <v>101</v>
      </c>
      <c r="V21" s="120" t="s">
        <v>102</v>
      </c>
      <c r="W21" s="121" t="s">
        <v>103</v>
      </c>
      <c r="X21" s="117">
        <v>0</v>
      </c>
    </row>
    <row r="22" spans="12:24">
      <c r="N22" s="120" t="s">
        <v>104</v>
      </c>
      <c r="O22" s="120" t="s">
        <v>71</v>
      </c>
      <c r="P22" s="121" t="s">
        <v>85</v>
      </c>
      <c r="Q22" s="117">
        <v>20</v>
      </c>
      <c r="U22" s="120" t="s">
        <v>105</v>
      </c>
      <c r="V22" s="120" t="s">
        <v>102</v>
      </c>
      <c r="W22" s="121" t="s">
        <v>106</v>
      </c>
      <c r="X22" s="117">
        <v>0</v>
      </c>
    </row>
    <row r="23" spans="12:24">
      <c r="N23" s="120" t="s">
        <v>107</v>
      </c>
      <c r="O23" s="120" t="s">
        <v>71</v>
      </c>
      <c r="P23" s="120" t="s">
        <v>108</v>
      </c>
      <c r="Q23" s="121">
        <v>10</v>
      </c>
      <c r="U23" s="120" t="s">
        <v>109</v>
      </c>
      <c r="V23" s="120" t="s">
        <v>102</v>
      </c>
      <c r="W23" s="121" t="s">
        <v>110</v>
      </c>
      <c r="X23" s="117">
        <v>0</v>
      </c>
    </row>
    <row r="24" spans="12:24">
      <c r="N24" s="121" t="s">
        <v>111</v>
      </c>
      <c r="O24" s="120" t="s">
        <v>112</v>
      </c>
      <c r="P24" s="121" t="s">
        <v>31</v>
      </c>
      <c r="Q24" s="117">
        <v>10</v>
      </c>
      <c r="U24" s="120" t="s">
        <v>113</v>
      </c>
      <c r="V24" s="120" t="s">
        <v>102</v>
      </c>
      <c r="W24" s="121" t="s">
        <v>114</v>
      </c>
      <c r="X24" s="117">
        <v>0</v>
      </c>
    </row>
    <row r="25" spans="12:24">
      <c r="N25" s="120" t="s">
        <v>115</v>
      </c>
      <c r="O25" s="120" t="s">
        <v>112</v>
      </c>
      <c r="P25" s="121" t="s">
        <v>116</v>
      </c>
      <c r="Q25" s="117">
        <v>10</v>
      </c>
      <c r="U25" s="120" t="s">
        <v>117</v>
      </c>
      <c r="V25" s="120" t="s">
        <v>102</v>
      </c>
      <c r="W25" s="121" t="s">
        <v>118</v>
      </c>
      <c r="X25" s="117">
        <v>0</v>
      </c>
    </row>
    <row r="26" spans="12:24">
      <c r="N26" s="121" t="s">
        <v>119</v>
      </c>
      <c r="O26" s="120" t="s">
        <v>120</v>
      </c>
      <c r="P26" s="121" t="s">
        <v>121</v>
      </c>
      <c r="Q26" s="117">
        <v>17</v>
      </c>
      <c r="U26" s="120" t="s">
        <v>122</v>
      </c>
      <c r="V26" s="120" t="s">
        <v>102</v>
      </c>
      <c r="W26" s="121" t="s">
        <v>118</v>
      </c>
      <c r="X26" s="117">
        <v>0</v>
      </c>
    </row>
    <row r="27" spans="12:24">
      <c r="N27" s="120" t="s">
        <v>123</v>
      </c>
      <c r="O27" s="120" t="s">
        <v>89</v>
      </c>
      <c r="P27" s="121" t="s">
        <v>90</v>
      </c>
      <c r="Q27" s="117">
        <v>15</v>
      </c>
      <c r="U27" s="120" t="s">
        <v>124</v>
      </c>
      <c r="V27" s="120" t="s">
        <v>102</v>
      </c>
      <c r="W27" s="121" t="s">
        <v>31</v>
      </c>
      <c r="X27" s="117">
        <v>0</v>
      </c>
    </row>
    <row r="28" spans="12:24">
      <c r="N28" s="120" t="s">
        <v>125</v>
      </c>
      <c r="O28" s="120" t="s">
        <v>89</v>
      </c>
      <c r="P28" s="121" t="s">
        <v>90</v>
      </c>
      <c r="Q28" s="117">
        <v>15</v>
      </c>
      <c r="U28" s="120" t="s">
        <v>126</v>
      </c>
      <c r="V28" s="120" t="s">
        <v>102</v>
      </c>
      <c r="W28" s="121" t="s">
        <v>127</v>
      </c>
      <c r="X28" s="117">
        <v>0</v>
      </c>
    </row>
    <row r="29" spans="12:24">
      <c r="N29" s="120" t="s">
        <v>128</v>
      </c>
      <c r="O29" s="120" t="s">
        <v>89</v>
      </c>
      <c r="P29" s="121" t="s">
        <v>90</v>
      </c>
      <c r="Q29" s="117">
        <v>9</v>
      </c>
      <c r="U29" s="117" t="s">
        <v>129</v>
      </c>
      <c r="V29" s="117" t="s">
        <v>129</v>
      </c>
    </row>
    <row r="30" spans="12:24">
      <c r="N30" s="120" t="s">
        <v>130</v>
      </c>
      <c r="O30" s="120" t="s">
        <v>89</v>
      </c>
      <c r="P30" s="121" t="s">
        <v>90</v>
      </c>
      <c r="Q30" s="117">
        <v>7</v>
      </c>
    </row>
    <row r="31" spans="12:24">
      <c r="N31" s="120" t="s">
        <v>95</v>
      </c>
      <c r="O31" s="120" t="s">
        <v>89</v>
      </c>
      <c r="P31" s="121" t="s">
        <v>131</v>
      </c>
      <c r="Q31" s="117">
        <v>7</v>
      </c>
    </row>
    <row r="32" spans="12:24">
      <c r="N32" s="117" t="s">
        <v>129</v>
      </c>
      <c r="O32" s="117" t="s">
        <v>129</v>
      </c>
    </row>
    <row r="33" spans="14:16">
      <c r="P33" s="121"/>
    </row>
    <row r="34" spans="14:16">
      <c r="P34" s="121"/>
    </row>
    <row r="35" spans="14:16">
      <c r="N35" s="120"/>
      <c r="P35" s="121"/>
    </row>
    <row r="36" spans="14:16">
      <c r="N36" s="120"/>
      <c r="P36" s="121"/>
    </row>
    <row r="37" spans="14:16">
      <c r="N37" s="120"/>
      <c r="P37" s="121"/>
    </row>
    <row r="38" spans="14:16">
      <c r="N38" s="120"/>
      <c r="P38" s="121"/>
    </row>
    <row r="39" spans="14:16">
      <c r="N39" s="120"/>
      <c r="P39" s="121"/>
    </row>
    <row r="40" spans="14:16">
      <c r="N40" s="120"/>
      <c r="P40" s="121"/>
    </row>
    <row r="41" spans="14:16">
      <c r="N41" s="120"/>
      <c r="P41" s="121"/>
    </row>
    <row r="42" spans="14:16">
      <c r="N42" s="120"/>
      <c r="P42" s="121"/>
    </row>
    <row r="43" spans="14:16">
      <c r="N43" s="120"/>
      <c r="P43" s="120"/>
    </row>
    <row r="44" spans="14:16">
      <c r="N44" s="121"/>
      <c r="P44" s="121"/>
    </row>
    <row r="45" spans="14:16">
      <c r="N45" s="121"/>
      <c r="P45" s="121"/>
    </row>
    <row r="46" spans="14:16">
      <c r="N46" s="120"/>
      <c r="P46" s="121"/>
    </row>
    <row r="47" spans="14:16">
      <c r="N47" s="120"/>
      <c r="P47" s="121"/>
    </row>
    <row r="48" spans="14:16">
      <c r="N48" s="120"/>
      <c r="P48" s="121"/>
    </row>
    <row r="49" spans="14:16">
      <c r="N49" s="120"/>
      <c r="P49" s="121"/>
    </row>
    <row r="50" spans="14:16">
      <c r="N50" s="120"/>
      <c r="P50" s="121"/>
    </row>
    <row r="51" spans="14:16">
      <c r="N51" s="120"/>
      <c r="P51" s="121"/>
    </row>
    <row r="52" spans="14:16">
      <c r="N52" s="120"/>
      <c r="P52" s="121"/>
    </row>
    <row r="53" spans="14:16">
      <c r="N53" s="120"/>
      <c r="P53" s="121"/>
    </row>
    <row r="54" spans="14:16">
      <c r="N54" s="120"/>
      <c r="P54" s="121"/>
    </row>
    <row r="55" spans="14:16">
      <c r="N55" s="120"/>
      <c r="P55" s="121"/>
    </row>
    <row r="56" spans="14:16">
      <c r="N56" s="120"/>
      <c r="P56" s="121"/>
    </row>
    <row r="57" spans="14:16">
      <c r="N57" s="120"/>
      <c r="P57" s="121"/>
    </row>
    <row r="58" spans="14:16">
      <c r="N58" s="120"/>
    </row>
    <row r="59" spans="14:16">
      <c r="N59" s="120"/>
    </row>
  </sheetData>
  <dataValidations disablePrompts="1" count="1">
    <dataValidation type="list" allowBlank="1" showInputMessage="1" showErrorMessage="1" sqref="D11" xr:uid="{00000000-0002-0000-0000-000000000000}">
      <formula1>ValidRates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M186"/>
  <sheetViews>
    <sheetView tabSelected="1" workbookViewId="0">
      <selection activeCell="I10" sqref="I10"/>
    </sheetView>
  </sheetViews>
  <sheetFormatPr defaultColWidth="9.140625" defaultRowHeight="15.75"/>
  <cols>
    <col min="1" max="1" width="2.28515625" style="140" customWidth="1"/>
    <col min="2" max="2" width="9.140625" style="140"/>
    <col min="3" max="3" width="16.5703125" style="140" customWidth="1"/>
    <col min="4" max="4" width="16.7109375" style="140" customWidth="1"/>
    <col min="5" max="5" width="16.42578125" style="140" customWidth="1"/>
    <col min="6" max="6" width="15.42578125" style="140" customWidth="1"/>
    <col min="7" max="7" width="12.28515625" style="140" customWidth="1"/>
    <col min="8" max="8" width="15.7109375" style="140" customWidth="1"/>
    <col min="9" max="9" width="14.85546875" style="140" customWidth="1"/>
    <col min="10" max="10" width="9.5703125" style="140" customWidth="1"/>
    <col min="11" max="11" width="12.7109375" style="140" customWidth="1"/>
    <col min="12" max="12" width="3.28515625" style="140" customWidth="1"/>
    <col min="13" max="13" width="18.140625" style="140" customWidth="1"/>
    <col min="14" max="17" width="12.7109375" style="140" customWidth="1"/>
    <col min="18" max="18" width="3.140625" style="140" customWidth="1"/>
    <col min="19" max="19" width="26.42578125" style="140" customWidth="1"/>
    <col min="20" max="20" width="32.85546875" style="140" customWidth="1"/>
    <col min="21" max="21" width="14.28515625" style="140" customWidth="1"/>
    <col min="22" max="22" width="14.7109375" style="140" customWidth="1"/>
    <col min="23" max="23" width="14.28515625" style="140" customWidth="1"/>
    <col min="24" max="25" width="10.28515625" style="140" customWidth="1"/>
    <col min="26" max="32" width="9.140625" style="140"/>
    <col min="33" max="33" width="19.140625" style="140" customWidth="1"/>
    <col min="34" max="34" width="13" style="140" customWidth="1"/>
    <col min="35" max="16384" width="9.140625" style="140"/>
  </cols>
  <sheetData>
    <row r="1" spans="2:39" ht="15.6" customHeight="1">
      <c r="C1" s="141"/>
      <c r="D1" s="141"/>
      <c r="E1" s="141"/>
      <c r="F1" s="141"/>
      <c r="G1" s="141"/>
      <c r="M1"/>
      <c r="N1"/>
      <c r="O1" s="142"/>
      <c r="P1" s="143"/>
      <c r="Q1" s="143"/>
      <c r="S1" s="541" t="s">
        <v>132</v>
      </c>
      <c r="T1" s="542" t="s">
        <v>133</v>
      </c>
      <c r="U1" s="309" t="s">
        <v>134</v>
      </c>
      <c r="V1" s="311" t="s">
        <v>135</v>
      </c>
      <c r="W1" s="313" t="s">
        <v>136</v>
      </c>
      <c r="X1" s="104"/>
      <c r="Y1" s="104"/>
      <c r="AH1" s="140" t="s">
        <v>137</v>
      </c>
      <c r="AJ1" s="140" t="s">
        <v>138</v>
      </c>
      <c r="AL1" s="140" t="s">
        <v>139</v>
      </c>
      <c r="AM1" s="140" t="s">
        <v>140</v>
      </c>
    </row>
    <row r="2" spans="2:39">
      <c r="C2" s="141"/>
      <c r="D2" s="141"/>
      <c r="E2" s="141"/>
      <c r="F2" s="141"/>
      <c r="G2" s="141"/>
      <c r="M2"/>
      <c r="N2"/>
      <c r="O2" s="142"/>
      <c r="P2" s="141"/>
      <c r="Q2" s="141"/>
      <c r="S2" s="541"/>
      <c r="T2" s="543"/>
      <c r="U2" s="310" t="s">
        <v>141</v>
      </c>
      <c r="V2" s="312" t="s">
        <v>141</v>
      </c>
      <c r="W2" s="314" t="s">
        <v>142</v>
      </c>
      <c r="X2" s="230" t="s">
        <v>143</v>
      </c>
      <c r="Y2" s="231"/>
      <c r="Z2" s="232"/>
      <c r="AA2" s="232"/>
      <c r="AH2" s="140" t="s">
        <v>144</v>
      </c>
      <c r="AI2" s="140" t="s">
        <v>145</v>
      </c>
      <c r="AJ2" s="140">
        <v>2.5</v>
      </c>
      <c r="AK2" s="140" t="s">
        <v>146</v>
      </c>
      <c r="AL2" s="426" t="str">
        <f>IF(ISERROR('Fuel 1 - Savings Calculator'!H7),"",'Fuel 1 - Savings Calculator'!H7)</f>
        <v/>
      </c>
      <c r="AM2" s="140">
        <v>3.4129999999999998</v>
      </c>
    </row>
    <row r="3" spans="2:39" ht="15.6" customHeight="1">
      <c r="C3" s="141"/>
      <c r="D3" s="141"/>
      <c r="E3" s="141"/>
      <c r="F3" s="141"/>
      <c r="G3" s="141"/>
      <c r="H3" s="151"/>
      <c r="M3"/>
      <c r="N3"/>
      <c r="O3" s="141"/>
      <c r="P3" s="141"/>
      <c r="Q3" s="141"/>
      <c r="S3" s="541"/>
      <c r="T3" s="233" t="s">
        <v>147</v>
      </c>
      <c r="U3" s="234">
        <v>10</v>
      </c>
      <c r="V3" s="235">
        <v>13</v>
      </c>
      <c r="W3" s="236">
        <v>14.5</v>
      </c>
      <c r="X3" s="544" t="s">
        <v>148</v>
      </c>
      <c r="Y3" s="545"/>
      <c r="Z3" s="545"/>
      <c r="AA3" s="545"/>
      <c r="AH3" s="140" t="s">
        <v>149</v>
      </c>
      <c r="AI3" s="140" t="s">
        <v>145</v>
      </c>
      <c r="AJ3" s="140">
        <v>1</v>
      </c>
      <c r="AK3" s="140" t="s">
        <v>146</v>
      </c>
      <c r="AL3" s="426" t="str">
        <f>IF(ISERROR('Fuel 1 - Savings Calculator'!H7),"",'Fuel 1 - Savings Calculator'!H7)</f>
        <v/>
      </c>
      <c r="AM3" s="140">
        <v>3.4129999999999998</v>
      </c>
    </row>
    <row r="4" spans="2:39">
      <c r="C4" s="141"/>
      <c r="D4" s="141"/>
      <c r="E4" s="141"/>
      <c r="F4" s="141"/>
      <c r="G4" s="141"/>
      <c r="H4" s="341" t="s">
        <v>150</v>
      </c>
      <c r="I4" s="341"/>
      <c r="J4" s="341"/>
      <c r="M4"/>
      <c r="N4"/>
      <c r="O4" s="141"/>
      <c r="P4" s="141"/>
      <c r="Q4" s="141"/>
      <c r="S4" s="541"/>
      <c r="T4" s="237" t="s">
        <v>151</v>
      </c>
      <c r="U4" s="238">
        <v>0.25</v>
      </c>
      <c r="V4" s="239">
        <v>0.25</v>
      </c>
      <c r="W4" s="240">
        <v>0.18</v>
      </c>
      <c r="X4" s="544"/>
      <c r="Y4" s="545"/>
      <c r="Z4" s="545"/>
      <c r="AA4" s="545"/>
      <c r="AH4" s="140" t="s">
        <v>152</v>
      </c>
      <c r="AI4" s="140" t="s">
        <v>153</v>
      </c>
      <c r="AJ4" s="140">
        <v>0.85</v>
      </c>
      <c r="AK4" s="140" t="s">
        <v>154</v>
      </c>
      <c r="AL4" s="426" t="str">
        <f>'Fuel 1 - Savings Calculator'!H3</f>
        <v/>
      </c>
      <c r="AM4" s="140">
        <v>139</v>
      </c>
    </row>
    <row r="5" spans="2:39">
      <c r="C5" s="141"/>
      <c r="D5" s="141"/>
      <c r="E5" s="141"/>
      <c r="F5" s="141"/>
      <c r="G5" s="141"/>
      <c r="H5" s="339" t="s">
        <v>155</v>
      </c>
      <c r="I5" s="266"/>
      <c r="M5"/>
      <c r="N5"/>
      <c r="O5" s="141"/>
      <c r="P5" s="141"/>
      <c r="Q5" s="141"/>
      <c r="S5" s="541"/>
      <c r="T5" s="237" t="s">
        <v>156</v>
      </c>
      <c r="U5" s="306">
        <v>0.5</v>
      </c>
      <c r="V5" s="306">
        <v>0.5</v>
      </c>
      <c r="W5" s="306">
        <v>0.35</v>
      </c>
      <c r="X5" s="544"/>
      <c r="Y5" s="545"/>
      <c r="Z5" s="545"/>
      <c r="AA5" s="545"/>
      <c r="AH5" s="140" t="s">
        <v>157</v>
      </c>
      <c r="AI5" s="140" t="s">
        <v>158</v>
      </c>
      <c r="AJ5" s="140">
        <v>0.79</v>
      </c>
      <c r="AK5" s="140" t="s">
        <v>159</v>
      </c>
      <c r="AL5" s="426" t="str">
        <f>IF(ISERROR('Fuel 1 - Savings Calculator'!H4/10.37),"",'Fuel 1 - Savings Calculator'!H4/10.37)</f>
        <v/>
      </c>
      <c r="AM5" s="140">
        <v>100</v>
      </c>
    </row>
    <row r="6" spans="2:39" ht="16.5" thickBot="1">
      <c r="H6" s="339"/>
      <c r="S6" s="541"/>
      <c r="T6" s="237" t="s">
        <v>160</v>
      </c>
      <c r="U6" s="241">
        <v>375</v>
      </c>
      <c r="V6" s="242">
        <v>375</v>
      </c>
      <c r="W6" s="243">
        <v>375</v>
      </c>
      <c r="X6" s="544"/>
      <c r="Y6" s="545"/>
      <c r="Z6" s="545"/>
      <c r="AA6" s="545"/>
      <c r="AH6" s="140" t="s">
        <v>161</v>
      </c>
      <c r="AI6" s="140" t="s">
        <v>153</v>
      </c>
      <c r="AJ6" s="140">
        <v>0.77</v>
      </c>
      <c r="AK6" s="140" t="s">
        <v>154</v>
      </c>
      <c r="AL6" s="426" t="str">
        <f>'Fuel 1 - Savings Calculator'!H5</f>
        <v/>
      </c>
      <c r="AM6" s="140">
        <v>92</v>
      </c>
    </row>
    <row r="7" spans="2:39" ht="19.5" thickBot="1">
      <c r="B7" s="144"/>
      <c r="C7" s="244" t="s">
        <v>162</v>
      </c>
      <c r="D7" s="229"/>
      <c r="E7" s="145"/>
      <c r="F7" s="145"/>
      <c r="G7" s="145"/>
      <c r="H7" s="145"/>
      <c r="I7" s="145"/>
      <c r="J7" s="145"/>
      <c r="K7" s="146"/>
      <c r="L7" s="245"/>
      <c r="M7" s="344" t="s">
        <v>163</v>
      </c>
      <c r="N7" s="345"/>
      <c r="O7" s="345"/>
      <c r="P7" s="345"/>
      <c r="Q7" s="346"/>
      <c r="R7" s="246"/>
      <c r="S7" s="541"/>
      <c r="T7" s="237" t="s">
        <v>164</v>
      </c>
      <c r="U7" s="238">
        <f>12/U3</f>
        <v>1.2</v>
      </c>
      <c r="V7" s="239">
        <f>12/V3</f>
        <v>0.92307692307692313</v>
      </c>
      <c r="W7" s="240">
        <f>12/W3</f>
        <v>0.82758620689655171</v>
      </c>
      <c r="X7" s="544"/>
      <c r="Y7" s="545"/>
      <c r="Z7" s="545"/>
      <c r="AA7" s="545"/>
      <c r="AH7" s="140" t="s">
        <v>165</v>
      </c>
      <c r="AI7" s="140" t="s">
        <v>166</v>
      </c>
      <c r="AJ7" s="140">
        <v>0.7</v>
      </c>
      <c r="AK7" s="140" t="s">
        <v>167</v>
      </c>
      <c r="AL7" s="140">
        <v>225</v>
      </c>
      <c r="AM7" s="140">
        <v>24000</v>
      </c>
    </row>
    <row r="8" spans="2:39">
      <c r="B8" s="161"/>
      <c r="C8" s="147"/>
      <c r="D8" s="147"/>
      <c r="E8" s="264" t="s">
        <v>168</v>
      </c>
      <c r="F8" s="435" t="s">
        <v>11</v>
      </c>
      <c r="G8" s="547" t="s">
        <v>169</v>
      </c>
      <c r="H8" s="548"/>
      <c r="I8" s="548"/>
      <c r="J8" s="548"/>
      <c r="K8" s="163"/>
      <c r="L8" s="147"/>
      <c r="M8" s="148"/>
      <c r="N8" s="149"/>
      <c r="O8" s="149"/>
      <c r="P8" s="149"/>
      <c r="Q8" s="150"/>
      <c r="S8" s="541"/>
      <c r="T8" s="247" t="s">
        <v>170</v>
      </c>
      <c r="U8" s="248">
        <f>(U5-U4)*U6</f>
        <v>93.75</v>
      </c>
      <c r="V8" s="249">
        <f t="shared" ref="V8:W8" si="0">(V5-V4)*V6</f>
        <v>93.75</v>
      </c>
      <c r="W8" s="250">
        <f t="shared" si="0"/>
        <v>63.749999999999993</v>
      </c>
      <c r="X8" s="544"/>
      <c r="Y8" s="545"/>
      <c r="Z8" s="545"/>
      <c r="AA8" s="545"/>
    </row>
    <row r="9" spans="2:39">
      <c r="B9" s="161"/>
      <c r="C9" s="147"/>
      <c r="D9" s="147"/>
      <c r="E9" s="147"/>
      <c r="F9" s="147"/>
      <c r="G9" s="147"/>
      <c r="H9" s="147"/>
      <c r="I9" s="147"/>
      <c r="J9" s="147"/>
      <c r="K9" s="163"/>
      <c r="L9" s="147"/>
      <c r="M9" s="153"/>
      <c r="N9" s="156"/>
      <c r="O9" s="156"/>
      <c r="P9" s="156"/>
      <c r="Q9" s="453"/>
      <c r="S9" s="541"/>
      <c r="T9" s="251" t="s">
        <v>171</v>
      </c>
      <c r="U9" s="252">
        <f>U7+U8/1000</f>
        <v>1.29375</v>
      </c>
      <c r="V9" s="253">
        <f>V7+V8/1000</f>
        <v>1.0168269230769231</v>
      </c>
      <c r="W9" s="254">
        <f>W7+W8/1000</f>
        <v>0.89133620689655169</v>
      </c>
      <c r="AH9" s="140" t="s">
        <v>172</v>
      </c>
    </row>
    <row r="10" spans="2:39" ht="15.6" customHeight="1">
      <c r="B10" s="533" t="s">
        <v>173</v>
      </c>
      <c r="C10" s="151" t="s">
        <v>174</v>
      </c>
      <c r="D10" s="151"/>
      <c r="E10" s="434"/>
      <c r="F10" s="147" t="s">
        <v>175</v>
      </c>
      <c r="G10" s="147"/>
      <c r="H10" s="264" t="s">
        <v>176</v>
      </c>
      <c r="I10" s="443"/>
      <c r="J10" s="147"/>
      <c r="K10" s="163"/>
      <c r="L10" s="147"/>
      <c r="M10" s="153" t="s">
        <v>177</v>
      </c>
      <c r="N10" s="534"/>
      <c r="O10" s="534"/>
      <c r="P10" s="534"/>
      <c r="Q10" s="154"/>
      <c r="S10" s="541"/>
      <c r="T10" s="255" t="s">
        <v>178</v>
      </c>
      <c r="U10" s="256">
        <f>(12-U8*3.413/1000)/12</f>
        <v>0.97333593750000003</v>
      </c>
      <c r="V10" s="257">
        <f>(12-V8*3.413/1000)/12</f>
        <v>0.97333593750000003</v>
      </c>
      <c r="W10" s="258">
        <f>(12-W8*3.413/1000)/12</f>
        <v>0.98186843750000008</v>
      </c>
      <c r="AH10" s="140" t="s">
        <v>179</v>
      </c>
    </row>
    <row r="11" spans="2:39" ht="15.6" customHeight="1">
      <c r="B11" s="533"/>
      <c r="C11" s="151" t="s">
        <v>180</v>
      </c>
      <c r="D11" s="151"/>
      <c r="E11" s="151"/>
      <c r="F11" s="147"/>
      <c r="G11" s="147"/>
      <c r="H11" s="147"/>
      <c r="I11" s="442"/>
      <c r="J11" s="147"/>
      <c r="K11" s="163"/>
      <c r="L11" s="147"/>
      <c r="M11" s="153"/>
      <c r="N11" s="155"/>
      <c r="O11" s="155"/>
      <c r="P11" s="155"/>
      <c r="Q11" s="154"/>
      <c r="S11" s="541"/>
      <c r="T11" s="483" t="s">
        <v>181</v>
      </c>
      <c r="U11" s="484">
        <f>U10*12/U9</f>
        <v>9.0280434782608712</v>
      </c>
      <c r="V11" s="259">
        <f t="shared" ref="V11:W11" si="1">V10*12/V9</f>
        <v>11.486744680851064</v>
      </c>
      <c r="W11" s="485">
        <f t="shared" si="1"/>
        <v>13.218829392136952</v>
      </c>
    </row>
    <row r="12" spans="2:39" ht="18.75">
      <c r="B12" s="533"/>
      <c r="C12" s="147" t="s">
        <v>182</v>
      </c>
      <c r="D12" s="434"/>
      <c r="E12" s="264" t="s">
        <v>183</v>
      </c>
      <c r="F12" s="444" t="str">
        <f>IF(ISERROR(VLOOKUP(N18,'Fuel 1 - Savings Calculator'!L:V,11,)),"",VLOOKUP(N18,'Fuel 1 - Savings Calculator'!L:V,11,))</f>
        <v/>
      </c>
      <c r="G12" s="264" t="s">
        <v>184</v>
      </c>
      <c r="H12" s="325" t="str">
        <f>IF(ISERROR(VLOOKUP(F12:F12,$T$22:$U$26,2)),"",VLOOKUP(F12:F12,$T$22:$U$26,2))</f>
        <v/>
      </c>
      <c r="I12" s="329"/>
      <c r="J12" s="147"/>
      <c r="K12" s="163"/>
      <c r="L12" s="147"/>
      <c r="M12" s="153" t="s">
        <v>185</v>
      </c>
      <c r="N12" s="534"/>
      <c r="O12" s="534"/>
      <c r="P12" s="534"/>
      <c r="Q12" s="154"/>
      <c r="S12" s="541"/>
      <c r="T12" s="342"/>
      <c r="U12" s="321">
        <f>U11/U3</f>
        <v>0.90280434782608709</v>
      </c>
      <c r="V12" s="321">
        <f>V11/V3</f>
        <v>0.88359574468085111</v>
      </c>
      <c r="W12" s="321">
        <f>W11/W3</f>
        <v>0.91164340635427255</v>
      </c>
      <c r="AG12" s="152" t="s">
        <v>186</v>
      </c>
      <c r="AH12"/>
      <c r="AI12" s="140" t="s">
        <v>187</v>
      </c>
    </row>
    <row r="13" spans="2:39" ht="18" customHeight="1">
      <c r="B13" s="533"/>
      <c r="C13" s="147"/>
      <c r="D13" s="323" t="s">
        <v>188</v>
      </c>
      <c r="E13" s="323" t="s">
        <v>189</v>
      </c>
      <c r="F13" s="324" t="str">
        <f>IF(ISERROR(VLOOKUP(F12,$T$22:$AC$26,10)),"",VLOOKUP(F12,$T$22:$AC$26,10))</f>
        <v/>
      </c>
      <c r="G13" s="264" t="s">
        <v>190</v>
      </c>
      <c r="H13" s="325" t="str">
        <f>U19</f>
        <v>60F</v>
      </c>
      <c r="I13" s="330" t="str">
        <f>IF(ISERROR(IF(G25,I25,IF(I14,I14,D12*H12/1000))),"",IF(G25,I25,IF(I14,I14,D12*H12/1000)))</f>
        <v/>
      </c>
      <c r="J13" s="333" t="s">
        <v>191</v>
      </c>
      <c r="K13" s="335" t="str">
        <f>IF(G25,"(Meas Fuel)",IF(I14,"(Override)","(Manual J)"))</f>
        <v>(Manual J)</v>
      </c>
      <c r="L13" s="147"/>
      <c r="M13" s="153"/>
      <c r="N13" s="156"/>
      <c r="O13" s="156"/>
      <c r="P13" s="157"/>
      <c r="Q13" s="158"/>
      <c r="S13" s="541"/>
      <c r="T13" s="343"/>
      <c r="U13" s="321"/>
      <c r="V13" s="321"/>
      <c r="W13" s="321"/>
      <c r="AG13" s="219" t="s">
        <v>192</v>
      </c>
      <c r="AH13" s="220" t="s">
        <v>193</v>
      </c>
      <c r="AI13" s="220" t="s">
        <v>161</v>
      </c>
      <c r="AJ13" s="220" t="s">
        <v>194</v>
      </c>
    </row>
    <row r="14" spans="2:39" ht="18" customHeight="1">
      <c r="B14" s="533"/>
      <c r="C14" s="147"/>
      <c r="D14" s="147"/>
      <c r="E14" s="147"/>
      <c r="F14" s="147"/>
      <c r="G14" s="147"/>
      <c r="H14" s="264" t="s">
        <v>195</v>
      </c>
      <c r="I14" s="441"/>
      <c r="J14" s="147" t="s">
        <v>196</v>
      </c>
      <c r="K14" s="163"/>
      <c r="L14" s="147"/>
      <c r="M14" s="159" t="s">
        <v>197</v>
      </c>
      <c r="N14" s="534"/>
      <c r="O14" s="534"/>
      <c r="P14" s="534"/>
      <c r="Q14" s="158"/>
      <c r="S14" s="541"/>
      <c r="T14" s="343" t="s">
        <v>198</v>
      </c>
      <c r="U14" s="321"/>
      <c r="V14" s="321"/>
      <c r="W14" s="321"/>
      <c r="AG14" s="168">
        <v>2012</v>
      </c>
      <c r="AH14" s="222">
        <v>3.9430000000000001</v>
      </c>
      <c r="AI14" s="222">
        <v>3.2368999999999999</v>
      </c>
      <c r="AJ14" s="222">
        <v>0.1762</v>
      </c>
    </row>
    <row r="15" spans="2:39" ht="18" customHeight="1">
      <c r="B15" s="533"/>
      <c r="C15" s="147" t="s">
        <v>199</v>
      </c>
      <c r="D15" s="323"/>
      <c r="E15" s="147"/>
      <c r="F15" s="435"/>
      <c r="G15" s="287" t="s">
        <v>200</v>
      </c>
      <c r="H15" s="147"/>
      <c r="I15" s="332">
        <f>IF(I16,I16,F15/4.32*3.62)</f>
        <v>0</v>
      </c>
      <c r="J15" s="333" t="s">
        <v>201</v>
      </c>
      <c r="K15" s="335" t="str">
        <f>IF(I16,"(Override)","(from Rated)")</f>
        <v>(from Rated)</v>
      </c>
      <c r="L15" s="147"/>
      <c r="M15" s="159"/>
      <c r="N15" s="427"/>
      <c r="O15" s="427"/>
      <c r="P15" s="428"/>
      <c r="Q15" s="158"/>
      <c r="S15" s="541"/>
      <c r="T15" s="343"/>
      <c r="Y15" s="540" t="s">
        <v>202</v>
      </c>
      <c r="Z15" s="540"/>
      <c r="AA15" s="540"/>
      <c r="AG15" s="168"/>
      <c r="AH15" s="222"/>
      <c r="AI15" s="222"/>
      <c r="AJ15" s="222"/>
    </row>
    <row r="16" spans="2:39" ht="16.5" customHeight="1">
      <c r="B16" s="533"/>
      <c r="C16" s="147" t="s">
        <v>203</v>
      </c>
      <c r="D16" s="147"/>
      <c r="E16" s="147"/>
      <c r="F16" s="147"/>
      <c r="G16" s="147"/>
      <c r="H16" s="264" t="s">
        <v>195</v>
      </c>
      <c r="I16" s="441"/>
      <c r="J16" s="334" t="s">
        <v>204</v>
      </c>
      <c r="K16" s="331"/>
      <c r="L16" s="147"/>
      <c r="M16" s="159" t="s">
        <v>205</v>
      </c>
      <c r="N16" s="534"/>
      <c r="O16" s="534"/>
      <c r="P16" s="534"/>
      <c r="Q16" s="158"/>
      <c r="S16" s="541"/>
      <c r="T16" s="155" t="s">
        <v>206</v>
      </c>
      <c r="U16" s="307">
        <f>200*D12/40</f>
        <v>0</v>
      </c>
      <c r="V16" s="260" t="s">
        <v>207</v>
      </c>
      <c r="W16" s="261" t="str">
        <f>HLOOKUP($U$20,$U$21:$Y$28,8)</f>
        <v/>
      </c>
      <c r="Y16" s="540"/>
      <c r="Z16" s="540"/>
      <c r="AA16" s="540"/>
      <c r="AG16" s="168"/>
      <c r="AH16" s="222"/>
      <c r="AI16" s="222"/>
      <c r="AJ16" s="222"/>
    </row>
    <row r="17" spans="2:36" ht="16.5" customHeight="1">
      <c r="B17" s="533"/>
      <c r="C17" s="147" t="s">
        <v>208</v>
      </c>
      <c r="D17" s="147"/>
      <c r="E17" s="147"/>
      <c r="F17" s="328">
        <v>0.24</v>
      </c>
      <c r="G17" s="264" t="s">
        <v>209</v>
      </c>
      <c r="H17" s="440"/>
      <c r="I17" s="330" t="str">
        <f>IF(ISERROR(IF(H17,H17*I13,F17*I13)),"",IF(H17,H17*I13,F17*I13))</f>
        <v/>
      </c>
      <c r="J17" s="333" t="s">
        <v>191</v>
      </c>
      <c r="K17" s="335" t="str">
        <f>IF(H17,"(Override)","(Study Avg)")</f>
        <v>(Study Avg)</v>
      </c>
      <c r="L17" s="147"/>
      <c r="M17" s="159"/>
      <c r="N17" s="155"/>
      <c r="O17" s="155"/>
      <c r="P17" s="155"/>
      <c r="Q17" s="158"/>
      <c r="S17" s="541"/>
      <c r="T17" s="322" t="str">
        <f>IF(ISERROR(F12),"",F12)</f>
        <v/>
      </c>
      <c r="U17" s="155"/>
      <c r="V17" s="262" t="s">
        <v>210</v>
      </c>
      <c r="W17" s="263" t="str">
        <f>IF(ISERROR(U16*W16/1000),"",U16*W16/1000)</f>
        <v/>
      </c>
      <c r="Y17" s="540"/>
      <c r="Z17" s="540"/>
      <c r="AA17" s="540"/>
      <c r="AG17" s="168">
        <v>2011</v>
      </c>
      <c r="AH17" s="222">
        <v>3.4781180000000003</v>
      </c>
      <c r="AI17" s="222">
        <v>3.0620099999999999</v>
      </c>
      <c r="AJ17" s="222">
        <v>0.178948</v>
      </c>
    </row>
    <row r="18" spans="2:36" ht="16.5" customHeight="1">
      <c r="B18" s="533"/>
      <c r="C18" s="147" t="s">
        <v>211</v>
      </c>
      <c r="D18" s="147"/>
      <c r="E18" s="147"/>
      <c r="F18" s="264"/>
      <c r="G18" s="336"/>
      <c r="H18" s="264"/>
      <c r="I18" s="330">
        <f>IF(I19,I19,I15/3.62*20)</f>
        <v>0</v>
      </c>
      <c r="J18" s="333" t="s">
        <v>212</v>
      </c>
      <c r="K18" s="335" t="str">
        <f>IF(I19,"(Override)","(from COP)")</f>
        <v>(from COP)</v>
      </c>
      <c r="L18" s="147"/>
      <c r="M18" s="159" t="s">
        <v>213</v>
      </c>
      <c r="N18" s="534"/>
      <c r="O18" s="534"/>
      <c r="P18" s="534"/>
      <c r="Q18" s="158"/>
      <c r="S18" s="541"/>
      <c r="T18" s="260"/>
      <c r="U18" s="155"/>
      <c r="V18" s="262"/>
      <c r="W18" s="263"/>
      <c r="Y18" s="479"/>
      <c r="Z18" s="479"/>
      <c r="AA18" s="479"/>
      <c r="AG18" s="168">
        <v>2010</v>
      </c>
      <c r="AH18" s="222">
        <v>2.8591199999999999</v>
      </c>
      <c r="AI18" s="222">
        <v>2.6134499999999998</v>
      </c>
      <c r="AJ18" s="222">
        <v>0.17802999999999999</v>
      </c>
    </row>
    <row r="19" spans="2:36" ht="16.5" customHeight="1">
      <c r="B19" s="533"/>
      <c r="C19" s="147"/>
      <c r="D19" s="147"/>
      <c r="E19" s="147"/>
      <c r="F19" s="264"/>
      <c r="G19" s="336"/>
      <c r="H19" s="264" t="s">
        <v>195</v>
      </c>
      <c r="I19" s="441"/>
      <c r="J19" s="147" t="s">
        <v>212</v>
      </c>
      <c r="K19" s="335"/>
      <c r="L19" s="147"/>
      <c r="M19" s="159"/>
      <c r="N19" s="147"/>
      <c r="O19" s="147"/>
      <c r="P19" s="147"/>
      <c r="Q19" s="158"/>
      <c r="S19" s="541"/>
      <c r="T19" s="155" t="s">
        <v>214</v>
      </c>
      <c r="U19" s="307" t="s">
        <v>215</v>
      </c>
      <c r="V19" s="155"/>
      <c r="W19" s="155"/>
      <c r="AG19" s="168"/>
      <c r="AH19" s="222"/>
      <c r="AI19" s="222"/>
      <c r="AJ19" s="222"/>
    </row>
    <row r="20" spans="2:36" ht="16.5" customHeight="1">
      <c r="B20" s="533"/>
      <c r="C20" s="147" t="s">
        <v>216</v>
      </c>
      <c r="D20" s="264" t="s">
        <v>217</v>
      </c>
      <c r="E20" s="265" t="str">
        <f>AL2</f>
        <v/>
      </c>
      <c r="F20" s="264" t="s">
        <v>195</v>
      </c>
      <c r="G20" s="439"/>
      <c r="H20" s="326" t="str">
        <f>J20</f>
        <v>per kWh</v>
      </c>
      <c r="I20" s="338" t="str">
        <f>IF(G20,G20,E20)</f>
        <v/>
      </c>
      <c r="J20" s="333" t="s">
        <v>145</v>
      </c>
      <c r="K20" s="335" t="str">
        <f>IF(G20,"(Override)","(Typical)")</f>
        <v>(Typical)</v>
      </c>
      <c r="L20" s="147"/>
      <c r="M20" s="159" t="s">
        <v>218</v>
      </c>
      <c r="N20" s="534"/>
      <c r="O20" s="534"/>
      <c r="P20" s="534"/>
      <c r="Q20" s="158"/>
      <c r="S20" s="541"/>
      <c r="T20" s="266" t="s">
        <v>219</v>
      </c>
      <c r="U20" s="308">
        <v>0.5</v>
      </c>
      <c r="V20" s="155"/>
      <c r="W20" s="155"/>
      <c r="Z20" s="267" t="s">
        <v>220</v>
      </c>
      <c r="AG20" s="168"/>
      <c r="AH20" s="222"/>
      <c r="AI20" s="222"/>
      <c r="AJ20" s="222"/>
    </row>
    <row r="21" spans="2:36" ht="16.5" customHeight="1">
      <c r="B21" s="161"/>
      <c r="C21" s="147"/>
      <c r="D21" s="147"/>
      <c r="E21" s="147"/>
      <c r="F21" s="147"/>
      <c r="G21" s="147"/>
      <c r="H21" s="147"/>
      <c r="I21" s="147"/>
      <c r="J21" s="147"/>
      <c r="K21" s="163"/>
      <c r="L21" s="147"/>
      <c r="M21" s="159"/>
      <c r="Q21" s="158"/>
      <c r="S21" s="541"/>
      <c r="T21" s="269" t="s">
        <v>221</v>
      </c>
      <c r="U21" s="270">
        <v>0</v>
      </c>
      <c r="V21" s="271">
        <v>0.25</v>
      </c>
      <c r="W21" s="271">
        <v>0.5</v>
      </c>
      <c r="X21" s="271">
        <v>0.75</v>
      </c>
      <c r="Y21" s="271">
        <v>1</v>
      </c>
      <c r="Z21" s="316" t="s">
        <v>222</v>
      </c>
      <c r="AA21" s="316" t="s">
        <v>215</v>
      </c>
      <c r="AB21" s="316" t="s">
        <v>223</v>
      </c>
      <c r="AG21" s="219" t="s">
        <v>224</v>
      </c>
      <c r="AH21" s="223">
        <v>3.4267460000000001</v>
      </c>
      <c r="AI21" s="223">
        <v>2.9707866666666667</v>
      </c>
      <c r="AJ21" s="224">
        <v>0.17772600000000002</v>
      </c>
    </row>
    <row r="22" spans="2:36" ht="16.5" customHeight="1">
      <c r="B22" s="535" t="s">
        <v>225</v>
      </c>
      <c r="C22" s="268" t="s">
        <v>226</v>
      </c>
      <c r="D22" s="268"/>
      <c r="E22" s="147"/>
      <c r="F22" s="147"/>
      <c r="G22" s="147"/>
      <c r="H22" s="147"/>
      <c r="I22" s="147"/>
      <c r="J22" s="147"/>
      <c r="K22" s="163"/>
      <c r="L22" s="147"/>
      <c r="M22" s="159" t="s">
        <v>227</v>
      </c>
      <c r="N22" s="534"/>
      <c r="O22" s="534"/>
      <c r="P22" s="534"/>
      <c r="Q22" s="158"/>
      <c r="S22" s="541"/>
      <c r="T22" s="272" t="s">
        <v>228</v>
      </c>
      <c r="U22" s="273">
        <f>HLOOKUP($U$19,$Z$21:$AB$26,2)</f>
        <v>2448.9</v>
      </c>
      <c r="V22" s="273">
        <f t="shared" ref="V22:Y23" si="2">$U22/(1+V$21)</f>
        <v>1959.1200000000001</v>
      </c>
      <c r="W22" s="273">
        <f t="shared" si="2"/>
        <v>1632.6000000000001</v>
      </c>
      <c r="X22" s="273">
        <f t="shared" si="2"/>
        <v>1399.3714285714286</v>
      </c>
      <c r="Y22" s="273">
        <f t="shared" si="2"/>
        <v>1224.45</v>
      </c>
      <c r="Z22" s="317">
        <v>2144.5</v>
      </c>
      <c r="AA22" s="318">
        <v>2448.9</v>
      </c>
      <c r="AB22" s="319">
        <v>2760.6</v>
      </c>
      <c r="AC22" s="140">
        <v>3.9</v>
      </c>
      <c r="AG22" s="140" t="s">
        <v>229</v>
      </c>
      <c r="AH22" s="140" t="s">
        <v>230</v>
      </c>
      <c r="AI22" s="140" t="s">
        <v>230</v>
      </c>
      <c r="AJ22" s="140" t="s">
        <v>145</v>
      </c>
    </row>
    <row r="23" spans="2:36" ht="16.5" customHeight="1">
      <c r="B23" s="535"/>
      <c r="C23" s="434"/>
      <c r="D23" s="264" t="s">
        <v>217</v>
      </c>
      <c r="E23" s="265" t="str">
        <f>IF(ISERROR(VLOOKUP(C23,AH2:AL7,5)),"",VLOOKUP(C23,AH2:AL7,5))</f>
        <v/>
      </c>
      <c r="F23" s="264" t="s">
        <v>195</v>
      </c>
      <c r="G23" s="438">
        <v>3</v>
      </c>
      <c r="H23" s="147" t="str">
        <f>IF(ISERROR(J23),"",J23)</f>
        <v/>
      </c>
      <c r="I23" s="338">
        <f>IF(G23,G23,E23)</f>
        <v>3</v>
      </c>
      <c r="J23" s="333" t="str">
        <f>IF(ISERROR(VLOOKUP(C23,AH2:AI7,2)),"",VLOOKUP(C23,AH2:AI7,2))</f>
        <v/>
      </c>
      <c r="K23" s="335" t="str">
        <f>IF(G23,"(Override)","(Typical)")</f>
        <v>(Override)</v>
      </c>
      <c r="L23" s="147"/>
      <c r="M23" s="159"/>
      <c r="Q23" s="158"/>
      <c r="S23" s="541"/>
      <c r="T23" s="272" t="s">
        <v>231</v>
      </c>
      <c r="U23" s="273">
        <f>HLOOKUP($U$19,$Z$21:$AB$26,3)</f>
        <v>2604.1999999999998</v>
      </c>
      <c r="V23" s="273">
        <f t="shared" si="2"/>
        <v>2083.3599999999997</v>
      </c>
      <c r="W23" s="273">
        <f t="shared" si="2"/>
        <v>1736.1333333333332</v>
      </c>
      <c r="X23" s="273">
        <f t="shared" si="2"/>
        <v>1488.1142857142856</v>
      </c>
      <c r="Y23" s="273">
        <f t="shared" si="2"/>
        <v>1302.0999999999999</v>
      </c>
      <c r="Z23" s="317">
        <v>2284.1</v>
      </c>
      <c r="AA23" s="318">
        <v>2604.1999999999998</v>
      </c>
      <c r="AB23" s="319">
        <v>2937.9</v>
      </c>
      <c r="AC23" s="140">
        <v>4.0999999999999996</v>
      </c>
    </row>
    <row r="24" spans="2:36" ht="16.5" customHeight="1">
      <c r="B24" s="535"/>
      <c r="C24" s="147" t="s">
        <v>232</v>
      </c>
      <c r="D24" s="147"/>
      <c r="E24" s="147"/>
      <c r="G24" s="340" t="str">
        <f>IF(ISERROR(VLOOKUP(C23,AH2:$AM$7,6)),"",VLOOKUP(C23,AH2:$AM$7,6))</f>
        <v/>
      </c>
      <c r="H24" s="337" t="str">
        <f>IF(ISERROR("MMBtu "&amp;H23),"","MMBtu "&amp;H23)</f>
        <v xml:space="preserve">MMBtu </v>
      </c>
      <c r="I24" s="275" t="str">
        <f>IF(ISERROR(VLOOKUP(C23,AH2:AJ7,3)),"",VLOOKUP(C23,AH2:AJ7,3))</f>
        <v/>
      </c>
      <c r="J24" s="147" t="s">
        <v>138</v>
      </c>
      <c r="K24" s="163"/>
      <c r="L24" s="147"/>
      <c r="M24" s="159" t="s">
        <v>233</v>
      </c>
      <c r="N24" s="534"/>
      <c r="O24" s="534"/>
      <c r="P24" s="534"/>
      <c r="Q24" s="158"/>
      <c r="S24" s="276"/>
      <c r="T24" s="272" t="s">
        <v>234</v>
      </c>
      <c r="U24" s="273">
        <f>HLOOKUP($U$19,$Z$21:$AB$26,4)</f>
        <v>2560.1999999999998</v>
      </c>
      <c r="V24" s="273">
        <f t="shared" ref="V24:Y26" si="3">$U24/(1+V$21)</f>
        <v>2048.16</v>
      </c>
      <c r="W24" s="273">
        <f t="shared" si="3"/>
        <v>1706.8</v>
      </c>
      <c r="X24" s="273">
        <f t="shared" si="3"/>
        <v>1462.9714285714285</v>
      </c>
      <c r="Y24" s="273">
        <f t="shared" si="3"/>
        <v>1280.0999999999999</v>
      </c>
      <c r="Z24" s="317">
        <v>2272.9</v>
      </c>
      <c r="AA24" s="318">
        <v>2560.1999999999998</v>
      </c>
      <c r="AB24" s="319">
        <v>2850.2</v>
      </c>
      <c r="AC24" s="140">
        <v>-5.0999999999999996</v>
      </c>
    </row>
    <row r="25" spans="2:36" ht="16.5" customHeight="1" thickBot="1">
      <c r="B25" s="535"/>
      <c r="C25" s="147" t="s">
        <v>235</v>
      </c>
      <c r="D25" s="147"/>
      <c r="E25" s="147"/>
      <c r="F25" s="264"/>
      <c r="G25" s="437"/>
      <c r="H25" s="337" t="str">
        <f>IF(ISERROR(MID(H23,4,6)),"",MID(H23,4,6))</f>
        <v/>
      </c>
      <c r="I25" s="280" t="str">
        <f>IF(G25,G25*G24/1000*I24,"")</f>
        <v/>
      </c>
      <c r="J25" s="147" t="str">
        <f>IF(G25,"MMBtu","")</f>
        <v/>
      </c>
      <c r="K25" s="163"/>
      <c r="L25" s="147"/>
      <c r="M25" s="429"/>
      <c r="N25" s="166"/>
      <c r="O25" s="166"/>
      <c r="P25" s="166"/>
      <c r="Q25" s="347"/>
      <c r="S25" s="276"/>
      <c r="T25" s="272" t="s">
        <v>236</v>
      </c>
      <c r="U25" s="273">
        <f>HLOOKUP($U$19,$Z$21:$AB$26,5)</f>
        <v>2230</v>
      </c>
      <c r="V25" s="273">
        <f t="shared" si="3"/>
        <v>1784</v>
      </c>
      <c r="W25" s="273">
        <f t="shared" si="3"/>
        <v>1486.6666666666667</v>
      </c>
      <c r="X25" s="273">
        <f t="shared" si="3"/>
        <v>1274.2857142857142</v>
      </c>
      <c r="Y25" s="273">
        <f t="shared" si="3"/>
        <v>1115</v>
      </c>
      <c r="Z25" s="320">
        <v>1888.1</v>
      </c>
      <c r="AA25" s="319">
        <v>2230</v>
      </c>
      <c r="AB25" s="319">
        <v>2578.6999999999998</v>
      </c>
      <c r="AC25" s="140">
        <v>18</v>
      </c>
    </row>
    <row r="26" spans="2:36" ht="16.5" customHeight="1" thickBot="1">
      <c r="B26" s="535"/>
      <c r="C26" s="147" t="s">
        <v>237</v>
      </c>
      <c r="D26" s="147"/>
      <c r="E26" s="147"/>
      <c r="F26" s="147"/>
      <c r="G26" s="327" t="s">
        <v>238</v>
      </c>
      <c r="H26" s="326"/>
      <c r="I26" s="277" t="str">
        <f>IF(H23=$AI$2,0,W17)</f>
        <v/>
      </c>
      <c r="J26" s="147" t="s">
        <v>239</v>
      </c>
      <c r="K26" s="163"/>
      <c r="L26" s="147"/>
      <c r="S26" s="276"/>
      <c r="T26" s="140" t="s">
        <v>240</v>
      </c>
      <c r="U26" s="273">
        <f>HLOOKUP($U$19,$Z$21:$AB$26,6)</f>
        <v>2445.8000000000002</v>
      </c>
      <c r="V26" s="273">
        <f t="shared" si="3"/>
        <v>1956.64</v>
      </c>
      <c r="W26" s="273">
        <f t="shared" si="3"/>
        <v>1630.5333333333335</v>
      </c>
      <c r="X26" s="273">
        <f t="shared" si="3"/>
        <v>1397.6000000000001</v>
      </c>
      <c r="Y26" s="273">
        <f t="shared" si="3"/>
        <v>1222.9000000000001</v>
      </c>
      <c r="Z26" s="320">
        <v>2136.3000000000002</v>
      </c>
      <c r="AA26" s="319">
        <v>2445.8000000000002</v>
      </c>
      <c r="AB26" s="319">
        <v>2764.9</v>
      </c>
      <c r="AC26" s="140">
        <v>6.9</v>
      </c>
    </row>
    <row r="27" spans="2:36" ht="16.5" customHeight="1" thickBot="1">
      <c r="B27" s="535"/>
      <c r="C27" s="147" t="s">
        <v>241</v>
      </c>
      <c r="D27" s="147"/>
      <c r="E27" s="147"/>
      <c r="F27" s="264"/>
      <c r="G27" s="436"/>
      <c r="H27" s="264" t="s">
        <v>242</v>
      </c>
      <c r="I27" s="277" t="str">
        <f>IF(ISERROR(HLOOKUP(G27,$U$1:$W$11,11)),"",HLOOKUP(G27,$U$1:$W$11,11))</f>
        <v/>
      </c>
      <c r="J27" s="147" t="s">
        <v>212</v>
      </c>
      <c r="K27" s="163"/>
      <c r="L27" s="147"/>
      <c r="M27" s="348" t="s">
        <v>243</v>
      </c>
      <c r="N27" s="345"/>
      <c r="O27" s="345"/>
      <c r="P27" s="345"/>
      <c r="Q27" s="346"/>
      <c r="S27" s="276"/>
      <c r="T27" s="272"/>
      <c r="U27" s="273"/>
      <c r="V27" s="273"/>
      <c r="W27" s="273"/>
      <c r="X27" s="273"/>
      <c r="Y27" s="273"/>
      <c r="AA27" s="274"/>
      <c r="AB27" s="274"/>
    </row>
    <row r="28" spans="2:36" ht="16.5" customHeight="1">
      <c r="B28" s="161"/>
      <c r="C28" s="147"/>
      <c r="D28" s="147"/>
      <c r="E28" s="147"/>
      <c r="F28" s="147"/>
      <c r="G28" s="147"/>
      <c r="H28" s="147"/>
      <c r="I28" s="277"/>
      <c r="J28" s="147"/>
      <c r="K28" s="163"/>
      <c r="L28" s="147"/>
      <c r="M28" s="349"/>
      <c r="N28" s="350"/>
      <c r="O28" s="350"/>
      <c r="P28" s="350"/>
      <c r="Q28" s="351"/>
      <c r="S28" s="276"/>
      <c r="T28" s="282" t="str">
        <f>IF(ISERROR(VLOOKUP($T$17,$T$22:$Y$25,1)),"",VLOOKUP($T$17,$T$22:$Y$25,1))</f>
        <v/>
      </c>
      <c r="U28" s="282" t="str">
        <f>IF(ISERROR(VLOOKUP($T$17,$T$22:$Y$25,2)),"",VLOOKUP($T$17,$T$22:$Y$25,2))</f>
        <v/>
      </c>
      <c r="V28" s="282" t="str">
        <f>IF(ISERROR(VLOOKUP($T$17,$T$22:$Y$25,3)),"",VLOOKUP($T$17,$T$22:$Y$25,3))</f>
        <v/>
      </c>
      <c r="W28" s="282" t="str">
        <f>IF(ISERROR(VLOOKUP($T$17,$T$22:$Y$25,4)),"",VLOOKUP($T$17,$T$22:$Y$25,4))</f>
        <v/>
      </c>
      <c r="X28" s="282" t="str">
        <f>IF(ISERROR(VLOOKUP($T$17,$T$22:$Y$25,5)),"",VLOOKUP($T$17,$T$22:$Y$25,5))</f>
        <v/>
      </c>
      <c r="Y28" s="282" t="str">
        <f>IF(ISERROR(VLOOKUP($T$17,$T$22:$Y$25,6)),"",VLOOKUP($T$17,$T$22:$Y$25,6))</f>
        <v/>
      </c>
    </row>
    <row r="29" spans="2:36" ht="33.6" customHeight="1">
      <c r="B29" s="161"/>
      <c r="C29" s="147"/>
      <c r="D29" s="278" t="s">
        <v>244</v>
      </c>
      <c r="E29" s="278" t="s">
        <v>245</v>
      </c>
      <c r="F29" s="278" t="str">
        <f>IF(ISERROR("Displaced     Fuel "&amp;VLOOKUP(C23,AH2:AK7,4)),"","Displaced     Fuel "&amp;VLOOKUP(C23,AH2:AK7,4))</f>
        <v/>
      </c>
      <c r="G29" s="278" t="s">
        <v>246</v>
      </c>
      <c r="H29" s="278" t="s">
        <v>247</v>
      </c>
      <c r="I29" s="264" t="s">
        <v>248</v>
      </c>
      <c r="J29" s="147"/>
      <c r="K29" s="352" t="s">
        <v>249</v>
      </c>
      <c r="L29" s="147"/>
      <c r="M29" s="153" t="s">
        <v>177</v>
      </c>
      <c r="N29" s="534"/>
      <c r="O29" s="534"/>
      <c r="P29" s="534"/>
      <c r="Q29" s="154"/>
      <c r="S29" s="276"/>
      <c r="AA29"/>
      <c r="AB29"/>
      <c r="AC29"/>
      <c r="AD29"/>
      <c r="AE29"/>
    </row>
    <row r="30" spans="2:36" ht="16.5" customHeight="1">
      <c r="B30" s="161"/>
      <c r="C30" s="147" t="s">
        <v>250</v>
      </c>
      <c r="D30" s="279" t="str">
        <f>IF(ISERROR(I26),"",I26)</f>
        <v/>
      </c>
      <c r="E30" s="279" t="str">
        <f>IF(ISERROR((I17*1000/I27)),"",(I17*1000/I27))</f>
        <v/>
      </c>
      <c r="F30" s="280" t="str">
        <f>IF(ISERROR(I13*1000/I24/G24),"",I13*1000/I24/G24)</f>
        <v/>
      </c>
      <c r="G30" s="281" t="str">
        <f>IF(ISERROR(D30*$I$20+F30*$I$23),"",D30*$I$20+F30*$I$23)</f>
        <v/>
      </c>
      <c r="H30" s="281" t="str">
        <f>IF(ISERROR(E30*$I$20),"",E30*$I$20)</f>
        <v/>
      </c>
      <c r="I30" s="281" t="str">
        <f>IF(ISERROR(G30+H30),"",G30+H30)</f>
        <v/>
      </c>
      <c r="J30" s="147"/>
      <c r="K30" s="353" t="str">
        <f>IF(ISERROR(F30*G24/1000),"",F30*G24/1000)</f>
        <v/>
      </c>
      <c r="L30" s="147"/>
      <c r="M30" s="153"/>
      <c r="N30" s="155"/>
      <c r="O30" s="155"/>
      <c r="P30" s="155"/>
      <c r="Q30" s="154"/>
      <c r="S30" s="276"/>
      <c r="T30" s="155"/>
      <c r="U30" s="155"/>
      <c r="V30" s="155"/>
      <c r="W30" s="155"/>
      <c r="AA30"/>
      <c r="AB30"/>
    </row>
    <row r="31" spans="2:36" ht="16.5" customHeight="1">
      <c r="B31" s="161"/>
      <c r="C31" s="147" t="s">
        <v>173</v>
      </c>
      <c r="D31" s="486" t="str">
        <f>IF(ISERROR((I13*1000/3.413/I15)),"",(I13*1000/3.413/I15))</f>
        <v/>
      </c>
      <c r="E31" s="486" t="str">
        <f>IF(ISERROR((I17*1000/I18)),"",(I17*1000/I18))</f>
        <v/>
      </c>
      <c r="F31" s="487"/>
      <c r="G31" s="488" t="str">
        <f>IF(ISERROR(D31*$I$20+F31*$I$23),"",D31*$I$20+F31*$I$23)</f>
        <v/>
      </c>
      <c r="H31" s="488" t="str">
        <f>IF(ISERROR(E31*$I$20),"",E31*$I$20)</f>
        <v/>
      </c>
      <c r="I31" s="488" t="str">
        <f>IF(ISERROR(G31+H31),"",G31+H31)</f>
        <v/>
      </c>
      <c r="J31" s="147"/>
      <c r="K31" s="163"/>
      <c r="L31" s="147"/>
      <c r="M31" s="153" t="s">
        <v>185</v>
      </c>
      <c r="N31" s="546"/>
      <c r="O31" s="546"/>
      <c r="P31" s="546"/>
      <c r="Q31" s="154"/>
      <c r="S31" s="276"/>
      <c r="T31" s="155"/>
      <c r="U31" s="155"/>
      <c r="V31" s="155"/>
      <c r="W31" s="155"/>
      <c r="AA31"/>
      <c r="AB31"/>
    </row>
    <row r="32" spans="2:36" ht="16.5" customHeight="1">
      <c r="B32" s="161"/>
      <c r="C32" s="147" t="s">
        <v>251</v>
      </c>
      <c r="D32" s="283" t="str">
        <f t="shared" ref="D32:I32" si="4">IF(ISERROR(D30-D31),"",D30-D31)</f>
        <v/>
      </c>
      <c r="E32" s="283" t="str">
        <f t="shared" si="4"/>
        <v/>
      </c>
      <c r="F32" s="284" t="str">
        <f t="shared" si="4"/>
        <v/>
      </c>
      <c r="G32" s="281" t="str">
        <f t="shared" si="4"/>
        <v/>
      </c>
      <c r="H32" s="281" t="str">
        <f t="shared" si="4"/>
        <v/>
      </c>
      <c r="I32" s="285" t="str">
        <f t="shared" si="4"/>
        <v/>
      </c>
      <c r="J32" s="147"/>
      <c r="K32" s="163"/>
      <c r="L32" s="147"/>
      <c r="M32" s="153"/>
      <c r="N32" s="478"/>
      <c r="O32" s="478"/>
      <c r="P32" s="478"/>
      <c r="Q32" s="154"/>
      <c r="S32" s="276">
        <f>IF(E10&gt;10,E10*1200,E10*1500)</f>
        <v>0</v>
      </c>
      <c r="T32" s="315" t="s">
        <v>252</v>
      </c>
      <c r="U32" s="155"/>
      <c r="V32" s="155"/>
      <c r="W32" s="155"/>
      <c r="AA32"/>
      <c r="AB32"/>
    </row>
    <row r="33" spans="2:23" ht="16.5" customHeight="1">
      <c r="B33" s="161"/>
      <c r="C33" s="147"/>
      <c r="D33" s="147"/>
      <c r="E33" s="147"/>
      <c r="F33" s="147"/>
      <c r="G33" s="147"/>
      <c r="H33" s="147"/>
      <c r="I33" s="147"/>
      <c r="J33" s="147"/>
      <c r="K33" s="163"/>
      <c r="L33" s="147"/>
      <c r="M33" s="159" t="s">
        <v>253</v>
      </c>
      <c r="N33" s="534"/>
      <c r="O33" s="534"/>
      <c r="P33" s="534"/>
      <c r="Q33" s="158"/>
      <c r="S33" s="276">
        <f>IF(E10&gt;10,E10*1500,E10*1875)</f>
        <v>0</v>
      </c>
      <c r="T33" s="157" t="s">
        <v>254</v>
      </c>
      <c r="U33" s="157"/>
      <c r="V33" s="157"/>
      <c r="W33" s="157"/>
    </row>
    <row r="34" spans="2:23" ht="16.5" customHeight="1" thickBot="1">
      <c r="B34" s="161"/>
      <c r="C34" s="147" t="s">
        <v>255</v>
      </c>
      <c r="D34" s="147" t="str">
        <f>IF(F8="Yes","($1500/ton over 10 tons; $1875/ton 10 tons &amp; smaller)","($1200/ton over 10 tons; $1500/ton 10 tons &amp; smaller)")</f>
        <v>($1200/ton over 10 tons; $1500/ton 10 tons &amp; smaller)</v>
      </c>
      <c r="E34" s="147"/>
      <c r="F34" s="147"/>
      <c r="G34" s="147"/>
      <c r="H34" s="147"/>
      <c r="I34" s="281">
        <f>IF(F8="Yes",IF(I10=AH9,MIN(S34,18750),MIN(S34,5000000)),IF(I10=AH9,MIN(S34,15000),MIN(S34,500000)))</f>
        <v>0</v>
      </c>
      <c r="J34" s="147"/>
      <c r="K34" s="163"/>
      <c r="L34" s="147"/>
      <c r="M34" s="225"/>
      <c r="N34" s="166"/>
      <c r="O34" s="166"/>
      <c r="P34" s="166"/>
      <c r="Q34" s="160"/>
      <c r="S34" s="157">
        <f>IF(F8="Yes",S33,S32)</f>
        <v>0</v>
      </c>
      <c r="T34" s="287" t="s">
        <v>256</v>
      </c>
      <c r="U34" s="288"/>
      <c r="V34" s="288"/>
      <c r="W34" s="288"/>
    </row>
    <row r="35" spans="2:23">
      <c r="B35" s="161"/>
      <c r="C35" s="147"/>
      <c r="D35" s="147" t="str">
        <f>IF(F8="Yes","(caps:  $18,750k single family, $5M any building)","(caps:  $15k single family, $500k any building)")</f>
        <v>(caps:  $15k single family, $500k any building)</v>
      </c>
      <c r="E35" s="147"/>
      <c r="F35" s="147"/>
      <c r="G35" s="147"/>
      <c r="H35" s="147"/>
      <c r="I35" s="147"/>
      <c r="J35" s="147"/>
      <c r="K35" s="163"/>
      <c r="L35" s="147"/>
      <c r="M35" s="147"/>
      <c r="N35" s="147"/>
      <c r="O35" s="147"/>
      <c r="P35" s="147"/>
      <c r="Q35" s="147"/>
      <c r="S35" s="286"/>
      <c r="T35" s="290"/>
      <c r="U35" s="151"/>
      <c r="V35" s="151"/>
      <c r="W35" s="151"/>
    </row>
    <row r="36" spans="2:23" ht="22.9" customHeight="1">
      <c r="B36" s="161"/>
      <c r="C36" s="162" t="s">
        <v>257</v>
      </c>
      <c r="D36" s="162"/>
      <c r="E36" s="147"/>
      <c r="F36" s="147"/>
      <c r="G36" s="147"/>
      <c r="H36" s="147"/>
      <c r="I36" s="289">
        <f>I11-I34</f>
        <v>0</v>
      </c>
      <c r="J36" s="147"/>
      <c r="K36" s="163"/>
      <c r="L36" s="147"/>
      <c r="M36" s="147"/>
      <c r="N36" s="147"/>
      <c r="O36" s="147"/>
      <c r="P36" s="147"/>
      <c r="Q36" s="147"/>
      <c r="S36" s="151"/>
      <c r="T36" s="151"/>
      <c r="U36" s="151"/>
      <c r="V36" s="151"/>
      <c r="W36" s="151"/>
    </row>
    <row r="37" spans="2:23">
      <c r="B37" s="161"/>
      <c r="C37" s="162"/>
      <c r="D37" s="162"/>
      <c r="E37" s="147"/>
      <c r="F37" s="147"/>
      <c r="G37" s="147"/>
      <c r="H37" s="147"/>
      <c r="I37" s="291"/>
      <c r="J37" s="147"/>
      <c r="K37" s="163"/>
      <c r="L37" s="147"/>
      <c r="M37" s="147"/>
      <c r="N37" s="147"/>
      <c r="O37" s="147"/>
      <c r="P37" s="147"/>
      <c r="Q37" s="147"/>
      <c r="S37" s="151"/>
      <c r="T37" s="151"/>
      <c r="U37" s="151"/>
      <c r="V37" s="151"/>
      <c r="W37" s="151"/>
    </row>
    <row r="38" spans="2:23">
      <c r="B38" s="161"/>
      <c r="C38" s="162" t="s">
        <v>258</v>
      </c>
      <c r="D38" s="162"/>
      <c r="E38" s="147"/>
      <c r="F38" s="147"/>
      <c r="G38" s="147"/>
      <c r="H38" s="147"/>
      <c r="I38" s="292" t="str">
        <f>IF(ISERROR(I11/I32),"",I11/I32)</f>
        <v/>
      </c>
      <c r="J38" s="162" t="s">
        <v>259</v>
      </c>
      <c r="K38" s="293"/>
      <c r="L38" s="162"/>
      <c r="M38" s="162"/>
      <c r="N38" s="162"/>
      <c r="O38" s="162"/>
      <c r="P38" s="162"/>
      <c r="Q38" s="162"/>
      <c r="S38" s="151"/>
      <c r="T38" s="151"/>
      <c r="U38" s="151"/>
      <c r="V38" s="151"/>
      <c r="W38" s="151"/>
    </row>
    <row r="39" spans="2:23">
      <c r="B39" s="161"/>
      <c r="C39" s="162" t="s">
        <v>260</v>
      </c>
      <c r="D39" s="162"/>
      <c r="E39" s="147"/>
      <c r="F39" s="147"/>
      <c r="G39" s="147"/>
      <c r="H39" s="147"/>
      <c r="I39" s="292" t="str">
        <f>IF(ISERROR(I36/I32),"",I36/I32)</f>
        <v/>
      </c>
      <c r="J39" s="162" t="s">
        <v>259</v>
      </c>
      <c r="K39" s="293"/>
      <c r="L39" s="162"/>
      <c r="M39" s="162"/>
      <c r="N39" s="162"/>
      <c r="O39" s="162"/>
      <c r="P39" s="162"/>
      <c r="Q39" s="162"/>
      <c r="S39" s="151"/>
      <c r="T39" s="151"/>
      <c r="U39" s="151"/>
      <c r="V39" s="151"/>
      <c r="W39" s="151"/>
    </row>
    <row r="40" spans="2:23">
      <c r="B40" s="161"/>
      <c r="C40" s="147"/>
      <c r="D40" s="147"/>
      <c r="E40" s="147"/>
      <c r="F40" s="147"/>
      <c r="G40" s="147"/>
      <c r="H40" s="147"/>
      <c r="I40" s="292"/>
      <c r="J40" s="147"/>
      <c r="K40" s="163"/>
      <c r="L40" s="147"/>
      <c r="M40" s="147"/>
      <c r="N40" s="147"/>
      <c r="O40" s="147"/>
      <c r="P40" s="147"/>
      <c r="Q40" s="147"/>
      <c r="S40" s="151"/>
      <c r="T40" s="536"/>
      <c r="U40" s="536"/>
      <c r="V40" s="536"/>
      <c r="W40" s="260"/>
    </row>
    <row r="41" spans="2:23" ht="16.5" thickBot="1">
      <c r="B41" s="225"/>
      <c r="C41" s="166" t="s">
        <v>261</v>
      </c>
      <c r="D41" s="166"/>
      <c r="E41" s="166"/>
      <c r="F41" s="166"/>
      <c r="G41" s="166"/>
      <c r="H41" s="166"/>
      <c r="I41" s="166">
        <v>25</v>
      </c>
      <c r="J41" s="166" t="s">
        <v>259</v>
      </c>
      <c r="K41" s="167"/>
      <c r="L41" s="147"/>
      <c r="M41" s="147"/>
      <c r="N41" s="147"/>
      <c r="O41" s="147"/>
      <c r="P41" s="147"/>
      <c r="Q41" s="147"/>
      <c r="S41" s="157"/>
    </row>
    <row r="42" spans="2:23">
      <c r="J42" s="140" t="s">
        <v>262</v>
      </c>
      <c r="K42" s="147"/>
    </row>
    <row r="43" spans="2:23">
      <c r="C43" s="140" t="s">
        <v>263</v>
      </c>
    </row>
    <row r="45" spans="2:23" hidden="1"/>
    <row r="46" spans="2:23" hidden="1">
      <c r="D46" s="462" t="s">
        <v>264</v>
      </c>
      <c r="E46" s="462"/>
      <c r="F46" s="463" t="s">
        <v>265</v>
      </c>
      <c r="G46" s="463" t="s">
        <v>266</v>
      </c>
      <c r="H46" s="462"/>
      <c r="I46" s="463" t="s">
        <v>265</v>
      </c>
      <c r="J46" s="463" t="s">
        <v>266</v>
      </c>
      <c r="K46" s="462"/>
    </row>
    <row r="47" spans="2:23" hidden="1">
      <c r="D47" s="462" t="s">
        <v>267</v>
      </c>
      <c r="E47" s="462"/>
      <c r="F47" s="464" t="e">
        <f>F30*(VLOOKUP(C23,$D$55:$H$60,4,))</f>
        <v>#VALUE!</v>
      </c>
      <c r="G47" s="462">
        <v>0</v>
      </c>
      <c r="H47" s="465" t="e">
        <f>F47-G47</f>
        <v>#VALUE!</v>
      </c>
      <c r="I47" s="462"/>
      <c r="J47" s="462"/>
      <c r="K47" s="462"/>
    </row>
    <row r="48" spans="2:23" hidden="1">
      <c r="D48" s="462" t="s">
        <v>268</v>
      </c>
      <c r="E48" s="462" t="s">
        <v>264</v>
      </c>
      <c r="F48" s="466" t="e">
        <f>D30*G56</f>
        <v>#VALUE!</v>
      </c>
      <c r="G48" s="467" t="e">
        <f>D31*G56</f>
        <v>#VALUE!</v>
      </c>
      <c r="H48" s="465" t="e">
        <f>F48-G48</f>
        <v>#VALUE!</v>
      </c>
      <c r="I48" s="468" t="e">
        <f>D30/1000</f>
        <v>#VALUE!</v>
      </c>
      <c r="J48" s="468" t="e">
        <f>D31/1000</f>
        <v>#VALUE!</v>
      </c>
      <c r="K48" s="465" t="e">
        <f>I48-J48</f>
        <v>#VALUE!</v>
      </c>
    </row>
    <row r="49" spans="4:11" hidden="1">
      <c r="D49" s="462" t="s">
        <v>269</v>
      </c>
      <c r="E49" s="462"/>
      <c r="F49" s="466" t="e">
        <f>E30*G56</f>
        <v>#VALUE!</v>
      </c>
      <c r="G49" s="465" t="e">
        <f>E31*G56</f>
        <v>#VALUE!</v>
      </c>
      <c r="H49" s="465" t="e">
        <f>F49-G49</f>
        <v>#VALUE!</v>
      </c>
      <c r="I49" s="468" t="e">
        <f>E30/1000</f>
        <v>#VALUE!</v>
      </c>
      <c r="J49" s="468" t="e">
        <f>E31/1000</f>
        <v>#VALUE!</v>
      </c>
      <c r="K49" s="465" t="e">
        <f>I49-J49</f>
        <v>#VALUE!</v>
      </c>
    </row>
    <row r="50" spans="4:11" hidden="1">
      <c r="D50" s="462" t="s">
        <v>270</v>
      </c>
      <c r="E50" s="462"/>
      <c r="F50" s="462"/>
      <c r="G50" s="469"/>
      <c r="H50" s="465" t="e">
        <f>SUM(H48:H49)</f>
        <v>#VALUE!</v>
      </c>
      <c r="I50" s="468" t="e">
        <f>SUM(I48:I49)</f>
        <v>#VALUE!</v>
      </c>
      <c r="J50" s="468" t="e">
        <f>SUM(J48:J49)</f>
        <v>#VALUE!</v>
      </c>
      <c r="K50" s="477" t="e">
        <f>I50-J50</f>
        <v>#VALUE!</v>
      </c>
    </row>
    <row r="51" spans="4:11" hidden="1">
      <c r="D51" s="462"/>
      <c r="E51" s="462"/>
      <c r="F51" s="462"/>
      <c r="G51" s="469" t="s">
        <v>271</v>
      </c>
      <c r="H51" s="465" t="e">
        <f>SUM(H50,H47)</f>
        <v>#VALUE!</v>
      </c>
      <c r="I51"/>
      <c r="J51"/>
      <c r="K51"/>
    </row>
    <row r="52" spans="4:11" hidden="1"/>
    <row r="53" spans="4:11" hidden="1"/>
    <row r="54" spans="4:11" hidden="1"/>
    <row r="55" spans="4:11" hidden="1">
      <c r="D55" s="140" t="s">
        <v>165</v>
      </c>
      <c r="E55" s="470">
        <v>5500000</v>
      </c>
      <c r="F55" s="471" t="s">
        <v>272</v>
      </c>
      <c r="G55" s="462">
        <f>E55/1000000</f>
        <v>5.5</v>
      </c>
      <c r="H55" s="471" t="s">
        <v>273</v>
      </c>
    </row>
    <row r="56" spans="4:11" hidden="1">
      <c r="D56" s="140" t="s">
        <v>149</v>
      </c>
      <c r="E56" s="470">
        <v>3412</v>
      </c>
      <c r="F56" s="471" t="s">
        <v>274</v>
      </c>
      <c r="G56" s="462">
        <f t="shared" ref="G56:G59" si="5">E56/1000000</f>
        <v>3.4120000000000001E-3</v>
      </c>
      <c r="H56" s="471" t="s">
        <v>275</v>
      </c>
    </row>
    <row r="57" spans="4:11" hidden="1">
      <c r="D57" s="140" t="s">
        <v>152</v>
      </c>
      <c r="E57" s="472">
        <v>111200</v>
      </c>
      <c r="F57" s="473" t="s">
        <v>276</v>
      </c>
      <c r="G57" s="462">
        <f t="shared" si="5"/>
        <v>0.11119999999999999</v>
      </c>
      <c r="H57" s="473" t="s">
        <v>277</v>
      </c>
    </row>
    <row r="58" spans="4:11" hidden="1">
      <c r="D58" s="476" t="s">
        <v>278</v>
      </c>
      <c r="E58" s="472">
        <v>7200000</v>
      </c>
      <c r="F58" s="473" t="s">
        <v>279</v>
      </c>
      <c r="G58" s="462">
        <f t="shared" si="5"/>
        <v>7.2</v>
      </c>
      <c r="H58" s="473" t="s">
        <v>280</v>
      </c>
    </row>
    <row r="59" spans="4:11" ht="16.5" hidden="1" thickBot="1">
      <c r="D59" s="140" t="s">
        <v>161</v>
      </c>
      <c r="E59" s="474">
        <v>77775</v>
      </c>
      <c r="F59" s="475" t="s">
        <v>276</v>
      </c>
      <c r="G59" s="462">
        <f t="shared" si="5"/>
        <v>7.7774999999999997E-2</v>
      </c>
      <c r="H59" s="475" t="s">
        <v>277</v>
      </c>
    </row>
    <row r="60" spans="4:11" ht="16.5" hidden="1" thickBot="1">
      <c r="D60" s="140" t="s">
        <v>157</v>
      </c>
      <c r="E60" s="462"/>
      <c r="F60" s="475" t="s">
        <v>276</v>
      </c>
      <c r="G60" s="462"/>
      <c r="H60" s="475" t="s">
        <v>277</v>
      </c>
    </row>
    <row r="61" spans="4:11" hidden="1"/>
    <row r="65" spans="3:9" hidden="1"/>
    <row r="66" spans="3:9" ht="16.5" hidden="1" thickBot="1">
      <c r="C66" s="169"/>
      <c r="D66" s="294"/>
      <c r="E66" s="165"/>
      <c r="F66" s="165"/>
      <c r="G66" s="165"/>
      <c r="H66" s="164"/>
    </row>
    <row r="67" spans="3:9" ht="15" hidden="1" customHeight="1">
      <c r="C67" s="170"/>
      <c r="D67" s="487"/>
      <c r="E67" s="487"/>
      <c r="F67" s="487"/>
      <c r="G67" s="489"/>
      <c r="H67" s="171"/>
      <c r="I67" s="152"/>
    </row>
    <row r="68" spans="3:9" ht="15" hidden="1" customHeight="1">
      <c r="C68" s="172"/>
      <c r="D68" s="173"/>
      <c r="E68" s="173"/>
      <c r="F68" s="173"/>
      <c r="G68" s="174"/>
      <c r="H68" s="175"/>
      <c r="I68" s="152"/>
    </row>
    <row r="69" spans="3:9" ht="15" hidden="1" customHeight="1"/>
    <row r="70" spans="3:9" ht="15" hidden="1" customHeight="1">
      <c r="C70" s="176"/>
      <c r="D70" s="295"/>
      <c r="E70" s="177"/>
    </row>
    <row r="71" spans="3:9" ht="15" hidden="1" customHeight="1">
      <c r="C71" s="178"/>
      <c r="D71" s="490"/>
      <c r="E71" s="179"/>
    </row>
    <row r="72" spans="3:9" ht="15" hidden="1" customHeight="1">
      <c r="C72" s="180"/>
      <c r="D72" s="192"/>
      <c r="E72" s="181"/>
    </row>
    <row r="73" spans="3:9" ht="15" hidden="1" customHeight="1">
      <c r="C73" s="182"/>
      <c r="D73" s="296"/>
      <c r="E73" s="183"/>
    </row>
    <row r="74" spans="3:9" ht="15" hidden="1" customHeight="1">
      <c r="C74" s="184"/>
      <c r="D74" s="297"/>
      <c r="E74" s="185"/>
    </row>
    <row r="75" spans="3:9" ht="15" hidden="1" customHeight="1">
      <c r="C75" s="186"/>
      <c r="D75" s="186"/>
      <c r="E75" s="187"/>
    </row>
    <row r="76" spans="3:9" ht="15" hidden="1" customHeight="1">
      <c r="C76" s="176"/>
      <c r="D76" s="176"/>
      <c r="E76" s="169"/>
      <c r="F76" s="165"/>
      <c r="G76" s="164"/>
    </row>
    <row r="77" spans="3:9" ht="15" hidden="1" customHeight="1">
      <c r="C77" s="188"/>
      <c r="D77" s="491"/>
      <c r="E77" s="492"/>
      <c r="F77" s="487"/>
      <c r="G77" s="189"/>
    </row>
    <row r="78" spans="3:9" ht="15" hidden="1" customHeight="1">
      <c r="C78" s="190"/>
      <c r="D78" s="298"/>
      <c r="E78" s="191"/>
      <c r="F78" s="192"/>
      <c r="G78" s="193"/>
      <c r="I78" s="151"/>
    </row>
    <row r="79" spans="3:9" ht="15" hidden="1" customHeight="1">
      <c r="C79" s="190"/>
      <c r="D79" s="298"/>
      <c r="E79" s="191"/>
      <c r="F79" s="194"/>
      <c r="G79" s="193"/>
      <c r="I79" s="151"/>
    </row>
    <row r="80" spans="3:9" ht="15" hidden="1" customHeight="1">
      <c r="C80" s="190"/>
      <c r="D80" s="298"/>
      <c r="E80" s="191"/>
      <c r="F80" s="194"/>
      <c r="G80" s="193"/>
      <c r="I80" s="151"/>
    </row>
    <row r="81" spans="3:19" ht="15" hidden="1" customHeight="1">
      <c r="C81" s="195"/>
      <c r="D81" s="299"/>
      <c r="E81" s="196"/>
      <c r="F81" s="166"/>
      <c r="G81" s="167"/>
      <c r="I81" s="151"/>
    </row>
    <row r="82" spans="3:19" ht="15" hidden="1" customHeight="1"/>
    <row r="83" spans="3:19" ht="15" hidden="1" customHeight="1">
      <c r="C83" s="197"/>
      <c r="D83" s="300"/>
      <c r="E83" s="537"/>
      <c r="F83" s="538"/>
      <c r="G83" s="539"/>
    </row>
    <row r="84" spans="3:19" ht="15" hidden="1" customHeight="1">
      <c r="C84" s="188"/>
      <c r="D84" s="491"/>
      <c r="E84" s="493"/>
      <c r="F84" s="490"/>
      <c r="G84" s="189"/>
      <c r="H84" s="151"/>
      <c r="I84" s="151"/>
    </row>
    <row r="85" spans="3:19" ht="15" hidden="1" customHeight="1">
      <c r="C85" s="190"/>
      <c r="D85" s="298"/>
      <c r="E85" s="198"/>
      <c r="F85" s="194"/>
      <c r="G85" s="193"/>
    </row>
    <row r="86" spans="3:19" ht="15" hidden="1" customHeight="1">
      <c r="C86" s="190"/>
      <c r="D86" s="298"/>
      <c r="E86" s="191"/>
      <c r="F86" s="194"/>
      <c r="G86" s="193"/>
      <c r="I86" s="151"/>
    </row>
    <row r="87" spans="3:19" ht="15" hidden="1" customHeight="1">
      <c r="C87" s="195"/>
      <c r="D87" s="301"/>
      <c r="E87" s="199"/>
      <c r="F87" s="173"/>
      <c r="G87" s="200"/>
      <c r="I87" s="151"/>
    </row>
    <row r="88" spans="3:19" ht="15" hidden="1" customHeight="1"/>
    <row r="89" spans="3:19" ht="15" hidden="1" customHeight="1">
      <c r="C89" s="201"/>
      <c r="D89" s="302"/>
      <c r="E89" s="202"/>
      <c r="G89" s="147"/>
      <c r="H89" s="147"/>
      <c r="I89" s="147"/>
    </row>
    <row r="90" spans="3:19" ht="15" hidden="1" customHeight="1">
      <c r="C90" s="203"/>
      <c r="D90" s="494"/>
      <c r="E90" s="204"/>
      <c r="G90" s="151"/>
      <c r="H90" s="147"/>
      <c r="I90" s="147"/>
    </row>
    <row r="91" spans="3:19" ht="15" hidden="1" customHeight="1">
      <c r="C91" s="205"/>
      <c r="D91" s="303"/>
      <c r="E91" s="206"/>
      <c r="F91" s="151"/>
      <c r="G91" s="151"/>
      <c r="H91" s="147"/>
      <c r="I91" s="147"/>
    </row>
    <row r="92" spans="3:19" ht="15" hidden="1" customHeight="1">
      <c r="C92" s="207"/>
      <c r="D92" s="207"/>
      <c r="S92" s="147"/>
    </row>
    <row r="93" spans="3:19" ht="15" hidden="1" customHeight="1">
      <c r="C93" s="207"/>
      <c r="D93" s="207"/>
      <c r="S93" s="147"/>
    </row>
    <row r="94" spans="3:19" ht="15" hidden="1" customHeight="1">
      <c r="C94" s="207"/>
      <c r="D94" s="207"/>
      <c r="S94" s="208"/>
    </row>
    <row r="95" spans="3:19" ht="15" hidden="1" customHeight="1">
      <c r="C95" s="209"/>
      <c r="D95" s="207"/>
    </row>
    <row r="96" spans="3:19" ht="15" hidden="1" customHeight="1">
      <c r="C96" s="210"/>
      <c r="D96" s="151"/>
    </row>
    <row r="97" spans="3:17" ht="15" hidden="1" customHeight="1">
      <c r="C97" s="211"/>
      <c r="D97" s="151"/>
    </row>
    <row r="98" spans="3:17" ht="15" hidden="1" customHeight="1">
      <c r="C98" s="212"/>
      <c r="D98" s="186"/>
    </row>
    <row r="99" spans="3:17" ht="15" hidden="1" customHeight="1">
      <c r="C99" s="213"/>
      <c r="D99" s="186"/>
    </row>
    <row r="100" spans="3:17" ht="15" hidden="1" customHeight="1"/>
    <row r="101" spans="3:17" ht="15" hidden="1" customHeight="1"/>
    <row r="102" spans="3:17" ht="15" hidden="1" customHeight="1">
      <c r="C102" s="214"/>
      <c r="D102" s="105"/>
    </row>
    <row r="103" spans="3:17" ht="15" hidden="1" customHeight="1">
      <c r="C103" s="215"/>
      <c r="D103" s="105"/>
    </row>
    <row r="104" spans="3:17" ht="15" hidden="1" customHeight="1">
      <c r="C104" s="216"/>
      <c r="D104" s="105"/>
    </row>
    <row r="105" spans="3:17" ht="15" hidden="1" customHeight="1">
      <c r="C105" s="89"/>
      <c r="D105" s="105"/>
    </row>
    <row r="106" spans="3:17" ht="15" hidden="1" customHeight="1"/>
    <row r="107" spans="3:17" ht="15" hidden="1" customHeight="1">
      <c r="C107" s="217"/>
      <c r="D107" s="304"/>
    </row>
    <row r="108" spans="3:17" ht="15" hidden="1" customHeight="1">
      <c r="C108" s="218"/>
      <c r="D108" s="304"/>
    </row>
    <row r="109" spans="3:17" ht="15" hidden="1" customHeight="1"/>
    <row r="110" spans="3:17" ht="15" hidden="1" customHeight="1">
      <c r="C110" s="152"/>
      <c r="D110" s="152"/>
    </row>
    <row r="111" spans="3:17" ht="15" hidden="1" customHeight="1">
      <c r="C111" s="219"/>
      <c r="D111" s="219"/>
      <c r="E111" s="220"/>
      <c r="F111" s="220"/>
      <c r="G111" s="220"/>
      <c r="H111" s="220"/>
      <c r="I111" s="220"/>
      <c r="J111" s="221"/>
      <c r="K111" s="228"/>
      <c r="L111" s="228"/>
      <c r="M111" s="228"/>
      <c r="N111" s="228"/>
      <c r="O111" s="228"/>
      <c r="P111" s="228"/>
      <c r="Q111" s="228"/>
    </row>
    <row r="112" spans="3:17" ht="15" hidden="1" customHeight="1">
      <c r="C112" s="168"/>
      <c r="D112" s="168"/>
      <c r="E112" s="222"/>
      <c r="F112" s="222"/>
      <c r="G112" s="222"/>
      <c r="H112" s="222"/>
      <c r="I112" s="222"/>
      <c r="J112" s="222"/>
      <c r="K112" s="226"/>
      <c r="L112" s="226"/>
      <c r="M112" s="226"/>
      <c r="N112" s="226"/>
      <c r="O112" s="226"/>
      <c r="P112" s="226"/>
      <c r="Q112" s="226"/>
    </row>
    <row r="113" spans="3:18" ht="15" hidden="1" customHeight="1">
      <c r="C113" s="168"/>
      <c r="D113" s="168"/>
      <c r="E113" s="222"/>
      <c r="F113" s="222"/>
      <c r="G113" s="222"/>
      <c r="H113" s="222"/>
      <c r="I113" s="222"/>
      <c r="J113" s="222"/>
      <c r="K113" s="226"/>
      <c r="L113" s="226"/>
      <c r="M113" s="226"/>
      <c r="N113" s="226"/>
      <c r="O113" s="226"/>
      <c r="P113" s="226"/>
      <c r="Q113" s="226"/>
    </row>
    <row r="114" spans="3:18" ht="15" hidden="1" customHeight="1">
      <c r="C114" s="168"/>
      <c r="D114" s="168"/>
      <c r="E114" s="222"/>
      <c r="F114" s="222"/>
      <c r="G114" s="222"/>
      <c r="H114" s="222"/>
      <c r="I114" s="222"/>
      <c r="J114" s="222"/>
      <c r="K114" s="226"/>
      <c r="L114" s="226"/>
      <c r="M114" s="226"/>
      <c r="N114" s="226"/>
      <c r="O114" s="226"/>
      <c r="P114" s="226"/>
      <c r="Q114" s="226"/>
    </row>
    <row r="115" spans="3:18" ht="15" hidden="1" customHeight="1">
      <c r="C115" s="168"/>
      <c r="D115" s="168"/>
      <c r="E115" s="222"/>
      <c r="F115" s="222"/>
      <c r="G115" s="222"/>
      <c r="H115" s="222"/>
      <c r="I115" s="222"/>
      <c r="J115" s="222"/>
      <c r="K115" s="226"/>
      <c r="L115" s="226"/>
      <c r="M115" s="226"/>
      <c r="N115" s="226"/>
      <c r="O115" s="226"/>
      <c r="P115" s="226"/>
      <c r="Q115" s="226"/>
      <c r="R115" s="228"/>
    </row>
    <row r="116" spans="3:18" ht="15" hidden="1" customHeight="1">
      <c r="C116" s="219"/>
      <c r="D116" s="219"/>
      <c r="E116" s="223"/>
      <c r="F116" s="223"/>
      <c r="G116" s="224"/>
      <c r="H116" s="223"/>
      <c r="I116" s="223"/>
      <c r="J116" s="223"/>
      <c r="K116" s="227"/>
      <c r="L116" s="227"/>
      <c r="M116" s="227"/>
      <c r="N116" s="227"/>
      <c r="O116" s="227"/>
      <c r="P116" s="227"/>
      <c r="Q116" s="227"/>
      <c r="R116" s="226"/>
    </row>
    <row r="117" spans="3:18" ht="15" hidden="1" customHeight="1">
      <c r="R117" s="226"/>
    </row>
    <row r="118" spans="3:18" ht="15" hidden="1" customHeight="1">
      <c r="R118" s="226"/>
    </row>
    <row r="119" spans="3:18" ht="15" hidden="1" customHeight="1">
      <c r="R119" s="226"/>
    </row>
    <row r="120" spans="3:18" ht="15" hidden="1" customHeight="1">
      <c r="R120" s="227"/>
    </row>
    <row r="121" spans="3:18" ht="15" hidden="1" customHeight="1">
      <c r="C121" s="305"/>
      <c r="D121" s="305"/>
      <c r="E121" s="305"/>
      <c r="F121" s="305"/>
    </row>
    <row r="122" spans="3:18" ht="15" hidden="1" customHeight="1">
      <c r="C122" s="305"/>
      <c r="D122" s="305"/>
      <c r="E122" s="305"/>
      <c r="F122" s="305"/>
    </row>
    <row r="123" spans="3:18" ht="15" hidden="1" customHeight="1">
      <c r="C123" s="305"/>
      <c r="D123" s="305"/>
      <c r="E123" s="305"/>
      <c r="F123" s="305"/>
    </row>
    <row r="124" spans="3:18" ht="15" hidden="1" customHeight="1">
      <c r="C124" s="305"/>
      <c r="D124" s="305"/>
      <c r="E124" s="305"/>
      <c r="F124" s="305"/>
    </row>
    <row r="125" spans="3:18" ht="15" hidden="1" customHeight="1">
      <c r="C125" s="305"/>
      <c r="D125" s="305"/>
      <c r="E125" s="305"/>
      <c r="F125" s="305"/>
    </row>
    <row r="126" spans="3:18" ht="15.75" hidden="1" customHeight="1">
      <c r="C126" s="305"/>
      <c r="D126" s="305"/>
      <c r="E126" s="305"/>
      <c r="F126" s="305"/>
    </row>
    <row r="127" spans="3:18" ht="15.75" hidden="1" customHeight="1">
      <c r="C127" s="305"/>
      <c r="D127" s="305"/>
      <c r="E127" s="305"/>
      <c r="F127" s="305"/>
    </row>
    <row r="128" spans="3:18" ht="15.75" hidden="1" customHeight="1">
      <c r="C128" s="305"/>
      <c r="D128" s="305"/>
      <c r="E128" s="305"/>
      <c r="F128" s="305"/>
    </row>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sheetData>
  <sheetProtection algorithmName="SHA-512" hashValue="xpzKBayUimiS7ztUdHjD/tTuU6UDz6klxo/lhH0Gp/ysIUxiPLsZUFOvaaitLzCOnTEiw4W9JCKIpllLTiD+0A==" saltValue="FTycvzKFhoEStTrFLn9WEA==" spinCount="100000" sheet="1" objects="1" scenarios="1"/>
  <mergeCells count="20">
    <mergeCell ref="T40:V40"/>
    <mergeCell ref="E83:G83"/>
    <mergeCell ref="Y15:AA17"/>
    <mergeCell ref="S1:S23"/>
    <mergeCell ref="T1:T2"/>
    <mergeCell ref="X3:AA8"/>
    <mergeCell ref="N29:P29"/>
    <mergeCell ref="N31:P31"/>
    <mergeCell ref="N33:P33"/>
    <mergeCell ref="G8:J8"/>
    <mergeCell ref="B10:B20"/>
    <mergeCell ref="N10:P10"/>
    <mergeCell ref="N12:P12"/>
    <mergeCell ref="N14:P14"/>
    <mergeCell ref="B22:B27"/>
    <mergeCell ref="N24:P24"/>
    <mergeCell ref="N16:P16"/>
    <mergeCell ref="N18:P18"/>
    <mergeCell ref="N22:P22"/>
    <mergeCell ref="N20:P20"/>
  </mergeCells>
  <dataValidations count="5">
    <dataValidation type="list" allowBlank="1" showInputMessage="1" showErrorMessage="1" sqref="U19" xr:uid="{00000000-0002-0000-0100-000000000000}">
      <formula1>$Z$21:$AB$21</formula1>
    </dataValidation>
    <dataValidation type="list" allowBlank="1" showInputMessage="1" showErrorMessage="1" sqref="U20" xr:uid="{00000000-0002-0000-0100-000001000000}">
      <formula1>$U$21:$Y$21</formula1>
    </dataValidation>
    <dataValidation type="list" allowBlank="1" showInputMessage="1" showErrorMessage="1" sqref="G27" xr:uid="{00000000-0002-0000-0100-000002000000}">
      <formula1>$U$1:$W$1</formula1>
    </dataValidation>
    <dataValidation type="list" allowBlank="1" showInputMessage="1" showErrorMessage="1" sqref="C23" xr:uid="{00000000-0002-0000-0100-000003000000}">
      <formula1>$AH$2:$AH$7</formula1>
    </dataValidation>
    <dataValidation type="list" allowBlank="1" showInputMessage="1" showErrorMessage="1" sqref="I10" xr:uid="{00000000-0002-0000-0100-000005000000}">
      <formula1>$AH$9:$AH$10</formula1>
    </dataValidation>
  </dataValidations>
  <hyperlinks>
    <hyperlink ref="G8" r:id="rId1" display="Confirm here." xr:uid="{F4987973-618A-4786-901F-B789B6DBDC7B}"/>
  </hyperlinks>
  <pageMargins left="0.7" right="0.7" top="0.75" bottom="0.75" header="0.3" footer="0.3"/>
  <pageSetup scale="58" orientation="landscape"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CC6469D8-6E8D-479F-90DA-CCF01FC1B868}">
          <x14:formula1>
            <xm:f>'Drop-Down Lists'!$B$3:$B$9</xm:f>
          </x14:formula1>
          <xm:sqref>N22:P22</xm:sqref>
        </x14:dataValidation>
        <x14:dataValidation type="list" allowBlank="1" showInputMessage="1" showErrorMessage="1" xr:uid="{276444D4-2C3A-4EB0-916B-B25392AFF3DE}">
          <x14:formula1>
            <xm:f>'Drop-Down Lists'!$F$3:$F$2158</xm:f>
          </x14:formula1>
          <xm:sqref>N18:P18</xm:sqref>
        </x14:dataValidation>
        <x14:dataValidation type="list" allowBlank="1" showInputMessage="1" showErrorMessage="1" xr:uid="{0B7C6897-526D-4584-A7BD-93A17665B84D}">
          <x14:formula1>
            <xm:f>'Drop-Down Lists'!$H$3:$H$64</xm:f>
          </x14:formula1>
          <xm:sqref>N20:P20</xm:sqref>
        </x14:dataValidation>
        <x14:dataValidation type="list" allowBlank="1" showInputMessage="1" showErrorMessage="1" xr:uid="{EC82DCD4-3194-4A31-9B39-08FB786C0CAD}">
          <x14:formula1>
            <xm:f>'Drop-Down Lists'!$D$3:$D$13</xm:f>
          </x14:formula1>
          <xm:sqref>N24:P24</xm:sqref>
        </x14:dataValidation>
        <x14:dataValidation type="list" allowBlank="1" showInputMessage="1" showErrorMessage="1" xr:uid="{E91EB58B-8037-47A5-8F2E-F7897C71C0C5}">
          <x14:formula1>
            <xm:f>'Drop-Down Lists'!$J$3:$J$4</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Y100"/>
  <sheetViews>
    <sheetView workbookViewId="0"/>
  </sheetViews>
  <sheetFormatPr defaultColWidth="9.140625" defaultRowHeight="15.75"/>
  <cols>
    <col min="1" max="1" width="2.42578125" style="1" customWidth="1"/>
    <col min="2" max="2" width="7.7109375" style="1" customWidth="1"/>
    <col min="3" max="3" width="40.28515625" style="1" customWidth="1"/>
    <col min="4" max="12" width="15.7109375" style="1" customWidth="1"/>
    <col min="13" max="13" width="7.28515625" style="1" bestFit="1" customWidth="1"/>
    <col min="14" max="21" width="16.5703125" style="1" customWidth="1"/>
    <col min="22" max="23" width="9.140625" style="1"/>
    <col min="24" max="24" width="11.5703125" style="1" customWidth="1"/>
    <col min="25" max="25" width="3.42578125" style="1" bestFit="1" customWidth="1"/>
    <col min="26" max="16384" width="9.140625" style="1"/>
  </cols>
  <sheetData>
    <row r="1" spans="3:25" ht="15" customHeight="1">
      <c r="C1" s="104"/>
      <c r="D1" s="104"/>
      <c r="E1" s="104"/>
      <c r="F1" s="104"/>
      <c r="G1" s="104"/>
      <c r="H1" s="104"/>
      <c r="I1" s="104"/>
      <c r="J1" s="104"/>
      <c r="K1" s="104"/>
      <c r="L1" s="104"/>
      <c r="M1" s="104"/>
      <c r="N1" s="104"/>
      <c r="O1" s="104"/>
      <c r="P1" s="104"/>
      <c r="Q1" s="104"/>
      <c r="R1" s="104"/>
      <c r="S1" s="104"/>
      <c r="T1" s="104"/>
      <c r="U1" s="104"/>
      <c r="V1" s="104"/>
      <c r="W1" s="104"/>
      <c r="X1" s="104"/>
      <c r="Y1" s="104"/>
    </row>
    <row r="2" spans="3:25" ht="15" customHeight="1">
      <c r="C2" s="104"/>
      <c r="D2" s="104"/>
      <c r="E2" s="104"/>
      <c r="F2" s="104"/>
      <c r="G2" s="2"/>
      <c r="H2" s="2"/>
      <c r="I2" s="3"/>
      <c r="J2" s="3"/>
      <c r="K2" s="2"/>
      <c r="L2" s="104"/>
      <c r="M2" s="104"/>
      <c r="N2" s="104"/>
      <c r="O2" s="104"/>
      <c r="P2" s="104"/>
      <c r="Q2" s="104"/>
      <c r="R2" s="104"/>
      <c r="S2" s="104"/>
      <c r="T2" s="104"/>
      <c r="U2" s="104"/>
      <c r="V2" s="104"/>
      <c r="W2" s="104"/>
      <c r="X2" s="104"/>
      <c r="Y2" s="104"/>
    </row>
    <row r="3" spans="3:25" ht="15" customHeight="1">
      <c r="C3" s="104"/>
      <c r="D3" s="104"/>
      <c r="E3" s="104"/>
      <c r="F3" s="104"/>
      <c r="G3" s="104"/>
      <c r="H3" s="2"/>
      <c r="I3" s="104"/>
      <c r="J3" s="104"/>
      <c r="K3" s="104"/>
      <c r="L3" s="104"/>
      <c r="M3" s="104"/>
      <c r="N3" s="104"/>
      <c r="O3" s="104"/>
      <c r="P3" s="104"/>
      <c r="Q3" s="104"/>
      <c r="R3" s="104"/>
      <c r="S3" s="104"/>
      <c r="T3" s="104"/>
      <c r="U3" s="104"/>
      <c r="V3" s="104"/>
      <c r="W3" s="104"/>
      <c r="X3" s="104"/>
      <c r="Y3" s="104">
        <v>15</v>
      </c>
    </row>
    <row r="4" spans="3:25" ht="15" customHeight="1">
      <c r="C4" s="104"/>
      <c r="D4" s="104"/>
      <c r="E4" s="104"/>
      <c r="F4" s="104"/>
      <c r="G4" s="104"/>
      <c r="H4" s="104"/>
      <c r="I4" s="104"/>
      <c r="J4" s="104"/>
      <c r="K4" s="104"/>
      <c r="L4" s="104"/>
      <c r="M4" s="104"/>
      <c r="N4" s="104"/>
      <c r="O4" s="104"/>
      <c r="P4" s="104"/>
      <c r="Q4" s="104"/>
      <c r="R4" s="104"/>
      <c r="S4" s="104"/>
      <c r="T4" s="104"/>
      <c r="U4" s="104"/>
      <c r="V4" s="104"/>
      <c r="W4" s="104"/>
      <c r="X4" s="104"/>
      <c r="Y4" s="104"/>
    </row>
    <row r="5" spans="3:25" ht="15" customHeight="1">
      <c r="C5" s="104"/>
      <c r="D5" s="104"/>
      <c r="E5" s="104"/>
      <c r="F5" s="104"/>
      <c r="G5" s="104"/>
      <c r="H5" s="104"/>
      <c r="I5" s="104"/>
      <c r="J5" s="104"/>
      <c r="K5" s="104"/>
      <c r="L5" s="104"/>
      <c r="M5" s="104"/>
      <c r="N5" s="104"/>
      <c r="O5" s="104"/>
      <c r="P5" s="104"/>
      <c r="Q5" s="104"/>
      <c r="R5" s="104"/>
      <c r="S5" s="104"/>
      <c r="T5" s="104"/>
      <c r="U5" s="104"/>
      <c r="V5" s="104"/>
      <c r="W5" s="104"/>
      <c r="X5" s="104" t="s">
        <v>281</v>
      </c>
      <c r="Y5" s="104"/>
    </row>
    <row r="6" spans="3:25" ht="15" customHeight="1" thickBot="1">
      <c r="C6" s="104"/>
      <c r="D6" s="104"/>
      <c r="E6" s="104"/>
      <c r="F6" s="104"/>
      <c r="G6" s="4"/>
      <c r="H6" s="104"/>
      <c r="I6" s="104"/>
      <c r="J6" s="104"/>
      <c r="K6" s="104"/>
      <c r="L6" s="104"/>
      <c r="M6" s="104"/>
      <c r="N6" s="104"/>
      <c r="O6" s="104"/>
      <c r="P6" s="104"/>
      <c r="Q6" s="104"/>
      <c r="R6" s="104"/>
      <c r="S6" s="104"/>
      <c r="T6" s="104"/>
      <c r="U6" s="104"/>
      <c r="V6" s="104"/>
      <c r="W6" s="104"/>
      <c r="X6" s="104" t="s">
        <v>157</v>
      </c>
      <c r="Y6" s="104"/>
    </row>
    <row r="7" spans="3:25" ht="15" customHeight="1" thickBot="1">
      <c r="C7" s="556" t="s">
        <v>282</v>
      </c>
      <c r="D7" s="557"/>
      <c r="E7" s="557"/>
      <c r="F7" s="558"/>
      <c r="G7" s="104"/>
      <c r="H7" s="556" t="s">
        <v>163</v>
      </c>
      <c r="I7" s="557"/>
      <c r="J7" s="557"/>
      <c r="K7" s="557"/>
      <c r="L7" s="558"/>
      <c r="M7" s="104"/>
      <c r="N7" s="104"/>
      <c r="O7" s="104"/>
      <c r="P7" s="104"/>
      <c r="Q7" s="104"/>
      <c r="R7" s="104"/>
      <c r="S7" s="104"/>
      <c r="T7" s="104"/>
      <c r="U7" s="104"/>
      <c r="V7" s="104"/>
      <c r="W7" s="104"/>
      <c r="X7" s="104" t="s">
        <v>283</v>
      </c>
      <c r="Y7" s="104"/>
    </row>
    <row r="8" spans="3:25" ht="15" customHeight="1">
      <c r="C8" s="5"/>
      <c r="D8" s="105"/>
      <c r="E8" s="105"/>
      <c r="F8" s="6"/>
      <c r="G8" s="104"/>
      <c r="H8" s="102"/>
      <c r="I8" s="7"/>
      <c r="J8" s="7"/>
      <c r="K8" s="7"/>
      <c r="L8" s="6"/>
      <c r="M8" s="104"/>
      <c r="N8" s="104"/>
      <c r="O8" s="104"/>
      <c r="P8" s="104"/>
      <c r="Q8" s="104"/>
      <c r="R8" s="104"/>
      <c r="S8" s="104"/>
      <c r="T8" s="104"/>
      <c r="U8" s="104"/>
      <c r="V8" s="104"/>
      <c r="W8" s="104"/>
      <c r="X8" s="104" t="s">
        <v>161</v>
      </c>
      <c r="Y8" s="104"/>
    </row>
    <row r="9" spans="3:25" ht="15" customHeight="1">
      <c r="C9" s="5" t="s">
        <v>284</v>
      </c>
      <c r="D9" s="593" t="s">
        <v>11</v>
      </c>
      <c r="E9" s="594"/>
      <c r="F9" s="8"/>
      <c r="G9" s="104"/>
      <c r="H9" s="5" t="s">
        <v>177</v>
      </c>
      <c r="I9" s="559"/>
      <c r="J9" s="559"/>
      <c r="K9" s="559"/>
      <c r="L9" s="123"/>
      <c r="M9" s="104"/>
      <c r="N9" s="104"/>
      <c r="O9" s="104"/>
      <c r="P9" s="104"/>
      <c r="Q9" s="104"/>
      <c r="R9" s="104"/>
      <c r="S9" s="104"/>
      <c r="T9" s="104"/>
      <c r="U9" s="104"/>
      <c r="V9" s="104"/>
      <c r="W9" s="104"/>
      <c r="X9" s="104"/>
      <c r="Y9" s="104"/>
    </row>
    <row r="10" spans="3:25" s="104" customFormat="1" ht="15" customHeight="1">
      <c r="C10" s="5"/>
      <c r="D10" s="105"/>
      <c r="E10" s="125"/>
      <c r="F10" s="8"/>
      <c r="H10" s="5"/>
      <c r="I10" s="354"/>
      <c r="J10" s="354"/>
      <c r="K10" s="354"/>
      <c r="L10" s="123"/>
    </row>
    <row r="11" spans="3:25" ht="15" customHeight="1">
      <c r="C11" s="5" t="s">
        <v>285</v>
      </c>
      <c r="D11" s="589">
        <f>'GSHP Calculator'!I11</f>
        <v>0</v>
      </c>
      <c r="E11" s="590"/>
      <c r="F11" s="9"/>
      <c r="G11" s="4"/>
      <c r="H11" s="5" t="s">
        <v>185</v>
      </c>
      <c r="I11" s="549"/>
      <c r="J11" s="549"/>
      <c r="K11" s="549"/>
      <c r="L11" s="123"/>
      <c r="M11" s="104"/>
      <c r="N11" s="104"/>
      <c r="O11" s="104"/>
      <c r="P11" s="104"/>
      <c r="Q11" s="104"/>
      <c r="R11" s="104"/>
      <c r="S11" s="104"/>
      <c r="T11" s="104"/>
      <c r="U11" s="104"/>
      <c r="V11" s="104"/>
      <c r="W11" s="104"/>
      <c r="X11" s="104"/>
      <c r="Y11" s="104"/>
    </row>
    <row r="12" spans="3:25" ht="15" customHeight="1">
      <c r="C12" s="560"/>
      <c r="D12" s="561"/>
      <c r="E12" s="561"/>
      <c r="F12" s="562"/>
      <c r="G12" s="104"/>
      <c r="H12" s="5"/>
      <c r="I12" s="355"/>
      <c r="J12" s="355"/>
      <c r="K12" s="355"/>
      <c r="L12" s="11"/>
      <c r="M12" s="104"/>
      <c r="N12" s="104"/>
      <c r="O12" s="104"/>
      <c r="P12" s="104"/>
      <c r="Q12" s="104"/>
      <c r="R12" s="104"/>
      <c r="S12" s="104"/>
      <c r="T12" s="104"/>
      <c r="U12" s="104"/>
      <c r="V12" s="104"/>
      <c r="W12" s="104"/>
      <c r="X12" s="104"/>
      <c r="Y12" s="104"/>
    </row>
    <row r="13" spans="3:25" ht="15" customHeight="1">
      <c r="C13" s="126" t="s">
        <v>286</v>
      </c>
      <c r="D13" s="589">
        <f>'GSHP Calculator'!I34</f>
        <v>0</v>
      </c>
      <c r="E13" s="590"/>
      <c r="F13" s="9"/>
      <c r="G13" s="104"/>
      <c r="H13" s="13" t="s">
        <v>253</v>
      </c>
      <c r="I13" s="549"/>
      <c r="J13" s="549"/>
      <c r="K13" s="549"/>
      <c r="L13" s="123"/>
      <c r="M13" s="104"/>
      <c r="N13" s="104"/>
      <c r="O13" s="104"/>
      <c r="P13" s="104"/>
      <c r="Q13" s="104"/>
      <c r="R13" s="104"/>
      <c r="S13" s="104"/>
      <c r="T13" s="104"/>
      <c r="U13" s="104"/>
      <c r="V13" s="104"/>
      <c r="W13" s="104"/>
      <c r="X13" s="104"/>
      <c r="Y13" s="104"/>
    </row>
    <row r="14" spans="3:25" ht="15" customHeight="1" thickBot="1">
      <c r="C14" s="5"/>
      <c r="D14" s="105"/>
      <c r="E14" s="105"/>
      <c r="F14" s="9"/>
      <c r="G14" s="104"/>
      <c r="H14" s="495"/>
      <c r="I14" s="496"/>
      <c r="J14" s="496"/>
      <c r="K14" s="496"/>
      <c r="L14" s="497"/>
      <c r="M14" s="104"/>
      <c r="N14" s="104"/>
      <c r="O14" s="104"/>
      <c r="P14" s="104"/>
      <c r="Q14" s="104"/>
      <c r="R14" s="104"/>
      <c r="S14" s="104"/>
      <c r="T14" s="104"/>
      <c r="U14" s="104"/>
      <c r="V14" s="104"/>
      <c r="W14" s="104"/>
      <c r="X14" s="104"/>
      <c r="Y14" s="104"/>
    </row>
    <row r="15" spans="3:25" s="104" customFormat="1" ht="15" customHeight="1">
      <c r="C15" s="5" t="s">
        <v>287</v>
      </c>
      <c r="D15" s="595" t="str">
        <f>LoanPrincipal</f>
        <v/>
      </c>
      <c r="E15" s="596"/>
      <c r="F15" s="9"/>
      <c r="H15" s="138"/>
      <c r="I15" s="124"/>
      <c r="J15" s="124"/>
      <c r="K15" s="124"/>
      <c r="L15" s="137"/>
    </row>
    <row r="16" spans="3:25" s="104" customFormat="1" ht="15" customHeight="1" thickBot="1">
      <c r="C16" s="5"/>
      <c r="D16" s="105"/>
      <c r="E16" s="105"/>
      <c r="F16" s="9"/>
    </row>
    <row r="17" spans="1:21" ht="15" customHeight="1" thickBot="1">
      <c r="A17" s="104"/>
      <c r="B17" s="105"/>
      <c r="C17" s="5" t="s">
        <v>288</v>
      </c>
      <c r="D17" s="587">
        <v>25000</v>
      </c>
      <c r="E17" s="588"/>
      <c r="F17" s="8"/>
      <c r="G17" s="104"/>
      <c r="H17" s="139" t="s">
        <v>289</v>
      </c>
      <c r="I17" s="135"/>
      <c r="J17" s="135"/>
      <c r="K17" s="135"/>
      <c r="L17" s="136"/>
      <c r="M17" s="104"/>
      <c r="N17" s="104"/>
      <c r="O17" s="104"/>
      <c r="P17" s="104"/>
      <c r="Q17" s="104"/>
      <c r="R17" s="104"/>
      <c r="S17" s="4"/>
      <c r="T17" s="104"/>
      <c r="U17" s="104"/>
    </row>
    <row r="18" spans="1:21" ht="15" customHeight="1">
      <c r="A18" s="104"/>
      <c r="B18" s="105"/>
      <c r="C18" s="597"/>
      <c r="D18" s="598"/>
      <c r="E18" s="598"/>
      <c r="F18" s="599"/>
      <c r="G18" s="104"/>
      <c r="H18" s="102"/>
      <c r="I18" s="7"/>
      <c r="J18" s="7"/>
      <c r="K18" s="7"/>
      <c r="L18" s="6"/>
      <c r="M18" s="104"/>
      <c r="N18" s="104"/>
      <c r="O18" s="104"/>
      <c r="P18" s="104"/>
      <c r="Q18" s="104"/>
      <c r="R18" s="104"/>
      <c r="S18" s="4"/>
      <c r="T18" s="104"/>
      <c r="U18" s="104"/>
    </row>
    <row r="19" spans="1:21" ht="15" customHeight="1">
      <c r="A19" s="104"/>
      <c r="B19" s="105"/>
      <c r="C19" s="5" t="s">
        <v>290</v>
      </c>
      <c r="D19" s="589" t="str">
        <f>'GSHP Calculator'!I32</f>
        <v/>
      </c>
      <c r="E19" s="590"/>
      <c r="F19" s="8"/>
      <c r="G19" s="104"/>
      <c r="H19" s="5" t="s">
        <v>177</v>
      </c>
      <c r="I19" s="549"/>
      <c r="J19" s="549"/>
      <c r="K19" s="549"/>
      <c r="L19" s="123"/>
      <c r="M19" s="104"/>
      <c r="N19" s="104"/>
      <c r="O19" s="104"/>
      <c r="P19" s="104"/>
      <c r="Q19" s="104"/>
      <c r="R19" s="104"/>
      <c r="S19" s="4"/>
      <c r="T19" s="104"/>
      <c r="U19" s="104"/>
    </row>
    <row r="20" spans="1:21" ht="15" customHeight="1">
      <c r="A20" s="104"/>
      <c r="B20" s="105"/>
      <c r="C20" s="5"/>
      <c r="D20" s="105"/>
      <c r="E20" s="105"/>
      <c r="F20" s="8"/>
      <c r="G20" s="104"/>
      <c r="H20" s="5" t="s">
        <v>291</v>
      </c>
      <c r="I20" s="563"/>
      <c r="J20" s="563"/>
      <c r="K20" s="563"/>
      <c r="L20" s="8"/>
      <c r="M20" s="104"/>
      <c r="N20" s="104"/>
      <c r="O20" s="104"/>
      <c r="P20" s="104"/>
      <c r="Q20" s="104"/>
      <c r="R20" s="104"/>
      <c r="S20" s="4"/>
      <c r="T20" s="104"/>
      <c r="U20" s="104"/>
    </row>
    <row r="21" spans="1:21" ht="15" customHeight="1">
      <c r="A21" s="104"/>
      <c r="B21" s="105"/>
      <c r="C21" s="5" t="s">
        <v>292</v>
      </c>
      <c r="D21" s="591">
        <f>'GSHP Calculator'!I41</f>
        <v>25</v>
      </c>
      <c r="E21" s="592"/>
      <c r="F21" s="8"/>
      <c r="G21" s="104"/>
      <c r="H21" s="5" t="s">
        <v>293</v>
      </c>
      <c r="I21" s="563"/>
      <c r="J21" s="563"/>
      <c r="K21" s="563"/>
      <c r="L21" s="8"/>
      <c r="M21" s="105"/>
      <c r="N21" s="104"/>
      <c r="O21" s="104"/>
      <c r="P21" s="104"/>
      <c r="Q21" s="104"/>
      <c r="R21" s="104"/>
      <c r="S21" s="4"/>
      <c r="T21" s="104"/>
      <c r="U21" s="104"/>
    </row>
    <row r="22" spans="1:21" ht="15" customHeight="1" thickBot="1">
      <c r="A22" s="104"/>
      <c r="B22" s="105"/>
      <c r="C22" s="356"/>
      <c r="D22" s="299"/>
      <c r="E22" s="299"/>
      <c r="F22" s="357"/>
      <c r="G22" s="104"/>
      <c r="H22" s="356"/>
      <c r="I22" s="299"/>
      <c r="J22" s="299"/>
      <c r="K22" s="299"/>
      <c r="L22" s="357"/>
      <c r="M22" s="105"/>
      <c r="N22" s="104"/>
      <c r="O22" s="15"/>
      <c r="P22" s="104"/>
      <c r="Q22" s="104" t="s">
        <v>264</v>
      </c>
      <c r="R22" s="4"/>
      <c r="S22" s="104"/>
      <c r="T22" s="104"/>
      <c r="U22" s="104"/>
    </row>
    <row r="23" spans="1:21" ht="15" customHeight="1" thickBot="1">
      <c r="A23" s="104"/>
      <c r="B23" s="299"/>
      <c r="C23" s="299"/>
      <c r="D23" s="299"/>
      <c r="E23" s="299"/>
      <c r="F23" s="299"/>
      <c r="G23" s="299"/>
      <c r="H23" s="299"/>
      <c r="I23" s="299"/>
      <c r="J23" s="299"/>
      <c r="K23" s="299"/>
      <c r="L23" s="299"/>
      <c r="M23" s="104"/>
      <c r="N23" s="104"/>
      <c r="O23" s="104"/>
      <c r="P23" s="104"/>
      <c r="Q23" s="12"/>
      <c r="R23" s="16"/>
      <c r="S23" s="104"/>
      <c r="T23" s="104"/>
      <c r="U23" s="4"/>
    </row>
    <row r="24" spans="1:21" ht="15" customHeight="1">
      <c r="A24" s="105"/>
      <c r="B24" s="573" t="s">
        <v>294</v>
      </c>
      <c r="C24" s="7"/>
      <c r="D24" s="576" t="s">
        <v>295</v>
      </c>
      <c r="E24" s="577"/>
      <c r="F24" s="578"/>
      <c r="G24" s="577" t="s">
        <v>296</v>
      </c>
      <c r="H24" s="577"/>
      <c r="I24" s="578"/>
      <c r="J24" s="576" t="s">
        <v>297</v>
      </c>
      <c r="K24" s="577"/>
      <c r="L24" s="578"/>
      <c r="M24" s="105"/>
      <c r="N24" s="104"/>
      <c r="O24" s="104"/>
      <c r="P24" s="104"/>
      <c r="Q24" s="104"/>
      <c r="R24" s="104"/>
      <c r="S24" s="104"/>
      <c r="T24" s="104"/>
      <c r="U24" s="104"/>
    </row>
    <row r="25" spans="1:21" ht="15" customHeight="1" thickBot="1">
      <c r="A25" s="105"/>
      <c r="B25" s="574"/>
      <c r="C25" s="356"/>
      <c r="D25" s="17" t="s">
        <v>298</v>
      </c>
      <c r="E25" s="18" t="s">
        <v>299</v>
      </c>
      <c r="F25" s="447" t="s">
        <v>300</v>
      </c>
      <c r="G25" s="17" t="s">
        <v>298</v>
      </c>
      <c r="H25" s="19" t="s">
        <v>299</v>
      </c>
      <c r="I25" s="447" t="s">
        <v>300</v>
      </c>
      <c r="J25" s="17" t="s">
        <v>298</v>
      </c>
      <c r="K25" s="18" t="s">
        <v>299</v>
      </c>
      <c r="L25" s="447" t="s">
        <v>300</v>
      </c>
      <c r="M25" s="105"/>
      <c r="N25" s="104"/>
      <c r="O25" s="104"/>
      <c r="P25" s="104"/>
      <c r="Q25" s="104"/>
      <c r="R25" s="104"/>
      <c r="S25" s="104"/>
      <c r="T25" s="104"/>
      <c r="U25" s="104"/>
    </row>
    <row r="26" spans="1:21" ht="15" customHeight="1">
      <c r="A26" s="105"/>
      <c r="B26" s="574"/>
      <c r="C26" s="20"/>
      <c r="D26" s="21"/>
      <c r="E26" s="22"/>
      <c r="F26" s="123"/>
      <c r="G26" s="21"/>
      <c r="H26" s="22"/>
      <c r="I26" s="123"/>
      <c r="J26" s="21"/>
      <c r="K26" s="22"/>
      <c r="L26" s="23"/>
      <c r="M26" s="105"/>
      <c r="N26" s="104"/>
      <c r="O26" s="104"/>
      <c r="P26" s="104"/>
      <c r="Q26" s="104"/>
      <c r="R26" s="104"/>
      <c r="S26" s="104"/>
      <c r="T26" s="104"/>
      <c r="U26" s="104"/>
    </row>
    <row r="27" spans="1:21" ht="15" customHeight="1">
      <c r="A27" s="105"/>
      <c r="B27" s="574"/>
      <c r="C27" s="24" t="s">
        <v>301</v>
      </c>
      <c r="D27" s="25" t="str">
        <f t="shared" ref="D27:L27" si="0">IF(ISERROR(IF(OR(PCost&lt;0,AND(LC_PSavings&lt;0,OR(SavingsAnnual&lt;0,WeightedAvgMLife&lt;0))),"Error!",D33)),"",IF(OR(PCost&lt;0,AND(LC_PSavings&lt;0,OR(SavingsAnnual&lt;0,WeightedAvgMLife&lt;0))),"Error!",D33))</f>
        <v/>
      </c>
      <c r="E27" s="26" t="str">
        <f t="shared" si="0"/>
        <v/>
      </c>
      <c r="F27" s="27" t="str">
        <f t="shared" si="0"/>
        <v/>
      </c>
      <c r="G27" s="448" t="str">
        <f t="shared" si="0"/>
        <v/>
      </c>
      <c r="H27" s="449" t="str">
        <f t="shared" si="0"/>
        <v/>
      </c>
      <c r="I27" s="450" t="str">
        <f t="shared" si="0"/>
        <v/>
      </c>
      <c r="J27" s="448" t="str">
        <f t="shared" si="0"/>
        <v/>
      </c>
      <c r="K27" s="449" t="str">
        <f t="shared" si="0"/>
        <v/>
      </c>
      <c r="L27" s="451" t="str">
        <f t="shared" si="0"/>
        <v/>
      </c>
      <c r="M27" s="105"/>
      <c r="N27" s="104"/>
      <c r="O27" s="104"/>
      <c r="P27" s="104"/>
      <c r="Q27" s="104"/>
      <c r="R27" s="104"/>
      <c r="S27" s="104"/>
      <c r="T27" s="104"/>
      <c r="U27" s="104"/>
    </row>
    <row r="28" spans="1:21" ht="15" customHeight="1">
      <c r="A28" s="105"/>
      <c r="B28" s="574"/>
      <c r="C28" s="28" t="s">
        <v>302</v>
      </c>
      <c r="D28" s="29" t="str">
        <f>IF(D27="Error!","Error!",IF(D31&gt;=(LoanPrincipal),"",CEILING((LoanPrincipal)-D31+CustCont,1)))</f>
        <v/>
      </c>
      <c r="E28" s="30" t="str">
        <f>IF(E27="Error!","Error!",IF(E31&gt;=(LoanPrincipal),"",CEILING((LoanPrincipal)-E31+CustCont,1)))</f>
        <v/>
      </c>
      <c r="F28" s="31" t="str">
        <f>IF(F27="Error!","Error!",IF(F31&gt;=(LoanPrincipal),"",CEILING((LoanPrincipal)-F31+CustCont,1)))</f>
        <v/>
      </c>
      <c r="G28" s="29" t="str">
        <f t="shared" ref="G28:L28" si="1">IF(G27="Error!","Error!",IF(G33&gt;=1,"",CEILING((LoanPrincipal)-G31+CustCont,1)))</f>
        <v/>
      </c>
      <c r="H28" s="30" t="str">
        <f t="shared" si="1"/>
        <v/>
      </c>
      <c r="I28" s="31" t="str">
        <f t="shared" si="1"/>
        <v/>
      </c>
      <c r="J28" s="29" t="str">
        <f t="shared" si="1"/>
        <v/>
      </c>
      <c r="K28" s="30" t="str">
        <f t="shared" si="1"/>
        <v/>
      </c>
      <c r="L28" s="32" t="str">
        <f t="shared" si="1"/>
        <v/>
      </c>
      <c r="M28" s="105"/>
      <c r="N28" s="104"/>
      <c r="O28" s="104"/>
      <c r="P28" s="104"/>
      <c r="Q28" s="104"/>
      <c r="R28" s="104"/>
      <c r="S28" s="104"/>
      <c r="T28" s="104"/>
      <c r="U28" s="104"/>
    </row>
    <row r="29" spans="1:21" ht="15" customHeight="1">
      <c r="A29" s="105"/>
      <c r="B29" s="574"/>
      <c r="C29" s="33" t="s">
        <v>303</v>
      </c>
      <c r="D29" s="34"/>
      <c r="E29" s="35"/>
      <c r="F29" s="36"/>
      <c r="G29" s="34"/>
      <c r="H29" s="35"/>
      <c r="I29" s="36"/>
      <c r="J29" s="34"/>
      <c r="K29" s="35"/>
      <c r="L29" s="37"/>
      <c r="M29" s="105"/>
      <c r="N29" s="104"/>
      <c r="O29" s="104"/>
      <c r="P29" s="104"/>
      <c r="Q29" s="104"/>
      <c r="R29" s="104"/>
      <c r="S29" s="104"/>
      <c r="T29" s="104"/>
      <c r="U29" s="104"/>
    </row>
    <row r="30" spans="1:21" ht="15" customHeight="1">
      <c r="A30" s="105"/>
      <c r="B30" s="574"/>
      <c r="C30" s="38" t="s">
        <v>304</v>
      </c>
      <c r="D30" s="29" t="str">
        <f>IF(D27="Error!","Error!",IF(SavingsAnnual&gt;=D32,"",CEILING(D32,1)))</f>
        <v/>
      </c>
      <c r="E30" s="30" t="str">
        <f>IF(E27="Error!","Error!",IF(SavingsAnnual&gt;=E32,"",CEILING(E32,1)))</f>
        <v/>
      </c>
      <c r="F30" s="31" t="str">
        <f>IF(F27="Error!","Error!",IF(SavingsAnnual&gt;=F32,"",CEILING(F32,1)))</f>
        <v/>
      </c>
      <c r="G30" s="29" t="str">
        <f t="shared" ref="G30:L30" si="2">IF(G27="Error!","Error!",IF(G33&gt;=1,"",CEILING(G32,1)))</f>
        <v/>
      </c>
      <c r="H30" s="30" t="str">
        <f t="shared" si="2"/>
        <v/>
      </c>
      <c r="I30" s="31" t="str">
        <f t="shared" si="2"/>
        <v/>
      </c>
      <c r="J30" s="29" t="str">
        <f t="shared" si="2"/>
        <v/>
      </c>
      <c r="K30" s="31" t="str">
        <f t="shared" si="2"/>
        <v/>
      </c>
      <c r="L30" s="32" t="str">
        <f t="shared" si="2"/>
        <v/>
      </c>
      <c r="M30" s="105"/>
      <c r="N30" s="105"/>
      <c r="O30" s="104"/>
      <c r="P30" s="104"/>
      <c r="Q30" s="104"/>
      <c r="R30" s="104"/>
      <c r="S30" s="104"/>
      <c r="T30" s="104"/>
      <c r="U30" s="104"/>
    </row>
    <row r="31" spans="1:21" ht="15" hidden="1" customHeight="1">
      <c r="A31" s="105"/>
      <c r="B31" s="574"/>
      <c r="C31" s="39" t="s">
        <v>305</v>
      </c>
      <c r="D31" s="34" t="str">
        <f>IF(ISERROR(IF(OR((LoanPrincipal)&lt;0,WeightedAvgMLife&lt;0),"N/A",PV(E61/12,5*12,-(FV(0.008,WeightedAvgMLife,-SavingsAnnual)/(5*12))))),"",IF(OR((LoanPrincipal)&lt;0,WeightedAvgMLife&lt;0),"N/A",PV(E61/12,5*12,-(FV(0.008,WeightedAvgMLife,-SavingsAnnual)/(5*12)))))</f>
        <v/>
      </c>
      <c r="E31" s="35" t="str">
        <f>IF(ISERROR(IF(OR((LoanPrincipal)&lt;0,WeightedAvgMLife&lt;0),"N/A",PV(E61/12,10*12,-(FV(0.008,WeightedAvgMLife,-SavingsAnnual)/(10*12))))),"",IF(OR((LoanPrincipal)&lt;0,WeightedAvgMLife&lt;0),"N/A",PV(E61/12,10*12,-(FV(0.008,WeightedAvgMLife,-SavingsAnnual)/(10*12)))))</f>
        <v/>
      </c>
      <c r="F31" s="36" t="str">
        <f>IF(ISERROR(IF(OR((LoanPrincipal)&lt;0,WeightedAvgMLife&lt;0),"N/A",PV(E61/12,15*12,-(FV(0.008,WeightedAvgMLife,-SavingsAnnual)/(15*12))))),"",IF(OR((LoanPrincipal)&lt;0,WeightedAvgMLife&lt;0),"N/A",PV(E61/12,15*12,-(FV(0.008,WeightedAvgMLife,-SavingsAnnual)/(15*12)))))</f>
        <v/>
      </c>
      <c r="G31" s="34" t="str">
        <f>IF(ISERROR(IF(OR((LoanPrincipal)&lt;0,WeightedAvgMLife&lt;0),"N/A",PV(H61/12,5*12,-(FV(0.008,WeightedAvgMLife,-SavingsAnnual)/(5*12))))),"",IF(OR((LoanPrincipal)&lt;0,WeightedAvgMLife&lt;0),"N/A",PV(H61/12,5*12,-(FV(0.008,WeightedAvgMLife,-SavingsAnnual)/(5*12)))))</f>
        <v/>
      </c>
      <c r="H31" s="35" t="str">
        <f>IF(ISERROR(IF(OR((LoanPrincipal)&lt;0,WeightedAvgMLife&lt;0),"N/A",PV(H61/12,10*12,-(FV(0.008,WeightedAvgMLife,-SavingsAnnual)/(10*12))))),"",IF(OR((LoanPrincipal)&lt;0,WeightedAvgMLife&lt;0),"N/A",PV(H61/12,10*12,-(FV(0.008,WeightedAvgMLife,-SavingsAnnual)/(10*12)))))</f>
        <v/>
      </c>
      <c r="I31" s="36" t="str">
        <f>IF(ISERROR(IF(OR((LoanPrincipal)&lt;0,WeightedAvgMLife&lt;0),"N/A",PV(H61/12,15*12,-(FV(0.008,WeightedAvgMLife,-SavingsAnnual)/(15*12))))),"",IF(OR((LoanPrincipal)&lt;0,WeightedAvgMLife&lt;0),"N/A",PV(H61/12,15*12,-(FV(0.008,WeightedAvgMLife,-SavingsAnnual)/(15*12)))))</f>
        <v/>
      </c>
      <c r="J31" s="34" t="str">
        <f>IF(ISERROR(IF(OR((LoanPrincipal)&lt;0,WeightedAvgMLife&lt;0),"N/A",PV(K61/12,5*12,-(FV(0.008,WeightedAvgMLife,-SavingsAnnual)/(5*12))))),"",IF(OR((LoanPrincipal)&lt;0,WeightedAvgMLife&lt;0),"N/A",PV(K61/12,5*12,-(FV(0.008,WeightedAvgMLife,-SavingsAnnual)/(5*12)))))</f>
        <v/>
      </c>
      <c r="K31" s="36" t="str">
        <f>IF(ISERROR(IF(OR((LoanPrincipal)&lt;0,WeightedAvgMLife&lt;0),"N/A",PV(K61/12,10*12,-(FV(0.008,WeightedAvgMLife,-SavingsAnnual)/(10*12))))),"",IF(OR((LoanPrincipal)&lt;0,WeightedAvgMLife&lt;0),"N/A",PV(K61/12,10*12,-(FV(0.008,WeightedAvgMLife,-SavingsAnnual)/(10*12)))))</f>
        <v/>
      </c>
      <c r="L31" s="37" t="str">
        <f>IF(ISERROR(IF(OR((LoanPrincipal)&lt;0,WeightedAvgMLife&lt;0),"N/A",PV(K61/12,15*12,-(FV(0.008,WeightedAvgMLife,-SavingsAnnual)/(15*12))))),"",IF(OR((LoanPrincipal)&lt;0,WeightedAvgMLife&lt;0),"N/A",PV(K61/12,15*12,-(FV(0.008,WeightedAvgMLife,-SavingsAnnual)/(15*12)))))</f>
        <v/>
      </c>
      <c r="M31" s="105"/>
      <c r="N31" s="105"/>
      <c r="O31" s="104"/>
      <c r="P31" s="104"/>
      <c r="Q31" s="104"/>
      <c r="R31" s="104"/>
      <c r="S31" s="104"/>
      <c r="T31" s="104"/>
      <c r="U31" s="104"/>
    </row>
    <row r="32" spans="1:21" ht="15" hidden="1" customHeight="1">
      <c r="A32" s="105"/>
      <c r="B32" s="574"/>
      <c r="C32" s="40" t="s">
        <v>306</v>
      </c>
      <c r="D32" s="34" t="str">
        <f>IF(ISERROR(IF(OR((LoanPrincipal)&lt;0,WeightedAvgMLife&lt;0),"N/A",PMT(0.008,WeightedAvgMLife,,-PMT(E61/12,5*12,-(LoanPrincipal))*5*12))),"",IF(OR((LoanPrincipal)&lt;0,WeightedAvgMLife&lt;0),"N/A",PMT(0.008,WeightedAvgMLife,,-PMT(E61/12,5*12,-(LoanPrincipal))*5*12)))</f>
        <v/>
      </c>
      <c r="E32" s="35" t="str">
        <f>IF(ISERROR(IF(OR((LoanPrincipal)&lt;0,WeightedAvgMLife&lt;0),"N/A",PMT(0.008,WeightedAvgMLife,,-PMT(E61/12,10*12,-(LoanPrincipal))*10*12))),"",IF(OR((LoanPrincipal)&lt;0,WeightedAvgMLife&lt;0),"N/A",PMT(0.008,WeightedAvgMLife,,-PMT(E61/12,10*12,-(LoanPrincipal))*10*12)))</f>
        <v/>
      </c>
      <c r="F32" s="36" t="str">
        <f>IF(ISERROR(IF(OR((LoanPrincipal)&lt;0,WeightedAvgMLife&lt;0),"N/A",PMT(0.008,WeightedAvgMLife,,-PMT(E61/12,15*12,-(LoanPrincipal))*15*12))),"",IF(OR((LoanPrincipal)&lt;0,WeightedAvgMLife&lt;0),"N/A",PMT(0.008,WeightedAvgMLife,,-PMT(E61/12,15*12,-(LoanPrincipal))*15*12)))</f>
        <v/>
      </c>
      <c r="G32" s="34" t="str">
        <f>IF(ISERROR(IF(OR((LoanPrincipal)&lt;0,WeightedAvgMLife&lt;0),"N/A",PMT(0.008,WeightedAvgMLife,,-PMT(H61/12,5*12,-(LoanPrincipal))*5*12))),"",IF(OR((LoanPrincipal)&lt;0,WeightedAvgMLife&lt;0),"N/A",PMT(0.008,WeightedAvgMLife,,-PMT(H61/12,5*12,-(LoanPrincipal))*5*12)))</f>
        <v/>
      </c>
      <c r="H32" s="35" t="str">
        <f>IF(ISERROR(IF(OR((LoanPrincipal)&lt;0,WeightedAvgMLife&lt;0),"N/A",PMT(0.008,WeightedAvgMLife,,-PMT(H61/12,10*12,-(LoanPrincipal))*10*12))),"",IF(OR((LoanPrincipal)&lt;0,WeightedAvgMLife&lt;0),"N/A",PMT(0.008,WeightedAvgMLife,,-PMT(H61/12,10*12,-(LoanPrincipal))*10*12)))</f>
        <v/>
      </c>
      <c r="I32" s="36" t="str">
        <f>IF(ISERROR(IF(OR((LoanPrincipal)&lt;0,WeightedAvgMLife&lt;0),"N/A",PMT(0.008,WeightedAvgMLife,,-PMT(H61/12,15*12,-(LoanPrincipal))*15*12))),"",IF(OR((LoanPrincipal)&lt;0,WeightedAvgMLife&lt;0),"N/A",PMT(0.008,WeightedAvgMLife,,-PMT(H61/12,15*12,-(LoanPrincipal))*15*12)))</f>
        <v/>
      </c>
      <c r="J32" s="34" t="str">
        <f>IF(ISERROR(IF(OR((LoanPrincipal)&lt;0,WeightedAvgMLife&lt;0),"N/A",PMT(0.008,WeightedAvgMLife,,-PMT(K61/12,5*12,-(LoanPrincipal))*5*12))),"",IF(OR((LoanPrincipal)&lt;0,WeightedAvgMLife&lt;0),"N/A",PMT(0.008,WeightedAvgMLife,,-PMT(K61/12,5*12,-(LoanPrincipal))*5*12)))</f>
        <v/>
      </c>
      <c r="K32" s="36" t="str">
        <f>IF(ISERROR(IF(OR((LoanPrincipal)&lt;0,WeightedAvgMLife&lt;0),"N/A",PMT(0.008,WeightedAvgMLife,,-PMT(K61/12,10*12,-(LoanPrincipal))*10*12))),"",IF(OR((LoanPrincipal)&lt;0,WeightedAvgMLife&lt;0),"N/A",PMT(0.008,WeightedAvgMLife,,-PMT(K61/12,10*12,-(LoanPrincipal))*10*12)))</f>
        <v/>
      </c>
      <c r="L32" s="37" t="str">
        <f>IF(ISERROR(IF(OR((LoanPrincipal)&lt;0,WeightedAvgMLife&lt;0),"N/A",PMT(0.008,WeightedAvgMLife,,-PMT(K61/12,15*12,-(LoanPrincipal))*15*12))),"",IF(OR((LoanPrincipal)&lt;0,WeightedAvgMLife&lt;0),"N/A",PMT(0.008,WeightedAvgMLife,,-PMT(K61/12,15*12,-(LoanPrincipal))*15*12)))</f>
        <v/>
      </c>
      <c r="M32" s="12"/>
      <c r="N32" s="105"/>
      <c r="O32" s="104"/>
      <c r="P32" s="104"/>
      <c r="Q32" s="104"/>
      <c r="R32" s="104"/>
      <c r="S32" s="104"/>
      <c r="T32" s="104"/>
      <c r="U32" s="104"/>
    </row>
    <row r="33" spans="1:14" ht="15" hidden="1" customHeight="1">
      <c r="A33" s="105"/>
      <c r="B33" s="574"/>
      <c r="C33" s="40" t="s">
        <v>301</v>
      </c>
      <c r="D33" s="25" t="str">
        <f>IF(ISERROR(IF(LC_PSavings&gt;0,ROUND((LC_PSavings)/(PMT(E61/12,5*12,-(LoanPrincipal))*5*12),2),ROUND((FV(0.008,WeightedAvgMLife,-SavingsAnnual)/(PMT(E61/12,5*12,-(LoanPrincipal))*5*12)),2))),"",IF(LC_PSavings&gt;0,ROUND((LC_PSavings)/(PMT(E61/12,5*12,-(LoanPrincipal))*5*12),2),ROUND((FV(0.008,WeightedAvgMLife,-SavingsAnnual)/(PMT(E61/12,5*12,-(LoanPrincipal))*5*12)),2)))</f>
        <v/>
      </c>
      <c r="E33" s="26" t="str">
        <f>IF(ISERROR(IF(LC_PSavings&gt;0,ROUND((LC_PSavings)/(PMT(E61/12,10*12,-(LoanPrincipal))*10*12),2),ROUND((FV(0.008,WeightedAvgMLife,-SavingsAnnual)/(PMT(E61/12,10*12,-(LoanPrincipal))*10*12)),2))),"",IF(LC_PSavings&gt;0,ROUND((LC_PSavings)/(PMT(E61/12,10*12,-(LoanPrincipal))*10*12),2),ROUND((FV(0.008,WeightedAvgMLife,-SavingsAnnual)/(PMT(E61/12,10*12,-(LoanPrincipal))*10*12)),2)))</f>
        <v/>
      </c>
      <c r="F33" s="27" t="str">
        <f>IF(ISERROR(IF(LC_PSavings&gt;0,ROUND((LC_PSavings)/(PMT(E61/12,15*12,-(LoanPrincipal))*15*12),2),ROUND((FV(0.008,WeightedAvgMLife,-SavingsAnnual)/(PMT(E61/12,15*12,-(LoanPrincipal))*15*12)),2))),"",IF(LC_PSavings&gt;0,ROUND((LC_PSavings)/(PMT(E61/12,15*12,-(LoanPrincipal))*15*12),2),ROUND((FV(0.008,WeightedAvgMLife,-SavingsAnnual)/(PMT(E61/12,15*12,-(LoanPrincipal))*15*12)),2)))</f>
        <v/>
      </c>
      <c r="G33" s="25" t="str">
        <f>IF(ISERROR(IF(LC_PSavings&gt;0,ROUND((LC_PSavings)/(PMT(H61/12,5*12,-(LoanPrincipal))*5*12),2),ROUND((FV(0.008,WeightedAvgMLife,-SavingsAnnual)/(PMT(H61/12,5*12,-(LoanPrincipal))*5*12)),2))),"",IF(LC_PSavings&gt;0,ROUND((LC_PSavings)/(PMT(H61/12,5*12,-(LoanPrincipal))*5*12),2),ROUND((FV(0.008,WeightedAvgMLife,-SavingsAnnual)/(PMT(H61/12,5*12,-(LoanPrincipal))*5*12)),2)))</f>
        <v/>
      </c>
      <c r="H33" s="26" t="str">
        <f>IF(ISERROR(IF(LC_PSavings&gt;0,ROUND((LC_PSavings)/(PMT(H61/12,10*12,-(LoanPrincipal))*10*12),2),ROUND((FV(0.008,WeightedAvgMLife,-SavingsAnnual)/(PMT(H61/12,10*12,-(LoanPrincipal))*10*12)),2))),"",IF(LC_PSavings&gt;0,ROUND((LC_PSavings)/(PMT(H61/12,10*12,-(LoanPrincipal))*10*12),2),ROUND((FV(0.008,WeightedAvgMLife,-SavingsAnnual)/(PMT(H61/12,10*12,-(LoanPrincipal))*10*12)),2)))</f>
        <v/>
      </c>
      <c r="I33" s="27" t="str">
        <f>IF(ISERROR(IF(LC_PSavings&gt;0,ROUND((LC_PSavings)/(PMT(H61/12,15*12,-(LoanPrincipal))*15*12),2),ROUND((FV(0.008,WeightedAvgMLife,-SavingsAnnual)/(PMT(H61/12,15*12,-(LoanPrincipal))*15*12)),2))),"",IF(LC_PSavings&gt;0,ROUND((LC_PSavings)/(PMT(H61/12,15*12,-(LoanPrincipal))*15*12),2),ROUND((FV(0.008,WeightedAvgMLife,-SavingsAnnual)/(PMT(H61/12,15*12,-(LoanPrincipal))*15*12)),2)))</f>
        <v/>
      </c>
      <c r="J33" s="25" t="str">
        <f>IF(ISERROR(IF(LC_PSavings&gt;0,ROUND((LC_PSavings)/(PMT(K61/12,5*12,-(LoanPrincipal))*5*12),2),ROUND((FV(0.008,WeightedAvgMLife,-SavingsAnnual)/(PMT(K61/12,5*12,-(LoanPrincipal))*5*12)),2))),"",IF(LC_PSavings&gt;0,ROUND((LC_PSavings)/(PMT(K61/12,5*12,-(LoanPrincipal))*5*12),2),ROUND((FV(0.008,WeightedAvgMLife,-SavingsAnnual)/(PMT(K61/12,5*12,-(LoanPrincipal))*5*12)),2)))</f>
        <v/>
      </c>
      <c r="K33" s="27" t="str">
        <f>IF(ISERROR(IF(LC_PSavings&gt;0,ROUND((LC_PSavings)/(PMT(K61/12,10*12,-(LoanPrincipal))*10*12),2),ROUND((FV(0.008,WeightedAvgMLife,-SavingsAnnual)/(PMT(K61/12,10*12,-(LoanPrincipal))*10*12)),2))),"",IF(LC_PSavings&gt;0,ROUND((LC_PSavings)/(PMT(K61/12,10*12,-(LoanPrincipal))*10*12),2),ROUND((FV(0.008,WeightedAvgMLife,-SavingsAnnual)/(PMT(K61/12,10*12,-(LoanPrincipal))*10*12)),2)))</f>
        <v/>
      </c>
      <c r="L33" s="41" t="str">
        <f>IF(ISERROR(IF(LC_PSavings&gt;0,ROUND((LC_PSavings)/(PMT(K61/12,15*12,-(LoanPrincipal))*15*12),2),ROUND((FV(0.008,WeightedAvgMLife,-SavingsAnnual)/(PMT(K61/12,15*12,-(LoanPrincipal))*15*12)),2))),"",IF(LC_PSavings&gt;0,ROUND((LC_PSavings)/(PMT(K61/12,15*12,-(LoanPrincipal))*15*12),2),ROUND((FV(0.008,WeightedAvgMLife,-SavingsAnnual)/(PMT(K61/12,15*12,-(LoanPrincipal))*15*12)),2)))</f>
        <v/>
      </c>
      <c r="M33" s="12"/>
      <c r="N33" s="105"/>
    </row>
    <row r="34" spans="1:14" ht="15" customHeight="1" thickBot="1">
      <c r="A34" s="105"/>
      <c r="B34" s="574"/>
      <c r="C34" s="42"/>
      <c r="D34" s="43"/>
      <c r="E34" s="44"/>
      <c r="F34" s="498"/>
      <c r="G34" s="43"/>
      <c r="H34" s="44"/>
      <c r="I34" s="498"/>
      <c r="J34" s="43"/>
      <c r="K34" s="44"/>
      <c r="L34" s="45"/>
      <c r="M34" s="12"/>
      <c r="N34" s="105"/>
    </row>
    <row r="35" spans="1:14" ht="15" customHeight="1">
      <c r="A35" s="104"/>
      <c r="B35" s="574"/>
      <c r="C35" s="46" t="s">
        <v>307</v>
      </c>
      <c r="D35" s="47" t="str">
        <f>IF(D43="Error!","Error!",IF(AND(D43&gt;=0,WeightedAvgMLife&gt;=5),"YES","NO"))</f>
        <v>Error!</v>
      </c>
      <c r="E35" s="48" t="str">
        <f>IF(E43="Error!","Error!",IF(AND(E43&gt;=0,WeightedAvgMLife&gt;=10),"YES","NO"))</f>
        <v>Error!</v>
      </c>
      <c r="F35" s="49" t="str">
        <f>IF(F43="Error!","Error!",IF(AND(F43&gt;=0,WeightedAvgMLife&gt;=15),"YES","NO"))</f>
        <v>Error!</v>
      </c>
      <c r="G35" s="47" t="str">
        <f>IF(WeightedAvgMLife&lt;5,"NO",IF(G38="N/A","YES",IF(G43="Error!","Error!",IF(AND(G43&lt;=15,WeightedAvgMLife&gt;=5),"YES","NO"))))</f>
        <v>Error!</v>
      </c>
      <c r="H35" s="48" t="str">
        <f>IF(WeightedAvgMLife&lt;10,"NO",IF(H38="N/A","YES",IF(H43="Error!","Error!",IF(AND(H43&lt;=15,WeightedAvgMLife&gt;=10),"YES","NO"))))</f>
        <v>Error!</v>
      </c>
      <c r="I35" s="49" t="str">
        <f>IF(WeightedAvgMLife&lt;15,"NO",IF(I38="N/A","YES",IF(I43="Error!","Error!",IF(AND(I43&lt;=15,WeightedAvgMLife&gt;=15),"YES","NO"))))</f>
        <v>Error!</v>
      </c>
      <c r="J35" s="47" t="str">
        <f>IF(WeightedAvgMLife&lt;5,"NO",IF(J38="N/A","YES",IF(J43="Error!","Error!",IF(AND(J43&lt;=15,WeightedAvgMLife&gt;=5),"YES","NO"))))</f>
        <v>Error!</v>
      </c>
      <c r="K35" s="48" t="str">
        <f>IF(WeightedAvgMLife&lt;10,"NO",IF(K38="N/A","YES",IF(K43="Error!","Error!",IF(AND(K43&lt;=15,WeightedAvgMLife&gt;=10),"YES","NO"))))</f>
        <v>Error!</v>
      </c>
      <c r="L35" s="50" t="str">
        <f>IF(WeightedAvgMLife&lt;15,"NO",IF(L38="N/A","YES",IF(L43="Error!","Error!",IF(AND(L43&lt;=15,WeightedAvgMLife&gt;=15),"YES","NO"))))</f>
        <v>Error!</v>
      </c>
      <c r="M35" s="51"/>
      <c r="N35" s="104"/>
    </row>
    <row r="36" spans="1:14" ht="28.5" customHeight="1">
      <c r="A36" s="104"/>
      <c r="B36" s="574"/>
      <c r="C36" s="52" t="s">
        <v>308</v>
      </c>
      <c r="D36" s="47"/>
      <c r="E36" s="48"/>
      <c r="F36" s="49"/>
      <c r="G36" s="47"/>
      <c r="H36" s="48"/>
      <c r="I36" s="53"/>
      <c r="J36" s="47"/>
      <c r="K36" s="48"/>
      <c r="L36" s="53"/>
      <c r="M36" s="51"/>
      <c r="N36" s="104"/>
    </row>
    <row r="37" spans="1:14" ht="43.5" customHeight="1">
      <c r="A37" s="104"/>
      <c r="B37" s="574"/>
      <c r="C37" s="52" t="s">
        <v>309</v>
      </c>
      <c r="D37" s="47"/>
      <c r="E37" s="48"/>
      <c r="F37" s="49"/>
      <c r="G37" s="47"/>
      <c r="H37" s="48"/>
      <c r="I37" s="53"/>
      <c r="J37" s="47"/>
      <c r="K37" s="48"/>
      <c r="L37" s="50"/>
      <c r="M37" s="51"/>
      <c r="N37" s="104"/>
    </row>
    <row r="38" spans="1:14" s="54" customFormat="1" ht="15" customHeight="1">
      <c r="B38" s="574"/>
      <c r="C38" s="55" t="s">
        <v>302</v>
      </c>
      <c r="D38" s="56" t="str">
        <f>IF(D43="Error!","Error!",IF(D41&gt;=(LoanPrincipal),"",CEILING((LoanPrincipal)-D41+CustCont,1)))</f>
        <v>Error!</v>
      </c>
      <c r="E38" s="58" t="str">
        <f>IF(E43="Error!","Error!",IF(E41&gt;=(LoanPrincipal),"",CEILING((LoanPrincipal)-E41+CustCont,1)))</f>
        <v>Error!</v>
      </c>
      <c r="F38" s="57" t="str">
        <f>IF(F43="Error!","Error!",IF(F41&gt;=(LoanPrincipal),"",CEILING((LoanPrincipal)-F41+CustCont,1)))</f>
        <v>Error!</v>
      </c>
      <c r="G38" s="56" t="str">
        <f t="shared" ref="G38:L38" si="3">IF(G43="Error!","Error!",IF((LoanPrincipal)&lt;=13000,"N/A",IF(G43&lt;=15,"",IF(LoanPrincipal-CEILING((LoanPrincipal)-G41+CustCont,1)&lt;13000,LoanPrincipal-13000+CustCont,CEILING((LoanPrincipal)-G41+CustCont,1)))))</f>
        <v>Error!</v>
      </c>
      <c r="H38" s="58" t="str">
        <f t="shared" si="3"/>
        <v>Error!</v>
      </c>
      <c r="I38" s="57" t="str">
        <f t="shared" si="3"/>
        <v>Error!</v>
      </c>
      <c r="J38" s="56" t="str">
        <f t="shared" si="3"/>
        <v>Error!</v>
      </c>
      <c r="K38" s="58" t="str">
        <f t="shared" si="3"/>
        <v>Error!</v>
      </c>
      <c r="L38" s="59" t="str">
        <f t="shared" si="3"/>
        <v>Error!</v>
      </c>
    </row>
    <row r="39" spans="1:14" ht="15" customHeight="1">
      <c r="A39" s="104"/>
      <c r="B39" s="574"/>
      <c r="C39" s="60" t="s">
        <v>303</v>
      </c>
      <c r="D39" s="61"/>
      <c r="E39" s="63"/>
      <c r="F39" s="62"/>
      <c r="G39" s="61"/>
      <c r="H39" s="63"/>
      <c r="I39" s="62"/>
      <c r="J39" s="61"/>
      <c r="K39" s="63"/>
      <c r="L39" s="64"/>
      <c r="M39" s="51"/>
      <c r="N39" s="104"/>
    </row>
    <row r="40" spans="1:14" s="54" customFormat="1" ht="15" customHeight="1" thickBot="1">
      <c r="B40" s="575"/>
      <c r="C40" s="65" t="s">
        <v>304</v>
      </c>
      <c r="D40" s="66" t="str">
        <f>IF(D43="Error!","Error!",IF(D42&lt;=SavingsAnnual,"",CEILING(D42,1)))</f>
        <v>Error!</v>
      </c>
      <c r="E40" s="67" t="str">
        <f>IF(E43="Error!","Error!",IF(E42&lt;=SavingsAnnual,"",CEILING(E42,1)))</f>
        <v>Error!</v>
      </c>
      <c r="F40" s="499" t="str">
        <f>IF(F43="Error!","Error!",IF(F42&lt;=SavingsAnnual,"",CEILING(F42,1)))</f>
        <v>Error!</v>
      </c>
      <c r="G40" s="66" t="str">
        <f t="shared" ref="G40:L40" si="4">IF(G43="Error!","Error!",IF((LoanPrincipal)&lt;=13000,"N/A",IF(G43&lt;=15,"",CEILING(G42,1))))</f>
        <v>Error!</v>
      </c>
      <c r="H40" s="67" t="str">
        <f t="shared" si="4"/>
        <v>Error!</v>
      </c>
      <c r="I40" s="499" t="str">
        <f t="shared" si="4"/>
        <v>Error!</v>
      </c>
      <c r="J40" s="66" t="str">
        <f t="shared" si="4"/>
        <v>Error!</v>
      </c>
      <c r="K40" s="67" t="str">
        <f t="shared" si="4"/>
        <v>Error!</v>
      </c>
      <c r="L40" s="68" t="str">
        <f t="shared" si="4"/>
        <v>Error!</v>
      </c>
    </row>
    <row r="41" spans="1:14" s="54" customFormat="1" ht="15" hidden="1" customHeight="1">
      <c r="B41" s="480"/>
      <c r="C41" s="69" t="s">
        <v>310</v>
      </c>
      <c r="D41" s="70" t="str">
        <f>IF(ISERROR(PV(E61/12,5*12,-(FV(0.008,5,-(SavingsAnnual))/(5*12)))),"",PV(E61/12,5*12,-(FV(0.008,5,-(SavingsAnnual))/(5*12))))</f>
        <v/>
      </c>
      <c r="E41" s="70" t="str">
        <f>IF(ISERROR(PV(E61/12,10*12,-(FV(0.008,10,-(SavingsAnnual))/(10*12)))),"",PV(E61/12,10*12,-(FV(0.008,10,-(SavingsAnnual))/(10*12))))</f>
        <v/>
      </c>
      <c r="F41" s="70" t="str">
        <f>IF(ISERROR(PV(E61/12,15*12,-(FV(0.008,15,-(SavingsAnnual))/(15*12)))),"",PV(E61/12,15*12,-(FV(0.008,15,-(SavingsAnnual))/(15*12))))</f>
        <v/>
      </c>
      <c r="G41" s="70" t="str">
        <f t="shared" ref="G41:L41" si="5">IF(G43="Error!","Error!",(SavingsAnnual*15))</f>
        <v>Error!</v>
      </c>
      <c r="H41" s="70" t="str">
        <f t="shared" si="5"/>
        <v>Error!</v>
      </c>
      <c r="I41" s="70" t="str">
        <f t="shared" si="5"/>
        <v>Error!</v>
      </c>
      <c r="J41" s="70" t="str">
        <f t="shared" si="5"/>
        <v>Error!</v>
      </c>
      <c r="K41" s="70" t="str">
        <f t="shared" si="5"/>
        <v>Error!</v>
      </c>
      <c r="L41" s="70" t="str">
        <f t="shared" si="5"/>
        <v>Error!</v>
      </c>
    </row>
    <row r="42" spans="1:14" s="54" customFormat="1" ht="15" hidden="1" customHeight="1">
      <c r="B42" s="480"/>
      <c r="C42" s="71" t="s">
        <v>311</v>
      </c>
      <c r="D42" s="34" t="str">
        <f>IF(ISERROR(PMT(0.008,5,,-PMT(E61/12,5*12,-(LoanPrincipal))*5*12)),"",PMT(0.008,5,,-PMT(E61/12,5*12,-(LoanPrincipal))*5*12))</f>
        <v/>
      </c>
      <c r="E42" s="34" t="str">
        <f>IF(ISERROR(PMT(0.008,10,,-PMT(E61/12,10*12,-(LoanPrincipal))*10*12)),"",PMT(0.008,10,,-PMT(E61/12,10*12,-(LoanPrincipal))*10*12))</f>
        <v/>
      </c>
      <c r="F42" s="34" t="str">
        <f>IF(ISERROR(PMT(0.008,15,,-PMT(E61/12,15*12,-(LoanPrincipal))*15*12)),"",PMT(0.008,15,,-PMT(E61/12,15*12,-(LoanPrincipal))*15*12))</f>
        <v/>
      </c>
      <c r="G42" s="70" t="str">
        <f>IF(G43="Error!","Error!",(LoanPrincipal)/15)</f>
        <v>Error!</v>
      </c>
      <c r="H42" s="70" t="str">
        <f t="shared" ref="H42:L42" si="6">IF(H43="Error!","Error!",(LoanPrincipal)/15)</f>
        <v>Error!</v>
      </c>
      <c r="I42" s="70" t="str">
        <f t="shared" si="6"/>
        <v>Error!</v>
      </c>
      <c r="J42" s="70" t="str">
        <f t="shared" si="6"/>
        <v>Error!</v>
      </c>
      <c r="K42" s="70" t="str">
        <f t="shared" si="6"/>
        <v>Error!</v>
      </c>
      <c r="L42" s="70" t="str">
        <f t="shared" si="6"/>
        <v>Error!</v>
      </c>
    </row>
    <row r="43" spans="1:14" s="54" customFormat="1" ht="15" hidden="1" customHeight="1" thickBot="1">
      <c r="B43" s="481"/>
      <c r="C43" s="72" t="s">
        <v>312</v>
      </c>
      <c r="D43" s="73" t="str">
        <f>IFERROR((FV(0.008,5,-SavingsAnnual)/(5*12))-PMT(E61/12,5*12,-(LoanPrincipal)),"Error!")</f>
        <v>Error!</v>
      </c>
      <c r="E43" s="73" t="str">
        <f>IFERROR((FV(0.008,10,-SavingsAnnual)/(10*12))-PMT(E61/12,10*12,-(LoanPrincipal)),"Error!")</f>
        <v>Error!</v>
      </c>
      <c r="F43" s="73" t="str">
        <f>IFERROR((FV(0.008,15,-SavingsAnnual)/(15*12))-PMT(E61/12,15*12,-(LoanPrincipal)),"Error!")</f>
        <v>Error!</v>
      </c>
      <c r="G43" s="74" t="str">
        <f>IFERROR((LoanPrincipal)/SavingsAnnual,"Error!")</f>
        <v>Error!</v>
      </c>
      <c r="H43" s="74" t="str">
        <f t="shared" ref="H43:L43" si="7">IFERROR((LoanPrincipal)/SavingsAnnual,"Error!")</f>
        <v>Error!</v>
      </c>
      <c r="I43" s="74" t="str">
        <f t="shared" si="7"/>
        <v>Error!</v>
      </c>
      <c r="J43" s="74" t="str">
        <f t="shared" si="7"/>
        <v>Error!</v>
      </c>
      <c r="K43" s="74" t="str">
        <f t="shared" si="7"/>
        <v>Error!</v>
      </c>
      <c r="L43" s="74" t="str">
        <f t="shared" si="7"/>
        <v>Error!</v>
      </c>
    </row>
    <row r="44" spans="1:14" s="54" customFormat="1" ht="15" hidden="1" customHeight="1">
      <c r="B44" s="75"/>
      <c r="C44" s="69" t="s">
        <v>313</v>
      </c>
      <c r="D44" s="70" t="str">
        <f>IF(D46="Error!","Error!",(SavingsAnnual*5))</f>
        <v>Error!</v>
      </c>
      <c r="E44" s="70" t="str">
        <f>IF(E46="Error!","Error!",(SavingsAnnual*10))</f>
        <v>Error!</v>
      </c>
      <c r="F44" s="70" t="str">
        <f>IF(F46="Error!","Error!",(SavingsAnnual*15))</f>
        <v>Error!</v>
      </c>
    </row>
    <row r="45" spans="1:14" s="54" customFormat="1" ht="15" hidden="1" customHeight="1">
      <c r="B45" s="75"/>
      <c r="C45" s="71" t="s">
        <v>314</v>
      </c>
      <c r="D45" s="70" t="str">
        <f>IF(D46="Error!","Error!",(LoanPrincipal)/5)</f>
        <v>Error!</v>
      </c>
      <c r="E45" s="70" t="str">
        <f>IF(E46="Error!","Error!",(LoanPrincipal)/10)</f>
        <v>Error!</v>
      </c>
      <c r="F45" s="70" t="str">
        <f>IF(F46="Error!","Error!",(LoanPrincipal)/15)</f>
        <v>Error!</v>
      </c>
    </row>
    <row r="46" spans="1:14" ht="15" hidden="1" customHeight="1" thickBot="1">
      <c r="A46" s="104"/>
      <c r="B46" s="76"/>
      <c r="C46" s="71" t="s">
        <v>315</v>
      </c>
      <c r="D46" s="128" t="str">
        <f>IFERROR((LoanPrincipal)/SavingsAnnual,"Error!")</f>
        <v>Error!</v>
      </c>
      <c r="E46" s="128" t="str">
        <f>IFERROR((LoanPrincipal)/SavingsAnnual,"Error!")</f>
        <v>Error!</v>
      </c>
      <c r="F46" s="128" t="str">
        <f>IFERROR((LoanPrincipal)/SavingsAnnual,"Error!")</f>
        <v>Error!</v>
      </c>
      <c r="G46" s="104"/>
      <c r="H46" s="104"/>
      <c r="I46" s="104"/>
      <c r="J46" s="104"/>
      <c r="K46" s="104"/>
      <c r="L46" s="104"/>
      <c r="M46" s="104"/>
      <c r="N46" s="104"/>
    </row>
    <row r="47" spans="1:14" s="104" customFormat="1" ht="15" hidden="1" customHeight="1" thickBot="1">
      <c r="B47" s="76"/>
      <c r="C47" s="133" t="s">
        <v>316</v>
      </c>
      <c r="D47" s="132">
        <f t="shared" ref="D47:L47" si="8">IF(ISERROR(MAX(D28,D38)),"",MAX(D28,D38))</f>
        <v>0</v>
      </c>
      <c r="E47" s="129">
        <f t="shared" si="8"/>
        <v>0</v>
      </c>
      <c r="F47" s="129">
        <f t="shared" si="8"/>
        <v>0</v>
      </c>
      <c r="G47" s="129">
        <f t="shared" si="8"/>
        <v>0</v>
      </c>
      <c r="H47" s="129">
        <f t="shared" si="8"/>
        <v>0</v>
      </c>
      <c r="I47" s="129">
        <f t="shared" si="8"/>
        <v>0</v>
      </c>
      <c r="J47" s="129">
        <f t="shared" si="8"/>
        <v>0</v>
      </c>
      <c r="K47" s="129">
        <f t="shared" si="8"/>
        <v>0</v>
      </c>
      <c r="L47" s="130">
        <f t="shared" si="8"/>
        <v>0</v>
      </c>
    </row>
    <row r="48" spans="1:14" s="104" customFormat="1" ht="15" hidden="1" customHeight="1" thickBot="1">
      <c r="B48" s="76"/>
      <c r="C48" s="134" t="s">
        <v>317</v>
      </c>
      <c r="D48" s="131" t="str">
        <f>IF(ISERROR(IF(LoanPrincipal&gt;25000,MAX(MIN(D47:L47),(LoanPrincipal-25000+CustCont)),MIN(D47:L47))),"",IF(LoanPrincipal&gt;25000,MAX(MIN(D47:L47),(LoanPrincipal-25000+CustCont)),MIN(D47:L47)))</f>
        <v/>
      </c>
      <c r="E48" s="452"/>
      <c r="F48" s="452"/>
      <c r="G48" s="452"/>
      <c r="H48" s="452"/>
      <c r="I48" s="452"/>
      <c r="J48" s="452"/>
      <c r="K48" s="452"/>
      <c r="L48" s="452"/>
    </row>
    <row r="49" spans="2:19" s="104" customFormat="1" ht="15" customHeight="1">
      <c r="B49" s="76"/>
      <c r="C49" s="77"/>
      <c r="D49" s="122"/>
      <c r="E49" s="122"/>
      <c r="F49" s="122"/>
    </row>
    <row r="50" spans="2:19" ht="15" customHeight="1">
      <c r="B50" s="76"/>
      <c r="C50" s="77"/>
      <c r="D50" s="105"/>
      <c r="E50" s="105"/>
      <c r="F50" s="105"/>
      <c r="G50" s="105"/>
      <c r="H50" s="105"/>
      <c r="I50" s="105"/>
      <c r="J50" s="105"/>
      <c r="K50" s="105"/>
      <c r="L50" s="105"/>
      <c r="M50" s="104"/>
      <c r="N50" s="104"/>
      <c r="O50" s="104"/>
      <c r="P50" s="104"/>
      <c r="Q50" s="104"/>
      <c r="R50" s="104"/>
      <c r="S50" s="104"/>
    </row>
    <row r="51" spans="2:19" ht="15" customHeight="1">
      <c r="B51" s="76"/>
      <c r="C51" s="77"/>
      <c r="D51" s="105"/>
      <c r="E51" s="105"/>
      <c r="F51" s="105"/>
      <c r="G51" s="105"/>
      <c r="H51" s="105"/>
      <c r="I51" s="105"/>
      <c r="J51" s="105"/>
      <c r="K51" s="105"/>
      <c r="L51" s="105"/>
      <c r="M51" s="104"/>
      <c r="N51" s="104"/>
      <c r="O51" s="104"/>
      <c r="P51" s="104"/>
      <c r="Q51" s="104"/>
      <c r="R51" s="104"/>
      <c r="S51" s="104"/>
    </row>
    <row r="52" spans="2:19" ht="15" customHeight="1">
      <c r="B52" s="105"/>
      <c r="C52" s="78"/>
      <c r="D52" s="78"/>
      <c r="E52" s="78"/>
      <c r="F52" s="78"/>
      <c r="G52" s="104"/>
      <c r="H52" s="78"/>
      <c r="I52" s="78"/>
      <c r="J52" s="78"/>
      <c r="K52" s="78"/>
      <c r="L52" s="78"/>
      <c r="M52" s="104"/>
      <c r="N52" s="104"/>
      <c r="O52" s="104"/>
      <c r="P52" s="104"/>
      <c r="Q52" s="104"/>
      <c r="R52" s="104"/>
      <c r="S52" s="104"/>
    </row>
    <row r="53" spans="2:19" s="104" customFormat="1" ht="15" customHeight="1" thickBot="1">
      <c r="B53" s="105"/>
      <c r="C53" s="78"/>
      <c r="D53" s="78"/>
      <c r="E53" s="78"/>
      <c r="F53" s="78"/>
      <c r="H53" s="78"/>
      <c r="I53" s="78"/>
      <c r="J53" s="78"/>
      <c r="K53" s="78"/>
      <c r="L53" s="78"/>
    </row>
    <row r="54" spans="2:19" ht="15" customHeight="1" thickBot="1">
      <c r="B54" s="556" t="s">
        <v>318</v>
      </c>
      <c r="C54" s="557"/>
      <c r="D54" s="557"/>
      <c r="E54" s="557"/>
      <c r="F54" s="557"/>
      <c r="G54" s="557"/>
      <c r="H54" s="557"/>
      <c r="I54" s="557"/>
      <c r="J54" s="557"/>
      <c r="K54" s="557"/>
      <c r="L54" s="558"/>
      <c r="M54" s="104"/>
      <c r="N54" s="4"/>
      <c r="O54" s="104"/>
      <c r="P54" s="104"/>
      <c r="Q54" s="12"/>
      <c r="R54" s="16"/>
      <c r="S54" s="104"/>
    </row>
    <row r="55" spans="2:19" ht="32.25" customHeight="1" thickBot="1">
      <c r="B55" s="79"/>
      <c r="C55" s="80"/>
      <c r="D55" s="550" t="s">
        <v>295</v>
      </c>
      <c r="E55" s="551"/>
      <c r="F55" s="552"/>
      <c r="G55" s="553" t="s">
        <v>296</v>
      </c>
      <c r="H55" s="554"/>
      <c r="I55" s="555"/>
      <c r="J55" s="554" t="s">
        <v>297</v>
      </c>
      <c r="K55" s="554"/>
      <c r="L55" s="555"/>
      <c r="M55" s="104"/>
      <c r="N55" s="4"/>
      <c r="O55" s="4"/>
      <c r="P55" s="104"/>
      <c r="Q55" s="12"/>
      <c r="R55" s="12"/>
      <c r="S55" s="104"/>
    </row>
    <row r="56" spans="2:19" ht="15" customHeight="1" thickBot="1">
      <c r="B56" s="573" t="s">
        <v>319</v>
      </c>
      <c r="C56" s="81"/>
      <c r="D56" s="105"/>
      <c r="E56" s="7"/>
      <c r="F56" s="6"/>
      <c r="G56" s="7"/>
      <c r="H56" s="7"/>
      <c r="I56" s="6"/>
      <c r="J56" s="7"/>
      <c r="K56" s="7"/>
      <c r="L56" s="6"/>
      <c r="M56" s="104"/>
      <c r="N56" s="4"/>
      <c r="O56" s="4"/>
      <c r="P56" s="104"/>
      <c r="Q56" s="12"/>
      <c r="R56" s="12"/>
      <c r="S56" s="104"/>
    </row>
    <row r="57" spans="2:19" ht="15" customHeight="1" thickBot="1">
      <c r="B57" s="574"/>
      <c r="C57" s="20" t="s">
        <v>320</v>
      </c>
      <c r="D57" s="82"/>
      <c r="E57" s="580" t="str">
        <f>IF(PCost=0,"",IF(FinFee="No",PCost-SUM(PVINCENTIVE,CustCont),PCost-SUM(PVINCENTIVE,CustCont)+150))</f>
        <v/>
      </c>
      <c r="F57" s="581"/>
      <c r="G57" s="581"/>
      <c r="H57" s="581"/>
      <c r="I57" s="581"/>
      <c r="J57" s="581"/>
      <c r="K57" s="582"/>
      <c r="L57" s="9"/>
      <c r="M57" s="104"/>
      <c r="N57" s="83"/>
      <c r="O57" s="83"/>
      <c r="P57" s="104"/>
      <c r="Q57" s="12"/>
      <c r="R57" s="12"/>
      <c r="S57" s="83"/>
    </row>
    <row r="58" spans="2:19" ht="15" customHeight="1" thickBot="1">
      <c r="B58" s="574"/>
      <c r="C58" s="20"/>
      <c r="D58" s="105"/>
      <c r="E58" s="105"/>
      <c r="F58" s="8"/>
      <c r="G58" s="105"/>
      <c r="H58" s="105"/>
      <c r="I58" s="8"/>
      <c r="J58" s="105"/>
      <c r="K58" s="105"/>
      <c r="L58" s="8"/>
      <c r="M58" s="104"/>
      <c r="N58" s="104"/>
      <c r="O58" s="3"/>
      <c r="P58" s="104"/>
      <c r="Q58" s="12"/>
      <c r="R58" s="12"/>
      <c r="S58" s="104"/>
    </row>
    <row r="59" spans="2:19" ht="15" customHeight="1" thickBot="1">
      <c r="B59" s="574"/>
      <c r="C59" s="20" t="s">
        <v>321</v>
      </c>
      <c r="D59" s="137"/>
      <c r="E59" s="583">
        <v>15</v>
      </c>
      <c r="F59" s="584"/>
      <c r="G59" s="584"/>
      <c r="H59" s="584"/>
      <c r="I59" s="584"/>
      <c r="J59" s="584"/>
      <c r="K59" s="584"/>
      <c r="L59" s="84"/>
      <c r="M59" s="104"/>
      <c r="N59" s="2"/>
      <c r="O59" s="3"/>
      <c r="P59" s="104"/>
      <c r="Q59" s="12"/>
      <c r="R59" s="12"/>
      <c r="S59" s="104"/>
    </row>
    <row r="60" spans="2:19" ht="15" customHeight="1" thickBot="1">
      <c r="B60" s="574"/>
      <c r="C60" s="20"/>
      <c r="D60" s="105"/>
      <c r="E60" s="137"/>
      <c r="F60" s="23"/>
      <c r="G60" s="137"/>
      <c r="H60" s="137"/>
      <c r="I60" s="123"/>
      <c r="J60" s="137"/>
      <c r="K60" s="137"/>
      <c r="L60" s="123"/>
      <c r="M60" s="104"/>
      <c r="N60" s="2"/>
      <c r="O60" s="3"/>
      <c r="P60" s="104"/>
      <c r="Q60" s="12"/>
      <c r="R60" s="12"/>
      <c r="S60" s="104"/>
    </row>
    <row r="61" spans="2:19" ht="15" customHeight="1" thickBot="1">
      <c r="B61" s="574"/>
      <c r="C61" s="20" t="s">
        <v>322</v>
      </c>
      <c r="D61" s="137"/>
      <c r="E61" s="87">
        <v>6.9900000000000004E-2</v>
      </c>
      <c r="F61" s="457" t="str">
        <f>VLOOKUP(E61,MenuItems!F11:H12,3,)</f>
        <v>&gt;120% AMI</v>
      </c>
      <c r="G61" s="85"/>
      <c r="H61" s="87">
        <v>3.49E-2</v>
      </c>
      <c r="I61" s="456" t="str">
        <f>VLOOKUP(H61,MenuItems!F11:H12,3,)</f>
        <v>≤120% AMI</v>
      </c>
      <c r="J61" s="86"/>
      <c r="K61" s="87">
        <v>3.9899999999999998E-2</v>
      </c>
      <c r="L61" s="84" t="str">
        <f>VLOOKUP(K61,MenuItems!G11:H12,2,)</f>
        <v>≤120% AMI</v>
      </c>
      <c r="M61" s="104"/>
      <c r="N61" s="2"/>
      <c r="O61" s="3"/>
      <c r="P61" s="104"/>
      <c r="Q61" s="88"/>
      <c r="R61" s="12"/>
      <c r="S61" s="104"/>
    </row>
    <row r="62" spans="2:19" ht="15" customHeight="1" thickBot="1">
      <c r="B62" s="575"/>
      <c r="C62" s="89"/>
      <c r="D62" s="299"/>
      <c r="E62" s="500"/>
      <c r="F62" s="497"/>
      <c r="G62" s="501"/>
      <c r="H62" s="105"/>
      <c r="I62" s="497"/>
      <c r="J62" s="501"/>
      <c r="K62" s="501"/>
      <c r="L62" s="497"/>
      <c r="M62" s="104"/>
      <c r="N62" s="3"/>
      <c r="O62" s="3"/>
      <c r="P62" s="104"/>
      <c r="Q62" s="90"/>
      <c r="R62" s="12"/>
      <c r="S62" s="104"/>
    </row>
    <row r="63" spans="2:19" ht="15" customHeight="1">
      <c r="B63" s="573" t="s">
        <v>323</v>
      </c>
      <c r="C63" s="81"/>
      <c r="D63" s="7"/>
      <c r="E63" s="14"/>
      <c r="F63" s="23"/>
      <c r="G63" s="14"/>
      <c r="H63" s="14"/>
      <c r="I63" s="23"/>
      <c r="J63" s="14"/>
      <c r="K63" s="14"/>
      <c r="L63" s="23"/>
      <c r="M63" s="104"/>
      <c r="N63" s="3"/>
      <c r="O63" s="104"/>
      <c r="P63" s="104"/>
      <c r="Q63" s="12"/>
      <c r="R63" s="12"/>
      <c r="S63" s="104"/>
    </row>
    <row r="64" spans="2:19" ht="15" customHeight="1">
      <c r="B64" s="574"/>
      <c r="C64" s="20" t="s">
        <v>324</v>
      </c>
      <c r="D64" s="137"/>
      <c r="E64" s="10" t="str">
        <f>IF(ISERROR(PMT(E61/12,E59*12,-LoanPrincipal)),"",PMT(E61/12,E59*12,-LoanPrincipal))</f>
        <v/>
      </c>
      <c r="F64" s="91"/>
      <c r="G64" s="92"/>
      <c r="H64" s="10" t="str">
        <f>IF(ISERROR(PMT(H61/12,$E$59*12,-LoanPrincipal)),"",PMT(H61/12,$E$59*12,-LoanPrincipal))</f>
        <v/>
      </c>
      <c r="I64" s="91"/>
      <c r="J64" s="92"/>
      <c r="K64" s="10" t="str">
        <f>IF(ISERROR(PMT(K61/12,E59*12,-LoanPrincipal)),"",PMT(K61/12,E59*12,-LoanPrincipal))</f>
        <v/>
      </c>
      <c r="L64" s="91"/>
      <c r="M64" s="104"/>
      <c r="N64" s="3"/>
      <c r="O64" s="3"/>
      <c r="P64" s="104"/>
      <c r="Q64" s="12"/>
      <c r="R64" s="12"/>
      <c r="S64" s="104"/>
    </row>
    <row r="65" spans="1:20" ht="15" customHeight="1">
      <c r="A65" s="104"/>
      <c r="B65" s="574"/>
      <c r="C65" s="20"/>
      <c r="D65" s="105"/>
      <c r="E65" s="137"/>
      <c r="F65" s="123"/>
      <c r="G65" s="137"/>
      <c r="H65" s="137"/>
      <c r="I65" s="123"/>
      <c r="J65" s="137"/>
      <c r="K65" s="137"/>
      <c r="L65" s="123"/>
      <c r="M65" s="104"/>
      <c r="N65" s="4"/>
      <c r="O65" s="3"/>
      <c r="P65" s="104"/>
      <c r="Q65" s="12"/>
      <c r="R65" s="12"/>
      <c r="S65" s="104"/>
      <c r="T65" s="104"/>
    </row>
    <row r="66" spans="1:20" ht="15" customHeight="1" thickBot="1">
      <c r="A66" s="104"/>
      <c r="B66" s="574"/>
      <c r="C66" s="20" t="s">
        <v>325</v>
      </c>
      <c r="D66" s="137"/>
      <c r="E66" s="502" t="str">
        <f>IF(ISERROR((E64*(E59*12))),"",(E64*(E59*12)))</f>
        <v/>
      </c>
      <c r="F66" s="93"/>
      <c r="G66" s="10"/>
      <c r="H66" s="502" t="str">
        <f>IF(ISERROR(($H$64*($E$59*12))),"",($H$64*($E$59*12)))</f>
        <v/>
      </c>
      <c r="I66" s="93"/>
      <c r="J66" s="10"/>
      <c r="K66" s="502" t="str">
        <f>IF(ISERROR((K64*(E59*12))),"",(K64*(E59*12)))</f>
        <v/>
      </c>
      <c r="L66" s="93"/>
      <c r="M66" s="104"/>
      <c r="N66" s="4"/>
      <c r="O66" s="104"/>
      <c r="P66" s="104"/>
      <c r="Q66" s="12"/>
      <c r="R66" s="12"/>
      <c r="S66" s="104"/>
      <c r="T66" s="104"/>
    </row>
    <row r="67" spans="1:20" ht="15" customHeight="1">
      <c r="A67" s="8"/>
      <c r="B67" s="574"/>
      <c r="C67" s="20"/>
      <c r="D67" s="105"/>
      <c r="E67" s="137"/>
      <c r="F67" s="123"/>
      <c r="G67" s="137"/>
      <c r="H67" s="137"/>
      <c r="I67" s="123"/>
      <c r="J67" s="137"/>
      <c r="K67" s="137"/>
      <c r="L67" s="123"/>
      <c r="M67" s="104"/>
      <c r="N67" s="104"/>
      <c r="O67" s="4"/>
      <c r="P67" s="104"/>
      <c r="Q67" s="104"/>
      <c r="R67" s="104"/>
      <c r="S67" s="104"/>
      <c r="T67" s="104"/>
    </row>
    <row r="68" spans="1:20" ht="15" customHeight="1">
      <c r="A68" s="8"/>
      <c r="B68" s="574"/>
      <c r="C68" s="20" t="s">
        <v>326</v>
      </c>
      <c r="D68" s="137"/>
      <c r="E68" s="10" t="str">
        <f>IF(ISERROR(E66-E57),"",E66-E57)</f>
        <v/>
      </c>
      <c r="F68" s="93"/>
      <c r="G68" s="10"/>
      <c r="H68" s="10" t="str">
        <f>IF(ISERROR(H66-E57),"",H66-E57)</f>
        <v/>
      </c>
      <c r="I68" s="93"/>
      <c r="J68" s="10"/>
      <c r="K68" s="10" t="str">
        <f>IF(ISERROR(K66-E57),"",K66-E57)</f>
        <v/>
      </c>
      <c r="L68" s="93"/>
      <c r="M68" s="104"/>
      <c r="N68" s="104"/>
      <c r="O68" s="4"/>
      <c r="P68" s="104"/>
      <c r="Q68" s="104"/>
      <c r="R68" s="104"/>
      <c r="S68" s="104"/>
      <c r="T68" s="104"/>
    </row>
    <row r="69" spans="1:20" ht="15" customHeight="1" thickBot="1">
      <c r="A69" s="8"/>
      <c r="B69" s="575"/>
      <c r="C69" s="20"/>
      <c r="D69" s="105"/>
      <c r="E69" s="137"/>
      <c r="F69" s="123"/>
      <c r="G69" s="137"/>
      <c r="H69" s="137"/>
      <c r="I69" s="123"/>
      <c r="J69" s="137"/>
      <c r="K69" s="137"/>
      <c r="L69" s="123"/>
      <c r="M69" s="104"/>
      <c r="N69" s="104"/>
      <c r="O69" s="4"/>
      <c r="P69" s="104"/>
      <c r="Q69" s="104"/>
      <c r="R69" s="104"/>
      <c r="S69" s="104"/>
      <c r="T69" s="104"/>
    </row>
    <row r="70" spans="1:20" ht="15" customHeight="1" thickBot="1">
      <c r="A70" s="8"/>
      <c r="B70" s="573" t="s">
        <v>327</v>
      </c>
      <c r="C70" s="81"/>
      <c r="D70" s="7"/>
      <c r="E70" s="14"/>
      <c r="F70" s="23"/>
      <c r="G70" s="14"/>
      <c r="H70" s="14"/>
      <c r="I70" s="23"/>
      <c r="J70" s="14"/>
      <c r="K70" s="14"/>
      <c r="L70" s="23"/>
      <c r="M70" s="104"/>
      <c r="N70" s="104"/>
      <c r="O70" s="104"/>
      <c r="P70" s="104"/>
      <c r="Q70" s="104"/>
      <c r="R70" s="104"/>
      <c r="S70" s="104"/>
      <c r="T70" s="104"/>
    </row>
    <row r="71" spans="1:20" ht="15" customHeight="1" thickBot="1">
      <c r="A71" s="8"/>
      <c r="B71" s="574"/>
      <c r="C71" s="94" t="s">
        <v>1</v>
      </c>
      <c r="D71" s="82"/>
      <c r="E71" s="105"/>
      <c r="F71" s="8"/>
      <c r="G71" s="105"/>
      <c r="H71" s="105"/>
      <c r="I71" s="8"/>
      <c r="J71" s="105"/>
      <c r="K71" s="105"/>
      <c r="L71" s="8"/>
      <c r="M71" s="104"/>
      <c r="N71" s="104"/>
      <c r="O71" s="104"/>
      <c r="P71" s="104"/>
      <c r="Q71" s="104"/>
      <c r="R71" s="104"/>
      <c r="S71" s="104"/>
      <c r="T71" s="104"/>
    </row>
    <row r="72" spans="1:20" ht="15" customHeight="1" thickBot="1">
      <c r="A72" s="8"/>
      <c r="B72" s="574"/>
      <c r="C72" s="20"/>
      <c r="D72" s="105"/>
      <c r="E72" s="137"/>
      <c r="F72" s="123"/>
      <c r="G72" s="137"/>
      <c r="H72" s="137"/>
      <c r="I72" s="123"/>
      <c r="J72" s="137"/>
      <c r="K72" s="137"/>
      <c r="L72" s="123"/>
      <c r="M72" s="104"/>
      <c r="N72" s="105"/>
      <c r="O72" s="104"/>
      <c r="P72" s="104"/>
      <c r="Q72" s="104"/>
      <c r="R72" s="104"/>
      <c r="S72" s="104"/>
      <c r="T72" s="104"/>
    </row>
    <row r="73" spans="1:20" ht="15" customHeight="1" thickBot="1">
      <c r="A73" s="8"/>
      <c r="B73" s="574"/>
      <c r="C73" s="95" t="s">
        <v>328</v>
      </c>
      <c r="D73" s="105"/>
      <c r="E73" s="580" t="e">
        <f>IF(C71= "Monthly", FV(0.0124,E59,-SavingsAnnual)/(E59*12), IF(C71="Annual", FV(0.0124,E59,-SavingsAnnual)/(E59), IF(C71="Loan Term", FV(0.0124,E59,-SavingsAnnual), "Error")))</f>
        <v>#VALUE!</v>
      </c>
      <c r="F73" s="581"/>
      <c r="G73" s="581"/>
      <c r="H73" s="581"/>
      <c r="I73" s="581"/>
      <c r="J73" s="581"/>
      <c r="K73" s="582"/>
      <c r="L73" s="96"/>
      <c r="M73" s="104"/>
      <c r="N73" s="104"/>
      <c r="O73" s="104"/>
      <c r="P73" s="104"/>
      <c r="Q73" s="104"/>
      <c r="R73" s="104"/>
      <c r="S73" s="104"/>
      <c r="T73" s="3"/>
    </row>
    <row r="74" spans="1:20" ht="15" customHeight="1">
      <c r="A74" s="8"/>
      <c r="B74" s="574"/>
      <c r="C74" s="97"/>
      <c r="D74" s="105"/>
      <c r="E74" s="137"/>
      <c r="F74" s="123"/>
      <c r="G74" s="137"/>
      <c r="H74" s="137"/>
      <c r="I74" s="123"/>
      <c r="J74" s="137"/>
      <c r="K74" s="137"/>
      <c r="L74" s="123"/>
      <c r="M74" s="104"/>
      <c r="N74" s="104"/>
      <c r="O74" s="104"/>
      <c r="P74" s="104"/>
      <c r="Q74" s="104"/>
      <c r="R74" s="104"/>
      <c r="S74" s="104"/>
      <c r="T74" s="3"/>
    </row>
    <row r="75" spans="1:20" ht="15" customHeight="1" thickBot="1">
      <c r="A75" s="8"/>
      <c r="B75" s="574"/>
      <c r="C75" s="97" t="s">
        <v>329</v>
      </c>
      <c r="D75" s="137"/>
      <c r="E75" s="502" t="str">
        <f>IF($C$71= "Monthly", E64, IF($C$71="Annual", E64*12, IF($C$71="Loan Term", E64*(E59*12), "Error")))</f>
        <v/>
      </c>
      <c r="F75" s="91"/>
      <c r="G75" s="92"/>
      <c r="H75" s="502" t="str">
        <f>IF($C$71= "Monthly", H64, IF($C$71="Annual", H64*12, IF($C$71="Loan Term", H64*(E59*12), "Error")))</f>
        <v/>
      </c>
      <c r="I75" s="91"/>
      <c r="J75" s="92"/>
      <c r="K75" s="502" t="str">
        <f>IF(C71= "Monthly", K64, IF(C71="Annual", K64*12, IF(C71="Loan Term", K64*(E59*12), "Error")))</f>
        <v/>
      </c>
      <c r="L75" s="91"/>
      <c r="M75" s="104"/>
      <c r="N75" s="104"/>
      <c r="O75" s="104"/>
      <c r="P75" s="104"/>
      <c r="Q75" s="104"/>
      <c r="R75" s="104"/>
      <c r="S75" s="104"/>
      <c r="T75" s="104"/>
    </row>
    <row r="76" spans="1:20" ht="15" customHeight="1">
      <c r="A76" s="8"/>
      <c r="B76" s="574"/>
      <c r="C76" s="97"/>
      <c r="D76" s="137"/>
      <c r="E76" s="137"/>
      <c r="F76" s="123"/>
      <c r="G76" s="137"/>
      <c r="H76" s="137"/>
      <c r="I76" s="123"/>
      <c r="J76" s="137"/>
      <c r="K76" s="137"/>
      <c r="L76" s="123"/>
      <c r="M76" s="104"/>
      <c r="N76" s="105"/>
      <c r="O76" s="104"/>
      <c r="P76" s="104"/>
      <c r="Q76" s="104"/>
      <c r="R76" s="104"/>
      <c r="S76" s="104"/>
      <c r="T76" s="104"/>
    </row>
    <row r="77" spans="1:20" ht="15" customHeight="1">
      <c r="A77" s="8"/>
      <c r="B77" s="574"/>
      <c r="C77" s="97" t="s">
        <v>330</v>
      </c>
      <c r="D77" s="137"/>
      <c r="E77" s="10" t="str">
        <f>IF(ISERROR($E$73-E75),"",$E$73-E75)</f>
        <v/>
      </c>
      <c r="F77" s="93"/>
      <c r="G77" s="10"/>
      <c r="H77" s="10" t="str">
        <f>IF(ISERROR($E$73-H75),"",$E$73-H75)</f>
        <v/>
      </c>
      <c r="I77" s="93"/>
      <c r="J77" s="10"/>
      <c r="K77" s="10" t="str">
        <f>IF(ISERROR($E$73-K75),"",$E$73-K75)</f>
        <v/>
      </c>
      <c r="L77" s="93"/>
      <c r="M77" s="105"/>
      <c r="N77" s="3"/>
      <c r="O77" s="104"/>
      <c r="P77" s="104"/>
      <c r="Q77" s="104"/>
      <c r="R77" s="104"/>
      <c r="S77" s="104"/>
      <c r="T77" s="104"/>
    </row>
    <row r="78" spans="1:20" ht="15" customHeight="1">
      <c r="A78" s="8"/>
      <c r="B78" s="574"/>
      <c r="C78" s="97"/>
      <c r="D78" s="137"/>
      <c r="E78" s="10"/>
      <c r="F78" s="93"/>
      <c r="G78" s="10"/>
      <c r="H78" s="10"/>
      <c r="I78" s="93"/>
      <c r="J78" s="10"/>
      <c r="K78" s="10"/>
      <c r="L78" s="93"/>
      <c r="M78" s="104"/>
      <c r="N78" s="104"/>
      <c r="O78" s="104"/>
      <c r="P78" s="104"/>
      <c r="Q78" s="104"/>
      <c r="R78" s="104"/>
      <c r="S78" s="104"/>
      <c r="T78" s="104"/>
    </row>
    <row r="79" spans="1:20" ht="15" customHeight="1">
      <c r="A79" s="8"/>
      <c r="B79" s="574"/>
      <c r="C79" s="20" t="s">
        <v>331</v>
      </c>
      <c r="D79" s="105"/>
      <c r="E79" s="10" t="str">
        <f>IF(ISERROR(FV(0.0124,WeightedAvgMLife,-SavingsAnnual,,0)),"",FV(0.0124,WeightedAvgMLife,-SavingsAnnual,,0))</f>
        <v/>
      </c>
      <c r="F79" s="8"/>
      <c r="G79" s="104"/>
      <c r="H79" s="10" t="str">
        <f>IF(ISERROR(LC_PSavings),"",LC_PSavings)</f>
        <v/>
      </c>
      <c r="I79" s="8"/>
      <c r="J79" s="105"/>
      <c r="K79" s="10" t="str">
        <f>IF(ISERROR(LC_PSavings),"",LC_PSavings)</f>
        <v/>
      </c>
      <c r="L79" s="8"/>
      <c r="M79" s="104"/>
      <c r="N79" s="104"/>
      <c r="O79" s="104"/>
      <c r="P79" s="104"/>
      <c r="Q79" s="104"/>
      <c r="R79" s="104"/>
      <c r="S79" s="4"/>
      <c r="T79" s="104"/>
    </row>
    <row r="80" spans="1:20" ht="15" customHeight="1">
      <c r="A80" s="105"/>
      <c r="B80" s="574"/>
      <c r="C80" s="97"/>
      <c r="D80" s="137"/>
      <c r="E80" s="10"/>
      <c r="F80" s="93"/>
      <c r="G80" s="10"/>
      <c r="H80" s="10"/>
      <c r="I80" s="93"/>
      <c r="J80" s="10"/>
      <c r="K80" s="10"/>
      <c r="L80" s="93"/>
      <c r="M80" s="104"/>
      <c r="N80" s="104"/>
      <c r="O80" s="104"/>
      <c r="P80" s="104"/>
      <c r="Q80" s="104"/>
      <c r="R80" s="104"/>
      <c r="S80" s="104"/>
      <c r="T80" s="104"/>
    </row>
    <row r="81" spans="1:19" ht="15" customHeight="1">
      <c r="A81" s="105"/>
      <c r="B81" s="574"/>
      <c r="C81" s="98" t="s">
        <v>332</v>
      </c>
      <c r="D81" s="105"/>
      <c r="E81" s="99" t="str">
        <f>IF(OR(SavingsAnnual=0,PCost=0),"N/A",LoanPrincipal/SavingsAnnual)</f>
        <v>N/A</v>
      </c>
      <c r="F81" s="8"/>
      <c r="G81" s="105"/>
      <c r="H81" s="99" t="str">
        <f>IF(OR(SavingsAnnual=0,PCost=0),"N/A",LoanPrincipal/SavingsAnnual)</f>
        <v>N/A</v>
      </c>
      <c r="I81" s="8"/>
      <c r="J81" s="105"/>
      <c r="K81" s="99" t="str">
        <f>IF(OR(SavingsAnnual=0,PCost=0),"N/A",LoanPrincipal/SavingsAnnual)</f>
        <v>N/A</v>
      </c>
      <c r="L81" s="8"/>
      <c r="M81" s="105"/>
      <c r="N81" s="104"/>
      <c r="O81" s="104"/>
      <c r="P81" s="104"/>
      <c r="Q81" s="104"/>
      <c r="R81" s="104"/>
      <c r="S81" s="104"/>
    </row>
    <row r="82" spans="1:19" ht="15" customHeight="1" thickBot="1">
      <c r="A82" s="8"/>
      <c r="B82" s="575"/>
      <c r="C82" s="100"/>
      <c r="D82" s="299"/>
      <c r="E82" s="503"/>
      <c r="F82" s="357"/>
      <c r="G82" s="299"/>
      <c r="H82" s="503"/>
      <c r="I82" s="357"/>
      <c r="J82" s="299"/>
      <c r="K82" s="299"/>
      <c r="L82" s="357"/>
      <c r="M82" s="105"/>
      <c r="N82" s="104"/>
      <c r="O82" s="104"/>
      <c r="P82" s="104"/>
      <c r="Q82" s="104"/>
      <c r="R82" s="104"/>
      <c r="S82" s="104"/>
    </row>
    <row r="83" spans="1:19" ht="15" customHeight="1" thickBot="1">
      <c r="A83" s="104"/>
      <c r="B83" s="104"/>
      <c r="C83" s="78"/>
      <c r="D83" s="101"/>
      <c r="E83" s="101"/>
      <c r="F83" s="101"/>
      <c r="G83" s="105"/>
      <c r="H83" s="101"/>
      <c r="I83" s="101"/>
      <c r="J83" s="78"/>
      <c r="K83" s="78"/>
      <c r="L83" s="78"/>
      <c r="M83" s="104"/>
      <c r="N83" s="104"/>
      <c r="O83" s="104"/>
      <c r="P83" s="104"/>
      <c r="Q83" s="104"/>
      <c r="R83" s="104"/>
      <c r="S83" s="4"/>
    </row>
    <row r="84" spans="1:19" ht="16.5" thickBot="1">
      <c r="A84" s="104"/>
      <c r="B84" s="104"/>
      <c r="C84" s="556" t="s">
        <v>333</v>
      </c>
      <c r="D84" s="557"/>
      <c r="E84" s="557"/>
      <c r="F84" s="557"/>
      <c r="G84" s="557"/>
      <c r="H84" s="557"/>
      <c r="I84" s="557"/>
      <c r="J84" s="557"/>
      <c r="K84" s="557"/>
      <c r="L84" s="558"/>
      <c r="M84" s="104"/>
      <c r="N84" s="104"/>
      <c r="O84" s="104"/>
      <c r="P84" s="104"/>
      <c r="Q84" s="104"/>
      <c r="R84" s="104"/>
      <c r="S84" s="4"/>
    </row>
    <row r="85" spans="1:19" ht="16.5" thickBot="1">
      <c r="A85" s="104"/>
      <c r="B85" s="104"/>
      <c r="C85" s="127" t="s">
        <v>334</v>
      </c>
      <c r="D85" s="106"/>
      <c r="E85" s="106"/>
      <c r="F85" s="106"/>
      <c r="G85" s="103"/>
      <c r="H85" s="103"/>
      <c r="I85" s="103"/>
      <c r="J85" s="103"/>
      <c r="K85" s="103"/>
      <c r="L85" s="103"/>
      <c r="M85" s="104"/>
      <c r="N85" s="104"/>
      <c r="O85" s="104"/>
      <c r="P85" s="104"/>
      <c r="Q85" s="104"/>
      <c r="R85" s="104"/>
      <c r="S85" s="4"/>
    </row>
    <row r="86" spans="1:19">
      <c r="A86" s="104"/>
      <c r="B86" s="104"/>
      <c r="C86" s="564"/>
      <c r="D86" s="565"/>
      <c r="E86" s="565"/>
      <c r="F86" s="565"/>
      <c r="G86" s="565"/>
      <c r="H86" s="565"/>
      <c r="I86" s="565"/>
      <c r="J86" s="565"/>
      <c r="K86" s="565"/>
      <c r="L86" s="566"/>
      <c r="M86" s="104"/>
      <c r="N86" s="104"/>
      <c r="O86" s="104"/>
      <c r="P86" s="104"/>
      <c r="Q86" s="104"/>
      <c r="R86" s="104"/>
      <c r="S86" s="4"/>
    </row>
    <row r="87" spans="1:19">
      <c r="A87" s="104"/>
      <c r="B87" s="104"/>
      <c r="C87" s="567"/>
      <c r="D87" s="568"/>
      <c r="E87" s="568"/>
      <c r="F87" s="568"/>
      <c r="G87" s="568"/>
      <c r="H87" s="568"/>
      <c r="I87" s="568"/>
      <c r="J87" s="568"/>
      <c r="K87" s="568"/>
      <c r="L87" s="569"/>
      <c r="M87" s="104"/>
      <c r="N87" s="104"/>
      <c r="O87" s="104"/>
      <c r="P87" s="104"/>
      <c r="Q87" s="104"/>
      <c r="R87" s="104"/>
      <c r="S87" s="4"/>
    </row>
    <row r="88" spans="1:19">
      <c r="A88" s="104"/>
      <c r="B88" s="104"/>
      <c r="C88" s="567"/>
      <c r="D88" s="568"/>
      <c r="E88" s="568"/>
      <c r="F88" s="568"/>
      <c r="G88" s="568"/>
      <c r="H88" s="568"/>
      <c r="I88" s="568"/>
      <c r="J88" s="568"/>
      <c r="K88" s="568"/>
      <c r="L88" s="569"/>
      <c r="M88" s="104"/>
      <c r="N88" s="104"/>
      <c r="O88" s="104"/>
      <c r="P88" s="104"/>
      <c r="Q88" s="104"/>
      <c r="R88" s="104"/>
      <c r="S88" s="4"/>
    </row>
    <row r="89" spans="1:19">
      <c r="A89" s="104"/>
      <c r="B89" s="104"/>
      <c r="C89" s="567"/>
      <c r="D89" s="568"/>
      <c r="E89" s="568"/>
      <c r="F89" s="568"/>
      <c r="G89" s="568"/>
      <c r="H89" s="568"/>
      <c r="I89" s="568"/>
      <c r="J89" s="568"/>
      <c r="K89" s="568"/>
      <c r="L89" s="569"/>
      <c r="M89" s="104"/>
      <c r="N89" s="104"/>
      <c r="O89" s="104"/>
      <c r="P89" s="104"/>
      <c r="Q89" s="104"/>
      <c r="R89" s="104"/>
      <c r="S89" s="4"/>
    </row>
    <row r="90" spans="1:19" ht="16.5" thickBot="1">
      <c r="A90" s="104"/>
      <c r="B90" s="104"/>
      <c r="C90" s="570"/>
      <c r="D90" s="571"/>
      <c r="E90" s="571"/>
      <c r="F90" s="571"/>
      <c r="G90" s="571"/>
      <c r="H90" s="571"/>
      <c r="I90" s="571"/>
      <c r="J90" s="571"/>
      <c r="K90" s="571"/>
      <c r="L90" s="572"/>
      <c r="M90" s="104"/>
      <c r="N90" s="104"/>
      <c r="O90" s="104"/>
      <c r="P90" s="104"/>
      <c r="Q90" s="104"/>
      <c r="R90" s="104"/>
      <c r="S90" s="4"/>
    </row>
    <row r="91" spans="1:19">
      <c r="A91" s="104"/>
      <c r="B91" s="104"/>
      <c r="C91" s="108"/>
      <c r="D91" s="108"/>
      <c r="E91" s="108"/>
      <c r="F91" s="108"/>
      <c r="G91" s="108"/>
      <c r="H91" s="108"/>
      <c r="I91" s="108"/>
      <c r="J91" s="108"/>
      <c r="K91" s="108"/>
      <c r="L91" s="108"/>
      <c r="M91" s="104"/>
      <c r="N91" s="104"/>
      <c r="O91" s="104"/>
      <c r="P91" s="104"/>
      <c r="Q91" s="104"/>
      <c r="R91" s="104"/>
      <c r="S91" s="4"/>
    </row>
    <row r="92" spans="1:19">
      <c r="A92" s="104"/>
      <c r="B92" s="104"/>
      <c r="C92" s="108"/>
      <c r="D92" s="108"/>
      <c r="E92" s="108"/>
      <c r="F92" s="108"/>
      <c r="G92" s="108"/>
      <c r="H92" s="108"/>
      <c r="I92" s="108"/>
      <c r="J92" s="108"/>
      <c r="K92" s="108"/>
      <c r="L92" s="108"/>
      <c r="M92" s="104"/>
      <c r="N92" s="104"/>
      <c r="O92" s="104"/>
      <c r="P92" s="104"/>
      <c r="Q92" s="104"/>
      <c r="R92" s="104"/>
      <c r="S92" s="104"/>
    </row>
    <row r="93" spans="1:19">
      <c r="A93" s="104"/>
      <c r="B93" s="104"/>
      <c r="C93" s="105" t="s">
        <v>335</v>
      </c>
      <c r="D93" s="104"/>
      <c r="E93" s="585" t="s">
        <v>336</v>
      </c>
      <c r="F93" s="585"/>
      <c r="G93" s="586"/>
      <c r="H93" s="586"/>
      <c r="I93" s="103"/>
      <c r="J93" s="106" t="s">
        <v>337</v>
      </c>
      <c r="K93" s="579"/>
      <c r="L93" s="579"/>
      <c r="M93" s="104"/>
      <c r="N93" s="104"/>
      <c r="O93" s="104"/>
      <c r="P93" s="104"/>
      <c r="Q93" s="104"/>
      <c r="R93" s="104"/>
      <c r="S93" s="104"/>
    </row>
    <row r="94" spans="1:19" s="104" customFormat="1" ht="3.75" customHeight="1" thickBot="1">
      <c r="C94" s="105"/>
      <c r="D94" s="106"/>
      <c r="E94" s="107"/>
      <c r="F94" s="107"/>
      <c r="G94" s="105"/>
      <c r="H94" s="103"/>
      <c r="I94" s="103"/>
      <c r="J94" s="103"/>
      <c r="K94" s="103"/>
      <c r="L94" s="103"/>
    </row>
    <row r="95" spans="1:19">
      <c r="A95" s="104"/>
      <c r="B95" s="104"/>
      <c r="C95" s="564"/>
      <c r="D95" s="565"/>
      <c r="E95" s="565"/>
      <c r="F95" s="565"/>
      <c r="G95" s="565"/>
      <c r="H95" s="565"/>
      <c r="I95" s="565"/>
      <c r="J95" s="565"/>
      <c r="K95" s="565"/>
      <c r="L95" s="566"/>
      <c r="M95" s="104"/>
      <c r="N95" s="104"/>
      <c r="O95" s="104"/>
      <c r="P95" s="104"/>
      <c r="Q95" s="104"/>
      <c r="R95" s="104"/>
      <c r="S95" s="104"/>
    </row>
    <row r="96" spans="1:19">
      <c r="A96" s="104"/>
      <c r="B96" s="104"/>
      <c r="C96" s="567"/>
      <c r="D96" s="568"/>
      <c r="E96" s="568"/>
      <c r="F96" s="568"/>
      <c r="G96" s="568"/>
      <c r="H96" s="568"/>
      <c r="I96" s="568"/>
      <c r="J96" s="568"/>
      <c r="K96" s="568"/>
      <c r="L96" s="569"/>
      <c r="M96" s="104"/>
      <c r="N96" s="104"/>
      <c r="O96" s="104"/>
      <c r="P96" s="104"/>
      <c r="Q96" s="104"/>
      <c r="R96" s="104"/>
      <c r="S96" s="104"/>
    </row>
    <row r="97" spans="3:12">
      <c r="C97" s="567"/>
      <c r="D97" s="568"/>
      <c r="E97" s="568"/>
      <c r="F97" s="568"/>
      <c r="G97" s="568"/>
      <c r="H97" s="568"/>
      <c r="I97" s="568"/>
      <c r="J97" s="568"/>
      <c r="K97" s="568"/>
      <c r="L97" s="569"/>
    </row>
    <row r="98" spans="3:12">
      <c r="C98" s="567"/>
      <c r="D98" s="568"/>
      <c r="E98" s="568"/>
      <c r="F98" s="568"/>
      <c r="G98" s="568"/>
      <c r="H98" s="568"/>
      <c r="I98" s="568"/>
      <c r="J98" s="568"/>
      <c r="K98" s="568"/>
      <c r="L98" s="569"/>
    </row>
    <row r="99" spans="3:12" ht="16.5" thickBot="1">
      <c r="C99" s="570"/>
      <c r="D99" s="571"/>
      <c r="E99" s="571"/>
      <c r="F99" s="571"/>
      <c r="G99" s="571"/>
      <c r="H99" s="571"/>
      <c r="I99" s="571"/>
      <c r="J99" s="571"/>
      <c r="K99" s="571"/>
      <c r="L99" s="572"/>
    </row>
    <row r="100" spans="3:12">
      <c r="C100" s="104"/>
      <c r="D100" s="104"/>
      <c r="E100" s="104"/>
      <c r="F100" s="104"/>
      <c r="G100" s="104"/>
      <c r="H100" s="104"/>
      <c r="I100" s="104"/>
      <c r="J100" s="104"/>
      <c r="K100" s="104"/>
      <c r="L100" s="104" t="str">
        <f>'GSHP Calculator'!J42</f>
        <v>v3 (9/11/2019)</v>
      </c>
    </row>
  </sheetData>
  <sheetProtection algorithmName="SHA-512" hashValue="wDqb8PpHzWazIU4eEVA/h67ba+utWm3eMkgW7+4hHkviY+jDF7lLLtCePTf2/FJ9qCb/rJsDw+Hy1GEcXcBWBw==" saltValue="WQ5gY1i98sJceX7GHQbrcQ==" spinCount="100000" sheet="1" objects="1" scenarios="1"/>
  <dataConsolidate/>
  <mergeCells count="37">
    <mergeCell ref="G93:H93"/>
    <mergeCell ref="D17:E17"/>
    <mergeCell ref="D19:E19"/>
    <mergeCell ref="D21:E21"/>
    <mergeCell ref="D9:E9"/>
    <mergeCell ref="D15:E15"/>
    <mergeCell ref="D11:E11"/>
    <mergeCell ref="D13:E13"/>
    <mergeCell ref="C18:F18"/>
    <mergeCell ref="C95:L99"/>
    <mergeCell ref="C86:L90"/>
    <mergeCell ref="C84:L84"/>
    <mergeCell ref="B24:B40"/>
    <mergeCell ref="D24:F24"/>
    <mergeCell ref="G24:I24"/>
    <mergeCell ref="J24:L24"/>
    <mergeCell ref="B54:L54"/>
    <mergeCell ref="K93:L93"/>
    <mergeCell ref="B56:B62"/>
    <mergeCell ref="E57:K57"/>
    <mergeCell ref="E59:K59"/>
    <mergeCell ref="B63:B69"/>
    <mergeCell ref="B70:B82"/>
    <mergeCell ref="E73:K73"/>
    <mergeCell ref="E93:F93"/>
    <mergeCell ref="I19:K19"/>
    <mergeCell ref="D55:F55"/>
    <mergeCell ref="G55:I55"/>
    <mergeCell ref="J55:L55"/>
    <mergeCell ref="C7:F7"/>
    <mergeCell ref="H7:L7"/>
    <mergeCell ref="I9:K9"/>
    <mergeCell ref="I11:K11"/>
    <mergeCell ref="I13:K13"/>
    <mergeCell ref="C12:F12"/>
    <mergeCell ref="I20:K20"/>
    <mergeCell ref="I21:K21"/>
  </mergeCells>
  <conditionalFormatting sqref="D49:F49">
    <cfRule type="containsText" dxfId="8" priority="21" operator="containsText" text="YES">
      <formula>NOT(ISERROR(SEARCH("YES",D49)))</formula>
    </cfRule>
  </conditionalFormatting>
  <conditionalFormatting sqref="D49:F49">
    <cfRule type="containsText" dxfId="7" priority="20" operator="containsText" text="NO">
      <formula>NOT(ISERROR(SEARCH("NO",D49)))</formula>
    </cfRule>
  </conditionalFormatting>
  <conditionalFormatting sqref="E57">
    <cfRule type="expression" dxfId="6" priority="10">
      <formula>$E$57&gt;25000</formula>
    </cfRule>
  </conditionalFormatting>
  <conditionalFormatting sqref="G43:L43 D43:F46 D35:L37 D47:L48">
    <cfRule type="containsText" dxfId="5" priority="6" operator="containsText" text="YES">
      <formula>NOT(ISERROR(SEARCH("YES",D35)))</formula>
    </cfRule>
  </conditionalFormatting>
  <conditionalFormatting sqref="G43:L43 D43:F46 D35:L37 D47:L48">
    <cfRule type="containsText" dxfId="4" priority="5" operator="containsText" text="NO">
      <formula>NOT(ISERROR(SEARCH("NO",D35)))</formula>
    </cfRule>
  </conditionalFormatting>
  <conditionalFormatting sqref="D35:L37">
    <cfRule type="containsText" dxfId="3" priority="2" operator="containsText" text="NO">
      <formula>NOT(ISERROR(SEARCH("NO",D35)))</formula>
    </cfRule>
    <cfRule type="containsText" dxfId="2" priority="3" operator="containsText" text="NO">
      <formula>NOT(ISERROR(SEARCH("NO",D35)))</formula>
    </cfRule>
    <cfRule type="containsText" dxfId="1" priority="4" operator="containsText" text="YES">
      <formula>NOT(ISERROR(SEARCH("YES",D35)))</formula>
    </cfRule>
  </conditionalFormatting>
  <conditionalFormatting sqref="D27:L27">
    <cfRule type="cellIs" dxfId="0" priority="1" operator="lessThan">
      <formula>1</formula>
    </cfRule>
  </conditionalFormatting>
  <dataValidations count="5">
    <dataValidation type="list" allowBlank="1" showInputMessage="1" showErrorMessage="1" sqref="Q61" xr:uid="{00000000-0002-0000-0200-000000000000}">
      <formula1>Interest</formula1>
    </dataValidation>
    <dataValidation type="list" allowBlank="1" showInputMessage="1" showErrorMessage="1" sqref="C71" xr:uid="{00000000-0002-0000-0200-000002000000}">
      <formula1>ValidPeriod</formula1>
    </dataValidation>
    <dataValidation type="list" allowBlank="1" showInputMessage="1" showErrorMessage="1" sqref="E59" xr:uid="{00000000-0002-0000-0200-000003000000}">
      <formula1>Years</formula1>
    </dataValidation>
    <dataValidation type="decimal" operator="greaterThanOrEqual" allowBlank="1" showInputMessage="1" showErrorMessage="1" sqref="K79 H79 D17 D11 F11 E20 D21" xr:uid="{00000000-0002-0000-0200-000005000000}">
      <formula1>0</formula1>
    </dataValidation>
    <dataValidation type="list" allowBlank="1" showInputMessage="1" showErrorMessage="1" sqref="D9" xr:uid="{00000000-0002-0000-0200-000006000000}">
      <formula1>YESNO</formula1>
    </dataValidation>
  </dataValidations>
  <printOptions horizontalCentered="1"/>
  <pageMargins left="0.25" right="0.25" top="0.25" bottom="0.25" header="0" footer="0"/>
  <pageSetup scale="54" orientation="portrait" cellComments="asDisplayed" r:id="rId1"/>
  <drawing r:id="rId2"/>
  <extLst>
    <ext xmlns:x14="http://schemas.microsoft.com/office/spreadsheetml/2009/9/main" uri="{CCE6A557-97BC-4b89-ADB6-D9C93CAAB3DF}">
      <x14:dataValidations xmlns:xm="http://schemas.microsoft.com/office/excel/2006/main" count="3">
        <x14:dataValidation type="list" operator="greaterThan" allowBlank="1" showInputMessage="1" showErrorMessage="1" xr:uid="{00000000-0002-0000-0200-000001000000}">
          <x14:formula1>
            <xm:f>MenuItems!$G$11:$G$12</xm:f>
          </x14:formula1>
          <xm:sqref>K61</xm:sqref>
        </x14:dataValidation>
        <x14:dataValidation type="list" allowBlank="1" showInputMessage="1" showErrorMessage="1" xr:uid="{DF66F662-8975-481D-BAFC-A4D452BC7F5B}">
          <x14:formula1>
            <xm:f>MenuItems!$E$11:$E$12</xm:f>
          </x14:formula1>
          <xm:sqref>E61</xm:sqref>
        </x14:dataValidation>
        <x14:dataValidation type="list" allowBlank="1" showInputMessage="1" showErrorMessage="1" xr:uid="{7D1FB268-7C78-449D-9041-5617E2F9C115}">
          <x14:formula1>
            <xm:f>MenuItems!$F$11:$F$12</xm:f>
          </x14:formula1>
          <xm:sqref>H61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D351-295E-4F6A-802A-88560BAB885E}">
  <dimension ref="A1:C5"/>
  <sheetViews>
    <sheetView workbookViewId="0"/>
  </sheetViews>
  <sheetFormatPr defaultRowHeight="15"/>
  <sheetData>
    <row r="1" spans="1:3">
      <c r="A1" t="s">
        <v>338</v>
      </c>
    </row>
    <row r="3" spans="1:3">
      <c r="B3" t="s">
        <v>339</v>
      </c>
    </row>
    <row r="4" spans="1:3">
      <c r="C4" t="s">
        <v>340</v>
      </c>
    </row>
    <row r="5" spans="1:3">
      <c r="B5" t="s">
        <v>341</v>
      </c>
    </row>
  </sheetData>
  <sheetProtection algorithmName="SHA-512" hashValue="VzJGiDYT8Y6xVScSPkCK6SfjGaI0bdXy2ua9YeT3p9XwFfyXVxi+S9WF7bhl8cPtFt+DHHohrU1SnVyeb0xDPA==" saltValue="fG1EguHJ3v739BSDZuzr2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F2165-1ACE-4B53-AF02-3806A9B20694}">
  <dimension ref="A1:B16"/>
  <sheetViews>
    <sheetView workbookViewId="0"/>
  </sheetViews>
  <sheetFormatPr defaultRowHeight="15"/>
  <cols>
    <col min="1" max="1" width="29.85546875" bestFit="1" customWidth="1"/>
  </cols>
  <sheetData>
    <row r="1" spans="1:2">
      <c r="A1" s="458" t="s">
        <v>342</v>
      </c>
      <c r="B1" s="459">
        <f>'GSHP Calculator'!$I$11</f>
        <v>0</v>
      </c>
    </row>
    <row r="2" spans="1:2">
      <c r="A2" t="s">
        <v>343</v>
      </c>
    </row>
    <row r="3" spans="1:2">
      <c r="A3" t="s">
        <v>344</v>
      </c>
    </row>
    <row r="4" spans="1:2">
      <c r="A4" s="458" t="s">
        <v>345</v>
      </c>
      <c r="B4" s="468" t="e">
        <f>'GSHP Calculator'!K50</f>
        <v>#VALUE!</v>
      </c>
    </row>
    <row r="5" spans="1:2">
      <c r="A5" s="458" t="s">
        <v>346</v>
      </c>
      <c r="B5" t="str">
        <f>IF('GSHP Calculator'!C23="Natural Gas",'GSHP Calculator'!H47,"")</f>
        <v/>
      </c>
    </row>
    <row r="6" spans="1:2">
      <c r="A6" s="458" t="s">
        <v>347</v>
      </c>
      <c r="B6" t="str">
        <f>IF('GSHP Calculator'!C23="Propane",'GSHP Calculator'!H47,"")</f>
        <v/>
      </c>
    </row>
    <row r="7" spans="1:2">
      <c r="A7" t="s">
        <v>348</v>
      </c>
    </row>
    <row r="8" spans="1:2">
      <c r="A8" s="458" t="s">
        <v>349</v>
      </c>
      <c r="B8" t="str">
        <f>IF('GSHP Calculator'!C23="Fuel Oil",'GSHP Calculator'!H47,"")</f>
        <v/>
      </c>
    </row>
    <row r="9" spans="1:2">
      <c r="A9" t="s">
        <v>350</v>
      </c>
    </row>
    <row r="10" spans="1:2">
      <c r="A10" s="458" t="s">
        <v>351</v>
      </c>
      <c r="B10" s="460" t="str">
        <f>IF('GSHP Calculator'!C23="Wood",'GSHP Calculator'!H47,"")</f>
        <v/>
      </c>
    </row>
    <row r="11" spans="1:2">
      <c r="A11" t="s">
        <v>352</v>
      </c>
      <c r="B11" s="460"/>
    </row>
    <row r="12" spans="1:2">
      <c r="A12" t="s">
        <v>353</v>
      </c>
      <c r="B12" s="460"/>
    </row>
    <row r="13" spans="1:2">
      <c r="A13" t="s">
        <v>354</v>
      </c>
      <c r="B13" s="460"/>
    </row>
    <row r="14" spans="1:2">
      <c r="A14" t="s">
        <v>355</v>
      </c>
      <c r="B14" s="460"/>
    </row>
    <row r="15" spans="1:2">
      <c r="A15" s="461" t="s">
        <v>271</v>
      </c>
      <c r="B15" s="460">
        <f>'[5]ASHP Calculator'!$H$51</f>
        <v>11.00817283654782</v>
      </c>
    </row>
    <row r="16" spans="1:2">
      <c r="A16" s="461" t="s">
        <v>356</v>
      </c>
      <c r="B16" t="str">
        <f>IF('GSHP Calculator'!C23&lt;&gt;"Elect Res","Yes","No")</f>
        <v>Yes</v>
      </c>
    </row>
  </sheetData>
  <sheetProtection algorithmName="SHA-512" hashValue="CPbsSKPK4uk6vAsDTHoGU1rEg7Gn3MxbhP4WbVxv63scc09ly+nzXdMRaqCqXPBiR6CULVTfYXOiKn2sWqRrXw==" saltValue="6EYqbTDRjE0N4EvCZWXap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BAB80-7267-4C79-99E0-921CB44C0FA9}">
  <dimension ref="A1:W2159"/>
  <sheetViews>
    <sheetView workbookViewId="0"/>
  </sheetViews>
  <sheetFormatPr defaultRowHeight="15"/>
  <cols>
    <col min="1" max="1" width="26.42578125" bestFit="1" customWidth="1"/>
    <col min="2" max="2" width="29.140625" bestFit="1" customWidth="1"/>
    <col min="3" max="4" width="5.28515625" bestFit="1" customWidth="1"/>
    <col min="5" max="5" width="40.28515625" bestFit="1" customWidth="1"/>
    <col min="6" max="6" width="29" bestFit="1" customWidth="1"/>
    <col min="7" max="8" width="12" bestFit="1" customWidth="1"/>
    <col min="9" max="9" width="3.5703125" bestFit="1" customWidth="1"/>
    <col min="10" max="10" width="32.7109375" hidden="1" customWidth="1"/>
    <col min="11" max="12" width="10.85546875" hidden="1" customWidth="1"/>
    <col min="13" max="13" width="22.42578125" hidden="1" customWidth="1"/>
    <col min="14" max="14" width="29.28515625" hidden="1" customWidth="1"/>
    <col min="15" max="15" width="12.42578125" hidden="1" customWidth="1"/>
    <col min="16" max="16" width="28.5703125" hidden="1" customWidth="1"/>
    <col min="17" max="17" width="35.5703125" hidden="1" customWidth="1"/>
    <col min="18" max="18" width="39.42578125" hidden="1" customWidth="1"/>
    <col min="19" max="19" width="37.85546875" hidden="1" customWidth="1"/>
    <col min="20" max="20" width="28.28515625" hidden="1" customWidth="1"/>
    <col min="21" max="21" width="22.42578125" hidden="1" customWidth="1"/>
    <col min="22" max="22" width="14.42578125" hidden="1" customWidth="1"/>
    <col min="23" max="23" width="16" hidden="1" customWidth="1"/>
    <col min="25" max="25" width="22.5703125" bestFit="1" customWidth="1"/>
    <col min="26" max="26" width="7" bestFit="1" customWidth="1"/>
  </cols>
  <sheetData>
    <row r="1" spans="1:23" ht="17.25">
      <c r="A1" s="358" t="s">
        <v>357</v>
      </c>
      <c r="B1" s="359"/>
      <c r="C1" t="s">
        <v>358</v>
      </c>
      <c r="D1" t="s">
        <v>358</v>
      </c>
      <c r="E1" s="358" t="s">
        <v>359</v>
      </c>
      <c r="F1" s="360"/>
      <c r="G1" s="360"/>
      <c r="H1" s="360"/>
      <c r="I1" t="s">
        <v>360</v>
      </c>
    </row>
    <row r="2" spans="1:23">
      <c r="A2" s="361" t="s">
        <v>361</v>
      </c>
      <c r="B2" s="362">
        <f>'GSHP Calculator'!N18</f>
        <v>0</v>
      </c>
      <c r="E2" s="363" t="s">
        <v>362</v>
      </c>
      <c r="F2" s="364"/>
      <c r="G2" s="364"/>
      <c r="H2" s="365" t="s">
        <v>363</v>
      </c>
      <c r="I2" s="366"/>
      <c r="J2" s="504" t="s">
        <v>364</v>
      </c>
      <c r="K2" s="433" t="s">
        <v>365</v>
      </c>
      <c r="L2" s="433" t="s">
        <v>365</v>
      </c>
      <c r="M2" s="433" t="s">
        <v>366</v>
      </c>
      <c r="N2" s="433" t="s">
        <v>367</v>
      </c>
      <c r="O2" s="433" t="s">
        <v>368</v>
      </c>
      <c r="P2" s="433" t="s">
        <v>369</v>
      </c>
      <c r="Q2" s="433" t="s">
        <v>370</v>
      </c>
      <c r="R2" s="433" t="s">
        <v>371</v>
      </c>
      <c r="S2" s="433" t="s">
        <v>372</v>
      </c>
      <c r="T2" s="433" t="s">
        <v>373</v>
      </c>
      <c r="U2" s="433" t="s">
        <v>366</v>
      </c>
      <c r="V2" s="433" t="s">
        <v>374</v>
      </c>
      <c r="W2" s="433" t="s">
        <v>375</v>
      </c>
    </row>
    <row r="3" spans="1:23">
      <c r="A3" s="367" t="s">
        <v>368</v>
      </c>
      <c r="B3" s="368">
        <f>'GSHP Calculator'!N20</f>
        <v>0</v>
      </c>
      <c r="E3" s="369" t="s">
        <v>283</v>
      </c>
      <c r="F3" s="370"/>
      <c r="G3" s="370"/>
      <c r="H3" s="371" t="str">
        <f>IF(ISERROR($H$90),"",$H$90)</f>
        <v/>
      </c>
      <c r="I3" s="366"/>
      <c r="J3" s="372" t="str">
        <f>CONCATENATE(L3,O3)</f>
        <v>12009Albany</v>
      </c>
      <c r="K3" s="373" t="s">
        <v>376</v>
      </c>
      <c r="L3">
        <v>12009</v>
      </c>
      <c r="M3" s="373" t="s">
        <v>377</v>
      </c>
      <c r="N3" s="373" t="s">
        <v>378</v>
      </c>
      <c r="O3" s="373" t="s">
        <v>228</v>
      </c>
      <c r="P3" s="373" t="s">
        <v>379</v>
      </c>
      <c r="Q3" s="373" t="s">
        <v>380</v>
      </c>
      <c r="R3" s="373" t="s">
        <v>380</v>
      </c>
      <c r="S3" s="373" t="s">
        <v>380</v>
      </c>
      <c r="T3" s="373"/>
      <c r="U3" s="373" t="s">
        <v>377</v>
      </c>
      <c r="V3" s="373" t="str">
        <f>Q3</f>
        <v>Capital District</v>
      </c>
      <c r="W3" t="s">
        <v>380</v>
      </c>
    </row>
    <row r="4" spans="1:23">
      <c r="A4" s="361" t="s">
        <v>267</v>
      </c>
      <c r="B4" s="362">
        <f>'GSHP Calculator'!C23</f>
        <v>0</v>
      </c>
      <c r="E4" s="374" t="s">
        <v>157</v>
      </c>
      <c r="F4" s="375"/>
      <c r="G4" s="375"/>
      <c r="H4" s="376" t="str">
        <f>IF(ISERROR(VLOOKUP($B$6,$E$65:$H$92,4,)),"",VLOOKUP($B$6,$E$65:$H$92,4,))</f>
        <v/>
      </c>
      <c r="I4" s="366"/>
      <c r="J4" s="372" t="str">
        <f t="shared" ref="J4:J67" si="0">CONCATENATE(L4,O4)</f>
        <v>12023Albany</v>
      </c>
      <c r="K4" s="373" t="s">
        <v>381</v>
      </c>
      <c r="L4">
        <v>12023</v>
      </c>
      <c r="M4" s="373" t="s">
        <v>377</v>
      </c>
      <c r="N4" s="373" t="s">
        <v>378</v>
      </c>
      <c r="O4" s="373" t="s">
        <v>228</v>
      </c>
      <c r="P4" s="373" t="s">
        <v>379</v>
      </c>
      <c r="Q4" t="s">
        <v>380</v>
      </c>
      <c r="R4" t="s">
        <v>380</v>
      </c>
      <c r="S4" t="s">
        <v>380</v>
      </c>
      <c r="U4" s="373" t="s">
        <v>377</v>
      </c>
      <c r="V4" t="str">
        <f t="shared" ref="V4:V67" si="1">Q4</f>
        <v>Capital District</v>
      </c>
      <c r="W4" t="s">
        <v>380</v>
      </c>
    </row>
    <row r="5" spans="1:23">
      <c r="A5" s="367" t="s">
        <v>382</v>
      </c>
      <c r="B5" s="377">
        <f>'GSHP Calculator'!N22</f>
        <v>0</v>
      </c>
      <c r="E5" s="369" t="s">
        <v>161</v>
      </c>
      <c r="F5" s="378"/>
      <c r="G5" s="378"/>
      <c r="H5" s="379" t="str">
        <f>IF(ISERROR($H$116),"",$H$116)</f>
        <v/>
      </c>
      <c r="J5" s="372" t="str">
        <f t="shared" si="0"/>
        <v>12041Albany</v>
      </c>
      <c r="K5" s="373" t="s">
        <v>383</v>
      </c>
      <c r="L5">
        <v>12041</v>
      </c>
      <c r="M5" s="373" t="s">
        <v>377</v>
      </c>
      <c r="N5" s="373" t="s">
        <v>378</v>
      </c>
      <c r="O5" s="373" t="s">
        <v>228</v>
      </c>
      <c r="P5" s="373" t="s">
        <v>379</v>
      </c>
      <c r="Q5" t="s">
        <v>380</v>
      </c>
      <c r="R5" t="s">
        <v>380</v>
      </c>
      <c r="S5" t="s">
        <v>380</v>
      </c>
      <c r="U5" s="373" t="s">
        <v>377</v>
      </c>
      <c r="V5" t="str">
        <f t="shared" si="1"/>
        <v>Capital District</v>
      </c>
      <c r="W5" t="s">
        <v>380</v>
      </c>
    </row>
    <row r="6" spans="1:23">
      <c r="A6" s="380" t="s">
        <v>384</v>
      </c>
      <c r="B6" s="381">
        <f>'GSHP Calculator'!N24</f>
        <v>0</v>
      </c>
      <c r="E6" s="374" t="s">
        <v>385</v>
      </c>
      <c r="F6" s="375"/>
      <c r="G6" s="375"/>
      <c r="H6" s="376" t="str">
        <f>IF(ISERROR(H$101),"",H$101)</f>
        <v/>
      </c>
      <c r="J6" s="372" t="str">
        <f t="shared" si="0"/>
        <v>12047Albany</v>
      </c>
      <c r="K6" s="373" t="s">
        <v>386</v>
      </c>
      <c r="L6">
        <v>12047</v>
      </c>
      <c r="M6" s="373" t="s">
        <v>377</v>
      </c>
      <c r="N6" s="373" t="s">
        <v>378</v>
      </c>
      <c r="O6" s="373" t="s">
        <v>228</v>
      </c>
      <c r="P6" s="373" t="s">
        <v>379</v>
      </c>
      <c r="Q6" t="s">
        <v>380</v>
      </c>
      <c r="R6" t="s">
        <v>380</v>
      </c>
      <c r="S6" t="s">
        <v>380</v>
      </c>
      <c r="U6" s="373" t="s">
        <v>377</v>
      </c>
      <c r="V6" t="str">
        <f t="shared" si="1"/>
        <v>Capital District</v>
      </c>
      <c r="W6" t="s">
        <v>380</v>
      </c>
    </row>
    <row r="7" spans="1:23">
      <c r="A7" s="505" t="s">
        <v>387</v>
      </c>
      <c r="B7" s="506" t="str">
        <f>IF(ISERROR(VLOOKUP(B4,E3:H10,4,)),"",VLOOKUP(B4,E3:H10,4,))</f>
        <v/>
      </c>
      <c r="E7" s="369" t="s">
        <v>281</v>
      </c>
      <c r="F7" s="370"/>
      <c r="G7" s="370"/>
      <c r="H7" s="371" t="e">
        <f>H22</f>
        <v>#N/A</v>
      </c>
      <c r="J7" s="372" t="str">
        <f t="shared" si="0"/>
        <v>12054Albany</v>
      </c>
      <c r="K7" s="373" t="s">
        <v>388</v>
      </c>
      <c r="L7">
        <v>12054</v>
      </c>
      <c r="M7" s="373" t="s">
        <v>377</v>
      </c>
      <c r="N7" s="373" t="s">
        <v>378</v>
      </c>
      <c r="O7" s="373" t="s">
        <v>228</v>
      </c>
      <c r="P7" s="373" t="s">
        <v>379</v>
      </c>
      <c r="Q7" t="s">
        <v>380</v>
      </c>
      <c r="R7" t="s">
        <v>380</v>
      </c>
      <c r="S7" t="s">
        <v>380</v>
      </c>
      <c r="U7" s="373" t="s">
        <v>377</v>
      </c>
      <c r="V7" t="str">
        <f t="shared" si="1"/>
        <v>Capital District</v>
      </c>
      <c r="W7" t="s">
        <v>380</v>
      </c>
    </row>
    <row r="8" spans="1:23">
      <c r="E8" s="374" t="s">
        <v>389</v>
      </c>
      <c r="F8" s="382"/>
      <c r="G8" s="382"/>
      <c r="H8" s="383">
        <v>225</v>
      </c>
      <c r="J8" s="372" t="str">
        <f t="shared" si="0"/>
        <v>12059Albany</v>
      </c>
      <c r="K8" s="373" t="s">
        <v>390</v>
      </c>
      <c r="L8">
        <v>12059</v>
      </c>
      <c r="M8" s="373" t="s">
        <v>377</v>
      </c>
      <c r="N8" s="373" t="s">
        <v>378</v>
      </c>
      <c r="O8" s="373" t="s">
        <v>228</v>
      </c>
      <c r="P8" s="373" t="s">
        <v>379</v>
      </c>
      <c r="Q8" t="s">
        <v>380</v>
      </c>
      <c r="R8" t="s">
        <v>380</v>
      </c>
      <c r="S8" t="s">
        <v>380</v>
      </c>
      <c r="U8" s="373" t="s">
        <v>377</v>
      </c>
      <c r="V8" t="str">
        <f t="shared" si="1"/>
        <v>Capital District</v>
      </c>
      <c r="W8" t="s">
        <v>380</v>
      </c>
    </row>
    <row r="9" spans="1:23">
      <c r="E9" s="507" t="s">
        <v>278</v>
      </c>
      <c r="F9" s="508" t="e">
        <f>F127</f>
        <v>#N/A</v>
      </c>
      <c r="G9" s="508"/>
      <c r="H9" s="509" t="e">
        <f>H127</f>
        <v>#N/A</v>
      </c>
      <c r="J9" s="372" t="str">
        <f t="shared" si="0"/>
        <v>12067Albany</v>
      </c>
      <c r="K9" s="373" t="s">
        <v>391</v>
      </c>
      <c r="L9">
        <v>12067</v>
      </c>
      <c r="M9" s="373" t="s">
        <v>377</v>
      </c>
      <c r="N9" s="373" t="s">
        <v>378</v>
      </c>
      <c r="O9" s="373" t="s">
        <v>228</v>
      </c>
      <c r="P9" s="373" t="s">
        <v>379</v>
      </c>
      <c r="Q9" t="s">
        <v>380</v>
      </c>
      <c r="R9" t="s">
        <v>380</v>
      </c>
      <c r="S9" t="s">
        <v>380</v>
      </c>
      <c r="U9" s="373" t="s">
        <v>377</v>
      </c>
      <c r="V9" t="str">
        <f t="shared" si="1"/>
        <v>Capital District</v>
      </c>
      <c r="W9" t="s">
        <v>380</v>
      </c>
    </row>
    <row r="10" spans="1:23">
      <c r="E10" s="384"/>
      <c r="F10" s="384"/>
      <c r="G10" s="384"/>
      <c r="H10" s="384"/>
      <c r="J10" s="372" t="str">
        <f t="shared" si="0"/>
        <v>12077Albany</v>
      </c>
      <c r="K10" s="373" t="s">
        <v>392</v>
      </c>
      <c r="L10">
        <v>12077</v>
      </c>
      <c r="M10" s="373" t="s">
        <v>377</v>
      </c>
      <c r="N10" s="373" t="s">
        <v>378</v>
      </c>
      <c r="O10" s="373" t="s">
        <v>228</v>
      </c>
      <c r="P10" s="373" t="s">
        <v>379</v>
      </c>
      <c r="Q10" t="s">
        <v>380</v>
      </c>
      <c r="R10" t="s">
        <v>380</v>
      </c>
      <c r="S10" t="s">
        <v>380</v>
      </c>
      <c r="U10" s="373" t="s">
        <v>377</v>
      </c>
      <c r="V10" t="str">
        <f t="shared" si="1"/>
        <v>Capital District</v>
      </c>
      <c r="W10" t="s">
        <v>380</v>
      </c>
    </row>
    <row r="11" spans="1:23">
      <c r="E11" s="384"/>
      <c r="F11" s="384"/>
      <c r="G11" s="384"/>
      <c r="H11" s="384"/>
      <c r="J11" s="372" t="str">
        <f t="shared" si="0"/>
        <v>12084Albany</v>
      </c>
      <c r="K11" s="373" t="s">
        <v>393</v>
      </c>
      <c r="L11">
        <v>12084</v>
      </c>
      <c r="M11" s="373" t="s">
        <v>377</v>
      </c>
      <c r="N11" s="373" t="s">
        <v>378</v>
      </c>
      <c r="O11" s="373" t="s">
        <v>228</v>
      </c>
      <c r="P11" s="373" t="s">
        <v>379</v>
      </c>
      <c r="Q11" t="s">
        <v>380</v>
      </c>
      <c r="R11" t="s">
        <v>380</v>
      </c>
      <c r="S11" t="s">
        <v>380</v>
      </c>
      <c r="U11" s="373" t="s">
        <v>377</v>
      </c>
      <c r="V11" t="str">
        <f t="shared" si="1"/>
        <v>Capital District</v>
      </c>
      <c r="W11" t="s">
        <v>380</v>
      </c>
    </row>
    <row r="12" spans="1:23" ht="17.25">
      <c r="E12" s="385" t="s">
        <v>394</v>
      </c>
      <c r="F12" s="386"/>
      <c r="G12" s="386"/>
      <c r="H12" s="387"/>
      <c r="J12" s="372" t="str">
        <f t="shared" si="0"/>
        <v>12085Albany</v>
      </c>
      <c r="K12" s="373" t="s">
        <v>395</v>
      </c>
      <c r="L12">
        <v>12085</v>
      </c>
      <c r="M12" s="373" t="s">
        <v>377</v>
      </c>
      <c r="N12" s="373" t="s">
        <v>378</v>
      </c>
      <c r="O12" s="373" t="s">
        <v>228</v>
      </c>
      <c r="P12" s="373" t="s">
        <v>379</v>
      </c>
      <c r="Q12" t="s">
        <v>380</v>
      </c>
      <c r="R12" t="s">
        <v>380</v>
      </c>
      <c r="S12" t="s">
        <v>380</v>
      </c>
      <c r="U12" s="373" t="s">
        <v>377</v>
      </c>
      <c r="V12" t="str">
        <f t="shared" si="1"/>
        <v>Capital District</v>
      </c>
      <c r="W12" t="s">
        <v>380</v>
      </c>
    </row>
    <row r="13" spans="1:23">
      <c r="E13" s="363" t="s">
        <v>396</v>
      </c>
      <c r="F13" s="388"/>
      <c r="G13" s="388"/>
      <c r="H13" s="389" t="s">
        <v>397</v>
      </c>
      <c r="I13" s="390"/>
      <c r="J13" s="372" t="str">
        <f t="shared" si="0"/>
        <v>12107Albany</v>
      </c>
      <c r="K13" s="373" t="s">
        <v>398</v>
      </c>
      <c r="L13">
        <v>12107</v>
      </c>
      <c r="M13" s="373" t="s">
        <v>377</v>
      </c>
      <c r="N13" s="373" t="s">
        <v>378</v>
      </c>
      <c r="O13" s="373" t="s">
        <v>228</v>
      </c>
      <c r="P13" s="373" t="s">
        <v>379</v>
      </c>
      <c r="Q13" t="s">
        <v>380</v>
      </c>
      <c r="R13" t="s">
        <v>380</v>
      </c>
      <c r="S13" t="s">
        <v>380</v>
      </c>
      <c r="U13" s="373" t="s">
        <v>377</v>
      </c>
      <c r="V13" t="str">
        <f t="shared" si="1"/>
        <v>Capital District</v>
      </c>
      <c r="W13" t="s">
        <v>380</v>
      </c>
    </row>
    <row r="14" spans="1:23">
      <c r="A14" s="391"/>
      <c r="C14" s="392"/>
      <c r="E14" s="369" t="s">
        <v>399</v>
      </c>
      <c r="F14" s="393"/>
      <c r="G14" s="393"/>
      <c r="H14" s="394">
        <v>0.15</v>
      </c>
      <c r="I14" s="390"/>
      <c r="J14" s="372" t="str">
        <f t="shared" si="0"/>
        <v>12110Albany</v>
      </c>
      <c r="K14" s="373" t="s">
        <v>400</v>
      </c>
      <c r="L14">
        <v>12110</v>
      </c>
      <c r="M14" s="373" t="s">
        <v>377</v>
      </c>
      <c r="N14" s="373" t="s">
        <v>378</v>
      </c>
      <c r="O14" s="373" t="s">
        <v>228</v>
      </c>
      <c r="P14" s="373" t="s">
        <v>379</v>
      </c>
      <c r="Q14" t="s">
        <v>380</v>
      </c>
      <c r="R14" t="s">
        <v>380</v>
      </c>
      <c r="S14" t="s">
        <v>380</v>
      </c>
      <c r="U14" s="373" t="s">
        <v>377</v>
      </c>
      <c r="V14" t="str">
        <f t="shared" si="1"/>
        <v>Capital District</v>
      </c>
      <c r="W14" t="s">
        <v>380</v>
      </c>
    </row>
    <row r="15" spans="1:23">
      <c r="A15" s="391"/>
      <c r="E15" s="374" t="s">
        <v>401</v>
      </c>
      <c r="F15" s="382"/>
      <c r="G15" s="382"/>
      <c r="H15" s="395" t="str">
        <f>H61</f>
        <v/>
      </c>
      <c r="I15" s="390"/>
      <c r="J15" s="372" t="str">
        <f t="shared" si="0"/>
        <v>12128Albany</v>
      </c>
      <c r="K15" s="373" t="s">
        <v>402</v>
      </c>
      <c r="L15">
        <v>12128</v>
      </c>
      <c r="M15" s="373" t="s">
        <v>377</v>
      </c>
      <c r="N15" s="373" t="s">
        <v>378</v>
      </c>
      <c r="O15" s="373" t="s">
        <v>228</v>
      </c>
      <c r="P15" s="373" t="s">
        <v>379</v>
      </c>
      <c r="Q15" t="s">
        <v>380</v>
      </c>
      <c r="R15" t="s">
        <v>380</v>
      </c>
      <c r="S15" t="s">
        <v>380</v>
      </c>
      <c r="U15" s="373" t="s">
        <v>377</v>
      </c>
      <c r="V15" t="str">
        <f t="shared" si="1"/>
        <v>Capital District</v>
      </c>
      <c r="W15" t="s">
        <v>380</v>
      </c>
    </row>
    <row r="16" spans="1:23">
      <c r="A16" s="396"/>
      <c r="E16" s="397" t="s">
        <v>378</v>
      </c>
      <c r="F16" s="393"/>
      <c r="G16" s="393"/>
      <c r="H16" s="394" t="str">
        <f>H35</f>
        <v/>
      </c>
      <c r="I16" s="390"/>
      <c r="J16" s="372" t="str">
        <f t="shared" si="0"/>
        <v>12158Albany</v>
      </c>
      <c r="K16" s="373" t="s">
        <v>403</v>
      </c>
      <c r="L16">
        <v>12158</v>
      </c>
      <c r="M16" s="373" t="s">
        <v>377</v>
      </c>
      <c r="N16" s="373" t="s">
        <v>378</v>
      </c>
      <c r="O16" s="373" t="s">
        <v>228</v>
      </c>
      <c r="P16" s="373" t="s">
        <v>379</v>
      </c>
      <c r="Q16" t="s">
        <v>380</v>
      </c>
      <c r="R16" t="s">
        <v>380</v>
      </c>
      <c r="S16" t="s">
        <v>380</v>
      </c>
      <c r="U16" s="373" t="s">
        <v>377</v>
      </c>
      <c r="V16" t="str">
        <f t="shared" si="1"/>
        <v>Capital District</v>
      </c>
      <c r="W16" t="s">
        <v>380</v>
      </c>
    </row>
    <row r="17" spans="5:23">
      <c r="E17" s="398" t="s">
        <v>404</v>
      </c>
      <c r="F17" s="382"/>
      <c r="G17" s="382"/>
      <c r="H17" s="395" t="e">
        <f>H52</f>
        <v>#N/A</v>
      </c>
      <c r="I17" s="390"/>
      <c r="J17" s="372" t="str">
        <f t="shared" si="0"/>
        <v>12159Albany</v>
      </c>
      <c r="K17" s="373" t="s">
        <v>405</v>
      </c>
      <c r="L17">
        <v>12159</v>
      </c>
      <c r="M17" s="373" t="s">
        <v>377</v>
      </c>
      <c r="N17" s="373" t="s">
        <v>378</v>
      </c>
      <c r="O17" s="373" t="s">
        <v>228</v>
      </c>
      <c r="P17" s="373" t="s">
        <v>379</v>
      </c>
      <c r="Q17" t="s">
        <v>380</v>
      </c>
      <c r="R17" t="s">
        <v>380</v>
      </c>
      <c r="S17" t="s">
        <v>380</v>
      </c>
      <c r="U17" s="373" t="s">
        <v>377</v>
      </c>
      <c r="V17" t="str">
        <f t="shared" si="1"/>
        <v>Capital District</v>
      </c>
      <c r="W17" t="s">
        <v>380</v>
      </c>
    </row>
    <row r="18" spans="5:23">
      <c r="E18" s="399" t="s">
        <v>406</v>
      </c>
      <c r="F18" s="393"/>
      <c r="G18" s="393"/>
      <c r="H18" s="394">
        <v>0.13</v>
      </c>
      <c r="I18" s="390"/>
      <c r="J18" s="372" t="str">
        <f t="shared" si="0"/>
        <v>12161Albany</v>
      </c>
      <c r="K18" s="373" t="s">
        <v>407</v>
      </c>
      <c r="L18">
        <v>12161</v>
      </c>
      <c r="M18" s="373" t="s">
        <v>377</v>
      </c>
      <c r="N18" s="373" t="s">
        <v>378</v>
      </c>
      <c r="O18" s="373" t="s">
        <v>228</v>
      </c>
      <c r="P18" s="373" t="s">
        <v>379</v>
      </c>
      <c r="Q18" t="s">
        <v>380</v>
      </c>
      <c r="R18" t="s">
        <v>380</v>
      </c>
      <c r="S18" t="s">
        <v>380</v>
      </c>
      <c r="U18" s="373" t="s">
        <v>377</v>
      </c>
      <c r="V18" t="str">
        <f t="shared" si="1"/>
        <v>Capital District</v>
      </c>
      <c r="W18" t="s">
        <v>380</v>
      </c>
    </row>
    <row r="19" spans="5:23">
      <c r="E19" s="398" t="s">
        <v>408</v>
      </c>
      <c r="F19" s="382"/>
      <c r="G19" s="382"/>
      <c r="H19" s="395">
        <v>0.09</v>
      </c>
      <c r="I19" s="390"/>
      <c r="J19" s="372" t="str">
        <f t="shared" si="0"/>
        <v>12186Albany</v>
      </c>
      <c r="K19" s="373" t="s">
        <v>409</v>
      </c>
      <c r="L19">
        <v>12186</v>
      </c>
      <c r="M19" s="373" t="s">
        <v>377</v>
      </c>
      <c r="N19" s="373" t="s">
        <v>378</v>
      </c>
      <c r="O19" s="373" t="s">
        <v>228</v>
      </c>
      <c r="P19" s="373" t="s">
        <v>379</v>
      </c>
      <c r="Q19" t="s">
        <v>380</v>
      </c>
      <c r="R19" t="s">
        <v>380</v>
      </c>
      <c r="S19" t="s">
        <v>380</v>
      </c>
      <c r="U19" s="373" t="s">
        <v>377</v>
      </c>
      <c r="V19" t="str">
        <f t="shared" si="1"/>
        <v>Capital District</v>
      </c>
      <c r="W19" t="s">
        <v>380</v>
      </c>
    </row>
    <row r="20" spans="5:23">
      <c r="E20" s="369" t="s">
        <v>410</v>
      </c>
      <c r="F20" s="393"/>
      <c r="G20" s="393"/>
      <c r="H20" s="394">
        <v>0.18329999999999999</v>
      </c>
      <c r="I20" s="390"/>
      <c r="J20" s="372" t="str">
        <f t="shared" si="0"/>
        <v>12189Albany</v>
      </c>
      <c r="K20" s="373" t="s">
        <v>411</v>
      </c>
      <c r="L20">
        <v>12189</v>
      </c>
      <c r="M20" s="373" t="s">
        <v>377</v>
      </c>
      <c r="N20" s="373" t="s">
        <v>378</v>
      </c>
      <c r="O20" s="373" t="s">
        <v>228</v>
      </c>
      <c r="P20" s="373" t="s">
        <v>379</v>
      </c>
      <c r="Q20" t="s">
        <v>380</v>
      </c>
      <c r="R20" t="s">
        <v>380</v>
      </c>
      <c r="S20" t="s">
        <v>380</v>
      </c>
      <c r="U20" s="373" t="s">
        <v>377</v>
      </c>
      <c r="V20" t="str">
        <f t="shared" si="1"/>
        <v>Capital District</v>
      </c>
      <c r="W20" t="s">
        <v>380</v>
      </c>
    </row>
    <row r="21" spans="5:23">
      <c r="E21" s="400" t="s">
        <v>129</v>
      </c>
      <c r="F21" s="510"/>
      <c r="G21" s="510"/>
      <c r="H21" s="511"/>
      <c r="I21" s="390"/>
      <c r="J21" s="372" t="str">
        <f t="shared" si="0"/>
        <v>12201Albany</v>
      </c>
      <c r="K21" s="373" t="s">
        <v>412</v>
      </c>
      <c r="L21">
        <v>12201</v>
      </c>
      <c r="M21" s="373" t="s">
        <v>377</v>
      </c>
      <c r="N21" s="373" t="s">
        <v>378</v>
      </c>
      <c r="O21" s="373" t="s">
        <v>228</v>
      </c>
      <c r="P21" s="373" t="s">
        <v>379</v>
      </c>
      <c r="Q21" t="s">
        <v>380</v>
      </c>
      <c r="R21" t="s">
        <v>380</v>
      </c>
      <c r="S21" t="s">
        <v>380</v>
      </c>
      <c r="U21" s="373" t="s">
        <v>377</v>
      </c>
      <c r="V21" t="str">
        <f t="shared" si="1"/>
        <v>Capital District</v>
      </c>
      <c r="W21" t="s">
        <v>380</v>
      </c>
    </row>
    <row r="22" spans="5:23" hidden="1">
      <c r="E22" s="512"/>
      <c r="F22" s="513"/>
      <c r="G22" s="513"/>
      <c r="H22" s="514" t="e">
        <f>VLOOKUP(B5,$E$14:$H$21,4,)</f>
        <v>#N/A</v>
      </c>
      <c r="I22" s="390"/>
      <c r="J22" s="372" t="str">
        <f t="shared" si="0"/>
        <v>12202Albany</v>
      </c>
      <c r="K22" s="373" t="s">
        <v>413</v>
      </c>
      <c r="L22">
        <v>12202</v>
      </c>
      <c r="M22" s="373" t="s">
        <v>377</v>
      </c>
      <c r="N22" s="373" t="s">
        <v>378</v>
      </c>
      <c r="O22" s="373" t="s">
        <v>228</v>
      </c>
      <c r="P22" s="373" t="s">
        <v>379</v>
      </c>
      <c r="Q22" t="s">
        <v>380</v>
      </c>
      <c r="R22" t="s">
        <v>380</v>
      </c>
      <c r="S22" t="s">
        <v>380</v>
      </c>
      <c r="U22" s="373" t="s">
        <v>377</v>
      </c>
      <c r="V22" t="str">
        <f t="shared" si="1"/>
        <v>Capital District</v>
      </c>
      <c r="W22" t="s">
        <v>380</v>
      </c>
    </row>
    <row r="23" spans="5:23" hidden="1">
      <c r="E23" s="393"/>
      <c r="F23" s="393"/>
      <c r="G23" s="393"/>
      <c r="H23" s="370"/>
      <c r="I23" s="390"/>
      <c r="J23" s="372" t="str">
        <f t="shared" si="0"/>
        <v>12203Albany</v>
      </c>
      <c r="K23" s="373" t="s">
        <v>414</v>
      </c>
      <c r="L23">
        <v>12203</v>
      </c>
      <c r="M23" s="373" t="s">
        <v>377</v>
      </c>
      <c r="N23" s="373" t="s">
        <v>378</v>
      </c>
      <c r="O23" s="373" t="s">
        <v>228</v>
      </c>
      <c r="P23" s="373" t="s">
        <v>379</v>
      </c>
      <c r="Q23" t="s">
        <v>380</v>
      </c>
      <c r="R23" t="s">
        <v>380</v>
      </c>
      <c r="S23" t="s">
        <v>380</v>
      </c>
      <c r="U23" s="373" t="s">
        <v>377</v>
      </c>
      <c r="V23" t="str">
        <f t="shared" si="1"/>
        <v>Capital District</v>
      </c>
      <c r="W23" t="s">
        <v>380</v>
      </c>
    </row>
    <row r="24" spans="5:23">
      <c r="E24" s="384"/>
      <c r="F24" s="384"/>
      <c r="G24" s="384"/>
      <c r="H24" s="384"/>
      <c r="I24" s="390"/>
      <c r="J24" s="372" t="str">
        <f t="shared" si="0"/>
        <v>12204Albany</v>
      </c>
      <c r="K24" s="373" t="s">
        <v>415</v>
      </c>
      <c r="L24">
        <v>12204</v>
      </c>
      <c r="M24" s="373" t="s">
        <v>377</v>
      </c>
      <c r="N24" s="373" t="s">
        <v>378</v>
      </c>
      <c r="O24" s="373" t="s">
        <v>228</v>
      </c>
      <c r="P24" s="373" t="s">
        <v>379</v>
      </c>
      <c r="Q24" t="s">
        <v>380</v>
      </c>
      <c r="R24" t="s">
        <v>380</v>
      </c>
      <c r="S24" t="s">
        <v>380</v>
      </c>
      <c r="U24" s="373" t="s">
        <v>377</v>
      </c>
      <c r="V24" t="str">
        <f t="shared" si="1"/>
        <v>Capital District</v>
      </c>
      <c r="W24" t="s">
        <v>380</v>
      </c>
    </row>
    <row r="25" spans="5:23" ht="17.25">
      <c r="E25" s="385" t="s">
        <v>378</v>
      </c>
      <c r="F25" s="386"/>
      <c r="G25" s="386"/>
      <c r="H25" s="409"/>
      <c r="I25" s="390"/>
      <c r="J25" s="372" t="str">
        <f t="shared" si="0"/>
        <v>12205Albany</v>
      </c>
      <c r="K25" s="373" t="s">
        <v>416</v>
      </c>
      <c r="L25">
        <v>12205</v>
      </c>
      <c r="M25" s="373" t="s">
        <v>377</v>
      </c>
      <c r="N25" s="373" t="s">
        <v>378</v>
      </c>
      <c r="O25" s="373" t="s">
        <v>228</v>
      </c>
      <c r="P25" s="373" t="s">
        <v>379</v>
      </c>
      <c r="Q25" t="s">
        <v>380</v>
      </c>
      <c r="R25" t="s">
        <v>380</v>
      </c>
      <c r="S25" t="s">
        <v>380</v>
      </c>
      <c r="U25" s="373" t="s">
        <v>377</v>
      </c>
      <c r="V25" t="str">
        <f t="shared" si="1"/>
        <v>Capital District</v>
      </c>
      <c r="W25" t="s">
        <v>380</v>
      </c>
    </row>
    <row r="26" spans="5:23">
      <c r="E26" s="369" t="s">
        <v>417</v>
      </c>
      <c r="F26" s="408" t="s">
        <v>418</v>
      </c>
      <c r="G26" s="370"/>
      <c r="H26" s="371">
        <v>0.10523666666666666</v>
      </c>
      <c r="J26" s="372" t="str">
        <f t="shared" si="0"/>
        <v>12206Albany</v>
      </c>
      <c r="K26" s="373" t="s">
        <v>419</v>
      </c>
      <c r="L26">
        <v>12206</v>
      </c>
      <c r="M26" s="373" t="s">
        <v>377</v>
      </c>
      <c r="N26" s="373" t="s">
        <v>378</v>
      </c>
      <c r="O26" s="373" t="s">
        <v>228</v>
      </c>
      <c r="P26" s="373" t="s">
        <v>379</v>
      </c>
      <c r="Q26" t="s">
        <v>380</v>
      </c>
      <c r="R26" t="s">
        <v>380</v>
      </c>
      <c r="S26" t="s">
        <v>380</v>
      </c>
      <c r="U26" s="373" t="s">
        <v>377</v>
      </c>
      <c r="V26" t="str">
        <f t="shared" si="1"/>
        <v>Capital District</v>
      </c>
      <c r="W26" t="s">
        <v>380</v>
      </c>
    </row>
    <row r="27" spans="5:23">
      <c r="E27" s="374" t="s">
        <v>420</v>
      </c>
      <c r="F27" s="445" t="s">
        <v>421</v>
      </c>
      <c r="G27" s="375"/>
      <c r="H27" s="376">
        <v>0.10150333333333332</v>
      </c>
      <c r="J27" s="372" t="str">
        <f t="shared" si="0"/>
        <v>12207Albany</v>
      </c>
      <c r="K27" s="373" t="s">
        <v>422</v>
      </c>
      <c r="L27">
        <v>12207</v>
      </c>
      <c r="M27" s="373" t="s">
        <v>377</v>
      </c>
      <c r="N27" s="373" t="s">
        <v>378</v>
      </c>
      <c r="O27" s="373" t="s">
        <v>228</v>
      </c>
      <c r="P27" s="373" t="s">
        <v>379</v>
      </c>
      <c r="Q27" t="s">
        <v>380</v>
      </c>
      <c r="R27" t="s">
        <v>380</v>
      </c>
      <c r="S27" t="s">
        <v>380</v>
      </c>
      <c r="U27" s="373" t="s">
        <v>377</v>
      </c>
      <c r="V27" t="str">
        <f t="shared" si="1"/>
        <v>Capital District</v>
      </c>
      <c r="W27" t="s">
        <v>380</v>
      </c>
    </row>
    <row r="28" spans="5:23">
      <c r="E28" s="369" t="s">
        <v>423</v>
      </c>
      <c r="F28" s="408" t="s">
        <v>424</v>
      </c>
      <c r="G28" s="370"/>
      <c r="H28" s="371">
        <v>9.9846666666666653E-2</v>
      </c>
      <c r="J28" s="372" t="str">
        <f t="shared" si="0"/>
        <v>12208Albany</v>
      </c>
      <c r="K28" s="373" t="s">
        <v>425</v>
      </c>
      <c r="L28">
        <v>12208</v>
      </c>
      <c r="M28" s="373" t="s">
        <v>377</v>
      </c>
      <c r="N28" s="373" t="s">
        <v>378</v>
      </c>
      <c r="O28" s="373" t="s">
        <v>228</v>
      </c>
      <c r="P28" s="373" t="s">
        <v>379</v>
      </c>
      <c r="Q28" t="s">
        <v>380</v>
      </c>
      <c r="R28" t="s">
        <v>380</v>
      </c>
      <c r="S28" t="s">
        <v>380</v>
      </c>
      <c r="U28" s="373" t="s">
        <v>377</v>
      </c>
      <c r="V28" t="str">
        <f t="shared" si="1"/>
        <v>Capital District</v>
      </c>
      <c r="W28" t="s">
        <v>380</v>
      </c>
    </row>
    <row r="29" spans="5:23">
      <c r="E29" s="374" t="s">
        <v>426</v>
      </c>
      <c r="F29" s="445" t="s">
        <v>427</v>
      </c>
      <c r="G29" s="375"/>
      <c r="H29" s="376">
        <v>9.8483333333333326E-2</v>
      </c>
      <c r="J29" s="372" t="str">
        <f t="shared" si="0"/>
        <v>12209Albany</v>
      </c>
      <c r="K29" s="373" t="s">
        <v>428</v>
      </c>
      <c r="L29">
        <v>12209</v>
      </c>
      <c r="M29" s="373" t="s">
        <v>377</v>
      </c>
      <c r="N29" s="373" t="s">
        <v>378</v>
      </c>
      <c r="O29" s="373" t="s">
        <v>228</v>
      </c>
      <c r="P29" s="373" t="s">
        <v>379</v>
      </c>
      <c r="Q29" t="s">
        <v>380</v>
      </c>
      <c r="R29" t="s">
        <v>380</v>
      </c>
      <c r="S29" t="s">
        <v>380</v>
      </c>
      <c r="U29" s="373" t="s">
        <v>377</v>
      </c>
      <c r="V29" t="str">
        <f t="shared" si="1"/>
        <v>Capital District</v>
      </c>
      <c r="W29" t="s">
        <v>380</v>
      </c>
    </row>
    <row r="30" spans="5:23">
      <c r="E30" s="369" t="s">
        <v>429</v>
      </c>
      <c r="F30" s="408" t="s">
        <v>430</v>
      </c>
      <c r="G30" s="370"/>
      <c r="H30" s="371">
        <v>0.10298666666666667</v>
      </c>
      <c r="J30" s="372" t="str">
        <f t="shared" si="0"/>
        <v>12210Albany</v>
      </c>
      <c r="K30" s="373" t="s">
        <v>431</v>
      </c>
      <c r="L30">
        <v>12210</v>
      </c>
      <c r="M30" s="373" t="s">
        <v>377</v>
      </c>
      <c r="N30" s="373" t="s">
        <v>378</v>
      </c>
      <c r="O30" s="373" t="s">
        <v>228</v>
      </c>
      <c r="P30" s="373" t="s">
        <v>379</v>
      </c>
      <c r="Q30" t="s">
        <v>380</v>
      </c>
      <c r="R30" t="s">
        <v>380</v>
      </c>
      <c r="S30" t="s">
        <v>380</v>
      </c>
      <c r="U30" s="373" t="s">
        <v>377</v>
      </c>
      <c r="V30" t="str">
        <f t="shared" si="1"/>
        <v>Capital District</v>
      </c>
      <c r="W30" t="s">
        <v>380</v>
      </c>
    </row>
    <row r="31" spans="5:23">
      <c r="E31" s="515" t="s">
        <v>432</v>
      </c>
      <c r="F31" s="516" t="s">
        <v>377</v>
      </c>
      <c r="G31" s="517"/>
      <c r="H31" s="518">
        <v>0.11672</v>
      </c>
      <c r="J31" s="372" t="str">
        <f t="shared" si="0"/>
        <v>12211Albany</v>
      </c>
      <c r="K31" s="373" t="s">
        <v>433</v>
      </c>
      <c r="L31">
        <v>12211</v>
      </c>
      <c r="M31" s="373" t="s">
        <v>377</v>
      </c>
      <c r="N31" s="373" t="s">
        <v>378</v>
      </c>
      <c r="O31" s="373" t="s">
        <v>228</v>
      </c>
      <c r="P31" s="373" t="s">
        <v>379</v>
      </c>
      <c r="Q31" t="s">
        <v>380</v>
      </c>
      <c r="R31" t="s">
        <v>380</v>
      </c>
      <c r="S31" t="s">
        <v>380</v>
      </c>
      <c r="U31" s="373" t="s">
        <v>377</v>
      </c>
      <c r="V31" t="str">
        <f t="shared" si="1"/>
        <v>Capital District</v>
      </c>
      <c r="W31" t="s">
        <v>380</v>
      </c>
    </row>
    <row r="32" spans="5:23" hidden="1">
      <c r="E32" s="384"/>
      <c r="F32" s="384"/>
      <c r="G32" s="402"/>
      <c r="H32" s="402"/>
      <c r="J32" s="372" t="str">
        <f t="shared" si="0"/>
        <v>12212Albany</v>
      </c>
      <c r="K32" s="373" t="s">
        <v>434</v>
      </c>
      <c r="L32">
        <v>12212</v>
      </c>
      <c r="M32" s="373" t="s">
        <v>377</v>
      </c>
      <c r="N32" s="373" t="s">
        <v>378</v>
      </c>
      <c r="O32" s="373" t="s">
        <v>228</v>
      </c>
      <c r="P32" s="373" t="s">
        <v>379</v>
      </c>
      <c r="Q32" t="s">
        <v>380</v>
      </c>
      <c r="R32" t="s">
        <v>380</v>
      </c>
      <c r="S32" t="s">
        <v>380</v>
      </c>
      <c r="U32" s="373" t="s">
        <v>377</v>
      </c>
      <c r="V32" t="str">
        <f t="shared" si="1"/>
        <v>Capital District</v>
      </c>
      <c r="W32" t="s">
        <v>380</v>
      </c>
    </row>
    <row r="33" spans="5:23" hidden="1">
      <c r="E33" s="384" t="s">
        <v>361</v>
      </c>
      <c r="F33" s="384" t="e">
        <f>VLOOKUP(B2,$L$2:$M$2159,2,)</f>
        <v>#N/A</v>
      </c>
      <c r="G33" s="402"/>
      <c r="H33" s="402" t="str">
        <f>IF(ISERROR(VLOOKUP(F33,$F$26:$H$31,3,)),"",VLOOKUP(F33,$F$26:$H$31,3,))</f>
        <v/>
      </c>
      <c r="J33" s="372" t="str">
        <f t="shared" si="0"/>
        <v>12214Albany</v>
      </c>
      <c r="K33" s="373" t="s">
        <v>435</v>
      </c>
      <c r="L33">
        <v>12214</v>
      </c>
      <c r="M33" s="373" t="s">
        <v>377</v>
      </c>
      <c r="N33" s="373" t="s">
        <v>378</v>
      </c>
      <c r="O33" s="373" t="s">
        <v>228</v>
      </c>
      <c r="P33" s="373" t="s">
        <v>379</v>
      </c>
      <c r="Q33" t="s">
        <v>380</v>
      </c>
      <c r="R33" t="s">
        <v>380</v>
      </c>
      <c r="S33" t="s">
        <v>380</v>
      </c>
      <c r="U33" s="373" t="s">
        <v>377</v>
      </c>
      <c r="V33" t="str">
        <f t="shared" si="1"/>
        <v>Capital District</v>
      </c>
      <c r="W33" t="s">
        <v>380</v>
      </c>
    </row>
    <row r="34" spans="5:23" hidden="1">
      <c r="E34" s="384" t="s">
        <v>368</v>
      </c>
      <c r="F34" s="384"/>
      <c r="G34" s="402"/>
      <c r="H34" s="402"/>
      <c r="J34" s="372" t="str">
        <f t="shared" si="0"/>
        <v>12220Albany</v>
      </c>
      <c r="K34" s="373" t="s">
        <v>436</v>
      </c>
      <c r="L34">
        <v>12220</v>
      </c>
      <c r="M34" s="373" t="s">
        <v>377</v>
      </c>
      <c r="N34" s="373" t="s">
        <v>378</v>
      </c>
      <c r="O34" s="373" t="s">
        <v>228</v>
      </c>
      <c r="P34" s="373" t="s">
        <v>379</v>
      </c>
      <c r="Q34" t="s">
        <v>380</v>
      </c>
      <c r="R34" t="s">
        <v>380</v>
      </c>
      <c r="S34" t="s">
        <v>380</v>
      </c>
      <c r="U34" s="373" t="s">
        <v>377</v>
      </c>
      <c r="V34" t="str">
        <f t="shared" si="1"/>
        <v>Capital District</v>
      </c>
      <c r="W34" t="s">
        <v>380</v>
      </c>
    </row>
    <row r="35" spans="5:23" hidden="1">
      <c r="E35" s="384" t="s">
        <v>363</v>
      </c>
      <c r="F35" s="402" t="e">
        <f>F33</f>
        <v>#N/A</v>
      </c>
      <c r="G35" s="402"/>
      <c r="H35" s="402" t="str">
        <f>H33</f>
        <v/>
      </c>
      <c r="J35" s="372" t="str">
        <f t="shared" si="0"/>
        <v>12222Albany</v>
      </c>
      <c r="K35" s="373" t="s">
        <v>437</v>
      </c>
      <c r="L35">
        <v>12222</v>
      </c>
      <c r="M35" s="373" t="s">
        <v>377</v>
      </c>
      <c r="N35" s="373" t="s">
        <v>378</v>
      </c>
      <c r="O35" s="373" t="s">
        <v>228</v>
      </c>
      <c r="P35" s="373" t="s">
        <v>379</v>
      </c>
      <c r="Q35" t="s">
        <v>380</v>
      </c>
      <c r="R35" t="s">
        <v>380</v>
      </c>
      <c r="S35" t="s">
        <v>380</v>
      </c>
      <c r="U35" s="373" t="s">
        <v>377</v>
      </c>
      <c r="V35" t="str">
        <f t="shared" si="1"/>
        <v>Capital District</v>
      </c>
      <c r="W35" t="s">
        <v>380</v>
      </c>
    </row>
    <row r="36" spans="5:23" hidden="1">
      <c r="E36" s="384"/>
      <c r="F36" s="384"/>
      <c r="G36" s="384"/>
      <c r="H36" s="384"/>
      <c r="J36" s="372" t="str">
        <f t="shared" si="0"/>
        <v>12223Albany</v>
      </c>
      <c r="K36" s="373" t="s">
        <v>438</v>
      </c>
      <c r="L36">
        <v>12223</v>
      </c>
      <c r="M36" s="373" t="s">
        <v>377</v>
      </c>
      <c r="N36" s="373" t="s">
        <v>378</v>
      </c>
      <c r="O36" s="373" t="s">
        <v>228</v>
      </c>
      <c r="P36" s="373" t="s">
        <v>379</v>
      </c>
      <c r="Q36" t="s">
        <v>380</v>
      </c>
      <c r="R36" t="s">
        <v>380</v>
      </c>
      <c r="S36" t="s">
        <v>380</v>
      </c>
      <c r="U36" s="373" t="s">
        <v>377</v>
      </c>
      <c r="V36" t="str">
        <f t="shared" si="1"/>
        <v>Capital District</v>
      </c>
      <c r="W36" t="s">
        <v>380</v>
      </c>
    </row>
    <row r="37" spans="5:23" hidden="1">
      <c r="E37" s="384"/>
      <c r="F37" s="384"/>
      <c r="G37" s="384"/>
      <c r="H37" s="384"/>
      <c r="J37" s="372" t="str">
        <f t="shared" si="0"/>
        <v>12224Albany</v>
      </c>
      <c r="K37" s="373" t="s">
        <v>439</v>
      </c>
      <c r="L37">
        <v>12224</v>
      </c>
      <c r="M37" s="373" t="s">
        <v>377</v>
      </c>
      <c r="N37" s="373" t="s">
        <v>378</v>
      </c>
      <c r="O37" s="373" t="s">
        <v>228</v>
      </c>
      <c r="P37" s="373" t="s">
        <v>379</v>
      </c>
      <c r="Q37" t="s">
        <v>380</v>
      </c>
      <c r="R37" t="s">
        <v>380</v>
      </c>
      <c r="S37" t="s">
        <v>380</v>
      </c>
      <c r="U37" s="373" t="s">
        <v>377</v>
      </c>
      <c r="V37" t="str">
        <f t="shared" si="1"/>
        <v>Capital District</v>
      </c>
      <c r="W37" t="s">
        <v>380</v>
      </c>
    </row>
    <row r="38" spans="5:23">
      <c r="E38" s="384"/>
      <c r="F38" s="384"/>
      <c r="G38" s="384"/>
      <c r="H38" s="384"/>
      <c r="J38" s="372" t="str">
        <f t="shared" si="0"/>
        <v>12225Albany</v>
      </c>
      <c r="K38" s="373" t="s">
        <v>440</v>
      </c>
      <c r="L38">
        <v>12225</v>
      </c>
      <c r="M38" s="373" t="s">
        <v>377</v>
      </c>
      <c r="N38" s="373" t="s">
        <v>378</v>
      </c>
      <c r="O38" s="373" t="s">
        <v>228</v>
      </c>
      <c r="P38" s="373" t="s">
        <v>379</v>
      </c>
      <c r="Q38" t="s">
        <v>380</v>
      </c>
      <c r="R38" t="s">
        <v>380</v>
      </c>
      <c r="S38" t="s">
        <v>380</v>
      </c>
      <c r="U38" s="373" t="s">
        <v>377</v>
      </c>
      <c r="V38" t="str">
        <f t="shared" si="1"/>
        <v>Capital District</v>
      </c>
      <c r="W38" t="s">
        <v>380</v>
      </c>
    </row>
    <row r="39" spans="5:23" ht="17.25">
      <c r="E39" s="385" t="s">
        <v>441</v>
      </c>
      <c r="F39" s="386"/>
      <c r="G39" s="386"/>
      <c r="H39" s="409"/>
      <c r="J39" s="372" t="str">
        <f t="shared" si="0"/>
        <v>12226Albany</v>
      </c>
      <c r="K39" s="373" t="s">
        <v>442</v>
      </c>
      <c r="L39">
        <v>12226</v>
      </c>
      <c r="M39" s="373" t="s">
        <v>377</v>
      </c>
      <c r="N39" s="373" t="s">
        <v>378</v>
      </c>
      <c r="O39" s="373" t="s">
        <v>228</v>
      </c>
      <c r="P39" s="373" t="s">
        <v>379</v>
      </c>
      <c r="Q39" t="s">
        <v>380</v>
      </c>
      <c r="R39" t="s">
        <v>380</v>
      </c>
      <c r="S39" t="s">
        <v>380</v>
      </c>
      <c r="U39" s="373" t="s">
        <v>377</v>
      </c>
      <c r="V39" t="str">
        <f t="shared" si="1"/>
        <v>Capital District</v>
      </c>
      <c r="W39" t="s">
        <v>380</v>
      </c>
    </row>
    <row r="40" spans="5:23">
      <c r="E40" s="369" t="s">
        <v>443</v>
      </c>
      <c r="F40" s="408" t="s">
        <v>418</v>
      </c>
      <c r="G40" s="366"/>
      <c r="H40" s="371">
        <v>9.2566666666666672E-2</v>
      </c>
      <c r="J40" s="372" t="str">
        <f t="shared" si="0"/>
        <v>12227Albany</v>
      </c>
      <c r="K40" s="373" t="s">
        <v>444</v>
      </c>
      <c r="L40">
        <v>12227</v>
      </c>
      <c r="M40" s="373" t="s">
        <v>377</v>
      </c>
      <c r="N40" s="373" t="s">
        <v>378</v>
      </c>
      <c r="O40" s="373" t="s">
        <v>228</v>
      </c>
      <c r="P40" s="373" t="s">
        <v>379</v>
      </c>
      <c r="Q40" t="s">
        <v>380</v>
      </c>
      <c r="R40" t="s">
        <v>380</v>
      </c>
      <c r="S40" t="s">
        <v>380</v>
      </c>
      <c r="U40" s="373" t="s">
        <v>377</v>
      </c>
      <c r="V40" t="str">
        <f t="shared" si="1"/>
        <v>Capital District</v>
      </c>
      <c r="W40" t="s">
        <v>380</v>
      </c>
    </row>
    <row r="41" spans="5:23">
      <c r="E41" s="374" t="s">
        <v>443</v>
      </c>
      <c r="F41" s="445" t="s">
        <v>421</v>
      </c>
      <c r="G41" s="413"/>
      <c r="H41" s="376">
        <v>9.2566666666666672E-2</v>
      </c>
      <c r="J41" s="372" t="str">
        <f t="shared" si="0"/>
        <v>12228Albany</v>
      </c>
      <c r="K41" s="373" t="s">
        <v>445</v>
      </c>
      <c r="L41">
        <v>12228</v>
      </c>
      <c r="M41" s="373" t="s">
        <v>377</v>
      </c>
      <c r="N41" s="373" t="s">
        <v>378</v>
      </c>
      <c r="O41" s="373" t="s">
        <v>228</v>
      </c>
      <c r="P41" s="373" t="s">
        <v>379</v>
      </c>
      <c r="Q41" t="s">
        <v>380</v>
      </c>
      <c r="R41" t="s">
        <v>380</v>
      </c>
      <c r="S41" t="s">
        <v>380</v>
      </c>
      <c r="U41" s="373" t="s">
        <v>377</v>
      </c>
      <c r="V41" t="str">
        <f t="shared" si="1"/>
        <v>Capital District</v>
      </c>
      <c r="W41" t="s">
        <v>380</v>
      </c>
    </row>
    <row r="42" spans="5:23">
      <c r="E42" s="369" t="s">
        <v>443</v>
      </c>
      <c r="F42" s="408" t="s">
        <v>424</v>
      </c>
      <c r="G42" s="366"/>
      <c r="H42" s="371">
        <v>9.2566666666666672E-2</v>
      </c>
      <c r="J42" s="372" t="str">
        <f t="shared" si="0"/>
        <v>12229Albany</v>
      </c>
      <c r="K42" s="373" t="s">
        <v>446</v>
      </c>
      <c r="L42">
        <v>12229</v>
      </c>
      <c r="M42" s="373" t="s">
        <v>377</v>
      </c>
      <c r="N42" s="373" t="s">
        <v>378</v>
      </c>
      <c r="O42" s="373" t="s">
        <v>228</v>
      </c>
      <c r="P42" s="373" t="s">
        <v>379</v>
      </c>
      <c r="Q42" t="s">
        <v>380</v>
      </c>
      <c r="R42" t="s">
        <v>380</v>
      </c>
      <c r="S42" t="s">
        <v>380</v>
      </c>
      <c r="U42" s="373" t="s">
        <v>377</v>
      </c>
      <c r="V42" t="str">
        <f t="shared" si="1"/>
        <v>Capital District</v>
      </c>
      <c r="W42" t="s">
        <v>380</v>
      </c>
    </row>
    <row r="43" spans="5:23">
      <c r="E43" s="374" t="s">
        <v>443</v>
      </c>
      <c r="F43" s="445" t="s">
        <v>427</v>
      </c>
      <c r="G43" s="413"/>
      <c r="H43" s="376">
        <v>9.2566666666666672E-2</v>
      </c>
      <c r="J43" s="372" t="str">
        <f t="shared" si="0"/>
        <v>12230Albany</v>
      </c>
      <c r="K43" s="373" t="s">
        <v>447</v>
      </c>
      <c r="L43">
        <v>12230</v>
      </c>
      <c r="M43" s="373" t="s">
        <v>377</v>
      </c>
      <c r="N43" s="373" t="s">
        <v>378</v>
      </c>
      <c r="O43" s="373" t="s">
        <v>228</v>
      </c>
      <c r="P43" s="373" t="s">
        <v>379</v>
      </c>
      <c r="Q43" t="s">
        <v>380</v>
      </c>
      <c r="R43" t="s">
        <v>380</v>
      </c>
      <c r="S43" t="s">
        <v>380</v>
      </c>
      <c r="U43" s="373" t="s">
        <v>377</v>
      </c>
      <c r="V43" t="str">
        <f t="shared" si="1"/>
        <v>Capital District</v>
      </c>
      <c r="W43" t="s">
        <v>380</v>
      </c>
    </row>
    <row r="44" spans="5:23">
      <c r="E44" s="369" t="s">
        <v>443</v>
      </c>
      <c r="F44" s="408" t="s">
        <v>430</v>
      </c>
      <c r="G44" s="366"/>
      <c r="H44" s="371">
        <v>9.2566666666666672E-2</v>
      </c>
      <c r="J44" s="372" t="str">
        <f t="shared" si="0"/>
        <v>12231Albany</v>
      </c>
      <c r="K44" s="373" t="s">
        <v>448</v>
      </c>
      <c r="L44">
        <v>12231</v>
      </c>
      <c r="M44" s="373" t="s">
        <v>377</v>
      </c>
      <c r="N44" s="373" t="s">
        <v>378</v>
      </c>
      <c r="O44" s="373" t="s">
        <v>228</v>
      </c>
      <c r="P44" s="373" t="s">
        <v>379</v>
      </c>
      <c r="Q44" t="s">
        <v>380</v>
      </c>
      <c r="R44" t="s">
        <v>380</v>
      </c>
      <c r="S44" t="s">
        <v>380</v>
      </c>
      <c r="U44" s="373" t="s">
        <v>377</v>
      </c>
      <c r="V44" t="str">
        <f t="shared" si="1"/>
        <v>Capital District</v>
      </c>
      <c r="W44" t="s">
        <v>380</v>
      </c>
    </row>
    <row r="45" spans="5:23">
      <c r="E45" s="374" t="s">
        <v>449</v>
      </c>
      <c r="F45" s="445" t="s">
        <v>377</v>
      </c>
      <c r="G45" s="413"/>
      <c r="H45" s="376">
        <v>0.10598</v>
      </c>
      <c r="J45" s="372" t="str">
        <f t="shared" si="0"/>
        <v>12232Albany</v>
      </c>
      <c r="K45" s="373" t="s">
        <v>450</v>
      </c>
      <c r="L45">
        <v>12232</v>
      </c>
      <c r="M45" s="373" t="s">
        <v>377</v>
      </c>
      <c r="N45" s="373" t="s">
        <v>378</v>
      </c>
      <c r="O45" s="373" t="s">
        <v>228</v>
      </c>
      <c r="P45" s="373" t="s">
        <v>379</v>
      </c>
      <c r="Q45" t="s">
        <v>380</v>
      </c>
      <c r="R45" t="s">
        <v>380</v>
      </c>
      <c r="S45" t="s">
        <v>380</v>
      </c>
      <c r="U45" s="373" t="s">
        <v>377</v>
      </c>
      <c r="V45" t="str">
        <f t="shared" si="1"/>
        <v>Capital District</v>
      </c>
      <c r="W45" t="s">
        <v>380</v>
      </c>
    </row>
    <row r="46" spans="5:23">
      <c r="E46" s="369" t="s">
        <v>451</v>
      </c>
      <c r="F46" s="411" t="s">
        <v>452</v>
      </c>
      <c r="G46" s="366"/>
      <c r="H46" s="371">
        <v>0.11634333333333334</v>
      </c>
      <c r="J46" s="372" t="str">
        <f t="shared" si="0"/>
        <v>12233Albany</v>
      </c>
      <c r="K46" s="373" t="s">
        <v>453</v>
      </c>
      <c r="L46">
        <v>12233</v>
      </c>
      <c r="M46" s="373" t="s">
        <v>377</v>
      </c>
      <c r="N46" s="373" t="s">
        <v>378</v>
      </c>
      <c r="O46" s="373" t="s">
        <v>228</v>
      </c>
      <c r="P46" s="373" t="s">
        <v>379</v>
      </c>
      <c r="Q46" t="s">
        <v>380</v>
      </c>
      <c r="R46" t="s">
        <v>380</v>
      </c>
      <c r="S46" t="s">
        <v>380</v>
      </c>
      <c r="U46" s="373" t="s">
        <v>377</v>
      </c>
      <c r="V46" t="str">
        <f t="shared" si="1"/>
        <v>Capital District</v>
      </c>
      <c r="W46" t="s">
        <v>380</v>
      </c>
    </row>
    <row r="47" spans="5:23">
      <c r="E47" s="374" t="s">
        <v>451</v>
      </c>
      <c r="F47" s="382" t="s">
        <v>454</v>
      </c>
      <c r="G47" s="413"/>
      <c r="H47" s="376">
        <v>0.11634333333333334</v>
      </c>
      <c r="J47" s="372" t="str">
        <f t="shared" si="0"/>
        <v>12234Albany</v>
      </c>
      <c r="K47" s="373" t="s">
        <v>455</v>
      </c>
      <c r="L47">
        <v>12234</v>
      </c>
      <c r="M47" s="373" t="s">
        <v>377</v>
      </c>
      <c r="N47" s="373" t="s">
        <v>378</v>
      </c>
      <c r="O47" s="373" t="s">
        <v>228</v>
      </c>
      <c r="P47" s="373" t="s">
        <v>379</v>
      </c>
      <c r="Q47" t="s">
        <v>380</v>
      </c>
      <c r="R47" t="s">
        <v>380</v>
      </c>
      <c r="S47" t="s">
        <v>380</v>
      </c>
      <c r="U47" s="373" t="s">
        <v>377</v>
      </c>
      <c r="V47" t="str">
        <f t="shared" si="1"/>
        <v>Capital District</v>
      </c>
      <c r="W47" t="s">
        <v>380</v>
      </c>
    </row>
    <row r="48" spans="5:23">
      <c r="E48" s="519" t="s">
        <v>451</v>
      </c>
      <c r="F48" s="520" t="s">
        <v>456</v>
      </c>
      <c r="G48" s="521"/>
      <c r="H48" s="522">
        <v>0.11634333333333334</v>
      </c>
      <c r="J48" s="372" t="str">
        <f t="shared" si="0"/>
        <v>12235Albany</v>
      </c>
      <c r="K48" s="373" t="s">
        <v>457</v>
      </c>
      <c r="L48">
        <v>12235</v>
      </c>
      <c r="M48" s="373" t="s">
        <v>377</v>
      </c>
      <c r="N48" s="373" t="s">
        <v>378</v>
      </c>
      <c r="O48" s="373" t="s">
        <v>228</v>
      </c>
      <c r="P48" s="373" t="s">
        <v>379</v>
      </c>
      <c r="Q48" t="s">
        <v>380</v>
      </c>
      <c r="R48" t="s">
        <v>380</v>
      </c>
      <c r="S48" t="s">
        <v>380</v>
      </c>
      <c r="U48" s="373" t="s">
        <v>377</v>
      </c>
      <c r="V48" t="str">
        <f t="shared" si="1"/>
        <v>Capital District</v>
      </c>
      <c r="W48" t="s">
        <v>380</v>
      </c>
    </row>
    <row r="49" spans="5:23" hidden="1">
      <c r="E49" s="384"/>
      <c r="F49" s="384"/>
      <c r="G49" s="402"/>
      <c r="H49" s="402"/>
      <c r="J49" s="372" t="str">
        <f t="shared" si="0"/>
        <v>12236Albany</v>
      </c>
      <c r="K49" s="373" t="s">
        <v>458</v>
      </c>
      <c r="L49">
        <v>12236</v>
      </c>
      <c r="M49" s="373" t="s">
        <v>377</v>
      </c>
      <c r="N49" s="373" t="s">
        <v>378</v>
      </c>
      <c r="O49" s="373" t="s">
        <v>228</v>
      </c>
      <c r="P49" s="373" t="s">
        <v>379</v>
      </c>
      <c r="Q49" t="s">
        <v>380</v>
      </c>
      <c r="R49" t="s">
        <v>380</v>
      </c>
      <c r="S49" t="s">
        <v>380</v>
      </c>
      <c r="U49" s="373" t="s">
        <v>377</v>
      </c>
      <c r="V49" t="str">
        <f t="shared" si="1"/>
        <v>Capital District</v>
      </c>
      <c r="W49" t="s">
        <v>380</v>
      </c>
    </row>
    <row r="50" spans="5:23" hidden="1">
      <c r="E50" s="384" t="s">
        <v>361</v>
      </c>
      <c r="F50" s="384" t="e">
        <f>VLOOKUP(B2,$L$2:$M$2159,2,)</f>
        <v>#N/A</v>
      </c>
      <c r="G50" s="402"/>
      <c r="H50" s="402" t="e">
        <f>VLOOKUP(F50,$F$40:$H$48,3,)</f>
        <v>#N/A</v>
      </c>
      <c r="J50" s="372" t="str">
        <f t="shared" si="0"/>
        <v>12237Albany</v>
      </c>
      <c r="K50" s="373" t="s">
        <v>459</v>
      </c>
      <c r="L50">
        <v>12237</v>
      </c>
      <c r="M50" s="373" t="s">
        <v>377</v>
      </c>
      <c r="N50" s="373" t="s">
        <v>378</v>
      </c>
      <c r="O50" s="373" t="s">
        <v>228</v>
      </c>
      <c r="P50" s="373" t="s">
        <v>379</v>
      </c>
      <c r="Q50" t="s">
        <v>380</v>
      </c>
      <c r="R50" t="s">
        <v>380</v>
      </c>
      <c r="S50" t="s">
        <v>380</v>
      </c>
      <c r="U50" s="373" t="s">
        <v>377</v>
      </c>
      <c r="V50" t="str">
        <f t="shared" si="1"/>
        <v>Capital District</v>
      </c>
      <c r="W50" t="s">
        <v>380</v>
      </c>
    </row>
    <row r="51" spans="5:23" hidden="1">
      <c r="E51" s="384" t="s">
        <v>368</v>
      </c>
      <c r="F51" s="384" t="e">
        <f>VLOOKUP(B3,O:V,7,)</f>
        <v>#N/A</v>
      </c>
      <c r="G51" s="402"/>
      <c r="H51" s="402" t="e">
        <f>VLOOKUP(F51,$F$40:$H$48,3,)</f>
        <v>#N/A</v>
      </c>
      <c r="J51" s="372" t="str">
        <f t="shared" si="0"/>
        <v>12238Albany</v>
      </c>
      <c r="K51" s="373" t="s">
        <v>460</v>
      </c>
      <c r="L51">
        <v>12238</v>
      </c>
      <c r="M51" s="373" t="s">
        <v>377</v>
      </c>
      <c r="N51" s="373" t="s">
        <v>378</v>
      </c>
      <c r="O51" s="373" t="s">
        <v>228</v>
      </c>
      <c r="P51" s="373" t="s">
        <v>379</v>
      </c>
      <c r="Q51" t="s">
        <v>380</v>
      </c>
      <c r="R51" t="s">
        <v>380</v>
      </c>
      <c r="S51" t="s">
        <v>380</v>
      </c>
      <c r="U51" s="373" t="s">
        <v>377</v>
      </c>
      <c r="V51" t="str">
        <f t="shared" si="1"/>
        <v>Capital District</v>
      </c>
      <c r="W51" t="s">
        <v>380</v>
      </c>
    </row>
    <row r="52" spans="5:23" hidden="1">
      <c r="E52" s="384" t="s">
        <v>363</v>
      </c>
      <c r="F52" s="384" t="s">
        <v>461</v>
      </c>
      <c r="G52" s="402"/>
      <c r="H52" s="402" t="e">
        <f t="shared" ref="H52" si="2">H51</f>
        <v>#N/A</v>
      </c>
      <c r="J52" s="372" t="str">
        <f t="shared" si="0"/>
        <v>12239Albany</v>
      </c>
      <c r="K52" s="373" t="s">
        <v>462</v>
      </c>
      <c r="L52">
        <v>12239</v>
      </c>
      <c r="M52" s="373" t="s">
        <v>377</v>
      </c>
      <c r="N52" s="373" t="s">
        <v>378</v>
      </c>
      <c r="O52" s="373" t="s">
        <v>228</v>
      </c>
      <c r="P52" s="373" t="s">
        <v>379</v>
      </c>
      <c r="Q52" t="s">
        <v>380</v>
      </c>
      <c r="R52" t="s">
        <v>380</v>
      </c>
      <c r="S52" t="s">
        <v>380</v>
      </c>
      <c r="U52" s="373" t="s">
        <v>377</v>
      </c>
      <c r="V52" t="str">
        <f t="shared" si="1"/>
        <v>Capital District</v>
      </c>
      <c r="W52" t="s">
        <v>380</v>
      </c>
    </row>
    <row r="53" spans="5:23" hidden="1">
      <c r="E53" s="384"/>
      <c r="F53" s="384"/>
      <c r="G53" s="384"/>
      <c r="H53" s="384"/>
      <c r="J53" s="372" t="str">
        <f t="shared" si="0"/>
        <v>12240Albany</v>
      </c>
      <c r="K53" s="373" t="s">
        <v>463</v>
      </c>
      <c r="L53">
        <v>12240</v>
      </c>
      <c r="M53" s="373" t="s">
        <v>377</v>
      </c>
      <c r="N53" s="373" t="s">
        <v>378</v>
      </c>
      <c r="O53" s="373" t="s">
        <v>228</v>
      </c>
      <c r="P53" s="373" t="s">
        <v>379</v>
      </c>
      <c r="Q53" t="s">
        <v>380</v>
      </c>
      <c r="R53" t="s">
        <v>380</v>
      </c>
      <c r="S53" t="s">
        <v>380</v>
      </c>
      <c r="U53" s="373" t="s">
        <v>377</v>
      </c>
      <c r="V53" t="str">
        <f t="shared" si="1"/>
        <v>Capital District</v>
      </c>
      <c r="W53" t="s">
        <v>380</v>
      </c>
    </row>
    <row r="54" spans="5:23">
      <c r="E54" s="384"/>
      <c r="F54" s="384"/>
      <c r="G54" s="384"/>
      <c r="H54" s="384"/>
      <c r="J54" s="372" t="str">
        <f t="shared" si="0"/>
        <v>12241Albany</v>
      </c>
      <c r="K54" s="373" t="s">
        <v>464</v>
      </c>
      <c r="L54">
        <v>12241</v>
      </c>
      <c r="M54" s="373" t="s">
        <v>377</v>
      </c>
      <c r="N54" s="373" t="s">
        <v>378</v>
      </c>
      <c r="O54" s="373" t="s">
        <v>228</v>
      </c>
      <c r="P54" s="373" t="s">
        <v>379</v>
      </c>
      <c r="Q54" t="s">
        <v>380</v>
      </c>
      <c r="R54" t="s">
        <v>380</v>
      </c>
      <c r="S54" t="s">
        <v>380</v>
      </c>
      <c r="U54" s="373" t="s">
        <v>377</v>
      </c>
      <c r="V54" t="str">
        <f t="shared" si="1"/>
        <v>Capital District</v>
      </c>
      <c r="W54" t="s">
        <v>380</v>
      </c>
    </row>
    <row r="55" spans="5:23" ht="17.25">
      <c r="E55" s="403" t="s">
        <v>465</v>
      </c>
      <c r="F55" s="404"/>
      <c r="G55" s="404"/>
      <c r="H55" s="405"/>
      <c r="J55" s="372" t="str">
        <f t="shared" si="0"/>
        <v>12242Albany</v>
      </c>
      <c r="K55" s="373" t="s">
        <v>466</v>
      </c>
      <c r="L55">
        <v>12242</v>
      </c>
      <c r="M55" s="373" t="s">
        <v>377</v>
      </c>
      <c r="N55" s="373" t="s">
        <v>378</v>
      </c>
      <c r="O55" s="373" t="s">
        <v>228</v>
      </c>
      <c r="P55" s="373" t="s">
        <v>379</v>
      </c>
      <c r="Q55" t="s">
        <v>380</v>
      </c>
      <c r="R55" t="s">
        <v>380</v>
      </c>
      <c r="S55" t="s">
        <v>380</v>
      </c>
      <c r="U55" s="373" t="s">
        <v>377</v>
      </c>
      <c r="V55" t="str">
        <f t="shared" si="1"/>
        <v>Capital District</v>
      </c>
      <c r="W55" t="s">
        <v>380</v>
      </c>
    </row>
    <row r="56" spans="5:23">
      <c r="E56" s="406" t="s">
        <v>467</v>
      </c>
      <c r="F56" s="388"/>
      <c r="G56" s="388"/>
      <c r="H56" s="389" t="s">
        <v>397</v>
      </c>
      <c r="J56" s="372" t="str">
        <f t="shared" si="0"/>
        <v>12243Albany</v>
      </c>
      <c r="K56" s="373" t="s">
        <v>468</v>
      </c>
      <c r="L56">
        <v>12243</v>
      </c>
      <c r="M56" s="373" t="s">
        <v>377</v>
      </c>
      <c r="N56" s="373" t="s">
        <v>378</v>
      </c>
      <c r="O56" s="373" t="s">
        <v>228</v>
      </c>
      <c r="P56" s="373" t="s">
        <v>379</v>
      </c>
      <c r="Q56" t="s">
        <v>380</v>
      </c>
      <c r="R56" t="s">
        <v>380</v>
      </c>
      <c r="S56" t="s">
        <v>380</v>
      </c>
      <c r="U56" s="373" t="s">
        <v>377</v>
      </c>
      <c r="V56" t="str">
        <f t="shared" si="1"/>
        <v>Capital District</v>
      </c>
      <c r="W56" t="s">
        <v>380</v>
      </c>
    </row>
    <row r="57" spans="5:23">
      <c r="E57" s="407" t="s">
        <v>469</v>
      </c>
      <c r="F57" s="408"/>
      <c r="G57" s="408"/>
      <c r="H57" s="394">
        <v>0.21</v>
      </c>
      <c r="J57" s="372" t="str">
        <f t="shared" si="0"/>
        <v>12244Albany</v>
      </c>
      <c r="K57" s="373" t="s">
        <v>470</v>
      </c>
      <c r="L57">
        <v>12244</v>
      </c>
      <c r="M57" s="373" t="s">
        <v>377</v>
      </c>
      <c r="N57" s="373" t="s">
        <v>378</v>
      </c>
      <c r="O57" s="373" t="s">
        <v>228</v>
      </c>
      <c r="P57" s="373" t="s">
        <v>379</v>
      </c>
      <c r="Q57" t="s">
        <v>380</v>
      </c>
      <c r="R57" t="s">
        <v>380</v>
      </c>
      <c r="S57" t="s">
        <v>380</v>
      </c>
      <c r="U57" s="373" t="s">
        <v>377</v>
      </c>
      <c r="V57" t="str">
        <f t="shared" si="1"/>
        <v>Capital District</v>
      </c>
      <c r="W57" t="s">
        <v>380</v>
      </c>
    </row>
    <row r="58" spans="5:23">
      <c r="E58" s="523" t="s">
        <v>471</v>
      </c>
      <c r="F58" s="516"/>
      <c r="G58" s="516"/>
      <c r="H58" s="524">
        <v>0.2</v>
      </c>
      <c r="J58" s="372" t="str">
        <f t="shared" si="0"/>
        <v>12245Albany</v>
      </c>
      <c r="K58" s="373" t="s">
        <v>472</v>
      </c>
      <c r="L58">
        <v>12245</v>
      </c>
      <c r="M58" s="373" t="s">
        <v>377</v>
      </c>
      <c r="N58" s="373" t="s">
        <v>378</v>
      </c>
      <c r="O58" s="373" t="s">
        <v>228</v>
      </c>
      <c r="P58" s="373" t="s">
        <v>379</v>
      </c>
      <c r="Q58" t="s">
        <v>380</v>
      </c>
      <c r="R58" t="s">
        <v>380</v>
      </c>
      <c r="S58" t="s">
        <v>380</v>
      </c>
      <c r="U58" s="373" t="s">
        <v>377</v>
      </c>
      <c r="V58" t="str">
        <f t="shared" si="1"/>
        <v>Capital District</v>
      </c>
      <c r="W58" t="s">
        <v>380</v>
      </c>
    </row>
    <row r="59" spans="5:23" hidden="1">
      <c r="E59" s="369"/>
      <c r="F59" s="408"/>
      <c r="G59" s="408"/>
      <c r="H59" s="394"/>
      <c r="J59" s="372" t="str">
        <f t="shared" si="0"/>
        <v>12246Albany</v>
      </c>
      <c r="K59" s="373" t="s">
        <v>473</v>
      </c>
      <c r="L59">
        <v>12246</v>
      </c>
      <c r="M59" s="373" t="s">
        <v>377</v>
      </c>
      <c r="N59" s="373" t="s">
        <v>378</v>
      </c>
      <c r="O59" s="373" t="s">
        <v>228</v>
      </c>
      <c r="P59" s="373" t="s">
        <v>379</v>
      </c>
      <c r="Q59" t="s">
        <v>380</v>
      </c>
      <c r="R59" t="s">
        <v>380</v>
      </c>
      <c r="S59" t="s">
        <v>380</v>
      </c>
      <c r="U59" s="373" t="s">
        <v>377</v>
      </c>
      <c r="V59" t="str">
        <f t="shared" si="1"/>
        <v>Capital District</v>
      </c>
      <c r="W59" t="s">
        <v>380</v>
      </c>
    </row>
    <row r="60" spans="5:23" hidden="1">
      <c r="E60" s="369" t="s">
        <v>368</v>
      </c>
      <c r="F60" s="408" t="e">
        <f>IF(VLOOKUP(B2,L2:T2159,9,)=0,"",VLOOKUP(B2,L2:T2159,9,))</f>
        <v>#N/A</v>
      </c>
      <c r="G60" s="408"/>
      <c r="H60" s="394" t="str">
        <f>IF(ISERROR(VLOOKUP(F60,$E$57:$H$58,4,)),"",VLOOKUP(F60,$E$57:$H$58,4,))</f>
        <v/>
      </c>
      <c r="J60" s="372" t="str">
        <f t="shared" si="0"/>
        <v>12247Albany</v>
      </c>
      <c r="K60" s="373" t="s">
        <v>474</v>
      </c>
      <c r="L60">
        <v>12247</v>
      </c>
      <c r="M60" s="373" t="s">
        <v>377</v>
      </c>
      <c r="N60" s="373" t="s">
        <v>378</v>
      </c>
      <c r="O60" s="373" t="s">
        <v>228</v>
      </c>
      <c r="P60" s="373" t="s">
        <v>379</v>
      </c>
      <c r="Q60" t="s">
        <v>380</v>
      </c>
      <c r="R60" t="s">
        <v>380</v>
      </c>
      <c r="S60" t="s">
        <v>380</v>
      </c>
      <c r="U60" s="373" t="s">
        <v>377</v>
      </c>
      <c r="V60" t="str">
        <f t="shared" si="1"/>
        <v>Capital District</v>
      </c>
      <c r="W60" t="s">
        <v>380</v>
      </c>
    </row>
    <row r="61" spans="5:23" hidden="1">
      <c r="E61" s="515" t="s">
        <v>363</v>
      </c>
      <c r="F61" s="525" t="e">
        <f>F60</f>
        <v>#N/A</v>
      </c>
      <c r="G61" s="525"/>
      <c r="H61" s="524" t="str">
        <f>IF(ISERROR(H60),"",H60)</f>
        <v/>
      </c>
      <c r="J61" s="372" t="str">
        <f t="shared" si="0"/>
        <v>12248Albany</v>
      </c>
      <c r="K61" s="373" t="s">
        <v>475</v>
      </c>
      <c r="L61">
        <v>12248</v>
      </c>
      <c r="M61" s="373" t="s">
        <v>377</v>
      </c>
      <c r="N61" s="373" t="s">
        <v>378</v>
      </c>
      <c r="O61" s="373" t="s">
        <v>228</v>
      </c>
      <c r="P61" s="373" t="s">
        <v>379</v>
      </c>
      <c r="Q61" t="s">
        <v>380</v>
      </c>
      <c r="R61" t="s">
        <v>380</v>
      </c>
      <c r="S61" t="s">
        <v>380</v>
      </c>
      <c r="U61" s="373" t="s">
        <v>377</v>
      </c>
      <c r="V61" t="str">
        <f t="shared" si="1"/>
        <v>Capital District</v>
      </c>
      <c r="W61" t="s">
        <v>380</v>
      </c>
    </row>
    <row r="62" spans="5:23">
      <c r="E62" s="384"/>
      <c r="F62" s="384"/>
      <c r="G62" s="384"/>
      <c r="H62" s="384"/>
      <c r="J62" s="372" t="str">
        <f t="shared" si="0"/>
        <v>12249Albany</v>
      </c>
      <c r="K62" s="373" t="s">
        <v>476</v>
      </c>
      <c r="L62">
        <v>12249</v>
      </c>
      <c r="M62" s="373" t="s">
        <v>377</v>
      </c>
      <c r="N62" s="373" t="s">
        <v>378</v>
      </c>
      <c r="O62" s="373" t="s">
        <v>228</v>
      </c>
      <c r="P62" s="373" t="s">
        <v>379</v>
      </c>
      <c r="Q62" t="s">
        <v>380</v>
      </c>
      <c r="R62" t="s">
        <v>380</v>
      </c>
      <c r="S62" t="s">
        <v>380</v>
      </c>
      <c r="U62" s="373" t="s">
        <v>377</v>
      </c>
      <c r="V62" t="str">
        <f t="shared" si="1"/>
        <v>Capital District</v>
      </c>
      <c r="W62" t="s">
        <v>380</v>
      </c>
    </row>
    <row r="63" spans="5:23" ht="17.25">
      <c r="E63" s="385" t="s">
        <v>477</v>
      </c>
      <c r="F63" s="386"/>
      <c r="G63" s="386"/>
      <c r="H63" s="409"/>
      <c r="J63" s="372" t="str">
        <f t="shared" si="0"/>
        <v>12250Albany</v>
      </c>
      <c r="K63" s="373" t="s">
        <v>478</v>
      </c>
      <c r="L63">
        <v>12250</v>
      </c>
      <c r="M63" s="373" t="s">
        <v>377</v>
      </c>
      <c r="N63" s="373" t="s">
        <v>378</v>
      </c>
      <c r="O63" s="373" t="s">
        <v>228</v>
      </c>
      <c r="P63" s="373" t="s">
        <v>379</v>
      </c>
      <c r="Q63" t="s">
        <v>380</v>
      </c>
      <c r="R63" t="s">
        <v>380</v>
      </c>
      <c r="S63" t="s">
        <v>380</v>
      </c>
      <c r="U63" s="373" t="s">
        <v>377</v>
      </c>
      <c r="V63" t="str">
        <f t="shared" si="1"/>
        <v>Capital District</v>
      </c>
      <c r="W63" t="s">
        <v>380</v>
      </c>
    </row>
    <row r="64" spans="5:23">
      <c r="E64" s="406" t="s">
        <v>479</v>
      </c>
      <c r="F64" s="410"/>
      <c r="G64" s="410"/>
      <c r="H64" s="365" t="s">
        <v>480</v>
      </c>
      <c r="J64" s="372" t="str">
        <f t="shared" si="0"/>
        <v>12252Albany</v>
      </c>
      <c r="K64" s="373" t="s">
        <v>481</v>
      </c>
      <c r="L64">
        <v>12252</v>
      </c>
      <c r="M64" s="373" t="s">
        <v>377</v>
      </c>
      <c r="N64" s="373" t="s">
        <v>378</v>
      </c>
      <c r="O64" s="373" t="s">
        <v>228</v>
      </c>
      <c r="P64" s="373" t="s">
        <v>379</v>
      </c>
      <c r="Q64" t="s">
        <v>380</v>
      </c>
      <c r="R64" t="s">
        <v>380</v>
      </c>
      <c r="S64" t="s">
        <v>380</v>
      </c>
      <c r="U64" s="373" t="s">
        <v>377</v>
      </c>
      <c r="V64" t="str">
        <f t="shared" si="1"/>
        <v>Capital District</v>
      </c>
      <c r="W64" t="s">
        <v>380</v>
      </c>
    </row>
    <row r="65" spans="5:23">
      <c r="E65" s="369" t="s">
        <v>482</v>
      </c>
      <c r="F65" s="411"/>
      <c r="G65" s="366"/>
      <c r="H65" s="412">
        <v>11.326000000000001</v>
      </c>
      <c r="J65" s="372" t="str">
        <f t="shared" si="0"/>
        <v>12255Albany</v>
      </c>
      <c r="K65" s="373" t="s">
        <v>483</v>
      </c>
      <c r="L65">
        <v>12255</v>
      </c>
      <c r="M65" s="373" t="s">
        <v>377</v>
      </c>
      <c r="N65" s="373" t="s">
        <v>378</v>
      </c>
      <c r="O65" s="373" t="s">
        <v>228</v>
      </c>
      <c r="P65" s="373" t="s">
        <v>379</v>
      </c>
      <c r="Q65" t="s">
        <v>380</v>
      </c>
      <c r="R65" t="s">
        <v>380</v>
      </c>
      <c r="S65" t="s">
        <v>380</v>
      </c>
      <c r="U65" s="373" t="s">
        <v>377</v>
      </c>
      <c r="V65" t="str">
        <f t="shared" si="1"/>
        <v>Capital District</v>
      </c>
      <c r="W65" t="s">
        <v>380</v>
      </c>
    </row>
    <row r="66" spans="5:23">
      <c r="E66" s="374" t="s">
        <v>399</v>
      </c>
      <c r="F66" s="382"/>
      <c r="G66" s="413"/>
      <c r="H66" s="414">
        <v>14.686</v>
      </c>
      <c r="J66" s="372" t="str">
        <f t="shared" si="0"/>
        <v>12256Albany</v>
      </c>
      <c r="K66" s="373" t="s">
        <v>484</v>
      </c>
      <c r="L66">
        <v>12256</v>
      </c>
      <c r="M66" s="373" t="s">
        <v>377</v>
      </c>
      <c r="N66" s="373" t="s">
        <v>378</v>
      </c>
      <c r="O66" s="373" t="s">
        <v>228</v>
      </c>
      <c r="P66" s="373" t="s">
        <v>379</v>
      </c>
      <c r="Q66" t="s">
        <v>380</v>
      </c>
      <c r="R66" t="s">
        <v>380</v>
      </c>
      <c r="S66" t="s">
        <v>380</v>
      </c>
      <c r="U66" s="373" t="s">
        <v>377</v>
      </c>
      <c r="V66" t="str">
        <f t="shared" si="1"/>
        <v>Capital District</v>
      </c>
      <c r="W66" t="s">
        <v>380</v>
      </c>
    </row>
    <row r="67" spans="5:23">
      <c r="E67" s="369" t="s">
        <v>401</v>
      </c>
      <c r="F67" s="411"/>
      <c r="G67" s="366"/>
      <c r="H67" s="412">
        <v>14.032</v>
      </c>
      <c r="J67" s="372" t="str">
        <f t="shared" si="0"/>
        <v>12257Albany</v>
      </c>
      <c r="K67" s="373" t="s">
        <v>485</v>
      </c>
      <c r="L67">
        <v>12257</v>
      </c>
      <c r="M67" s="373" t="s">
        <v>377</v>
      </c>
      <c r="N67" s="373" t="s">
        <v>378</v>
      </c>
      <c r="O67" s="373" t="s">
        <v>228</v>
      </c>
      <c r="P67" s="373" t="s">
        <v>379</v>
      </c>
      <c r="Q67" t="s">
        <v>380</v>
      </c>
      <c r="R67" t="s">
        <v>380</v>
      </c>
      <c r="S67" t="s">
        <v>380</v>
      </c>
      <c r="U67" s="373" t="s">
        <v>377</v>
      </c>
      <c r="V67" t="str">
        <f t="shared" si="1"/>
        <v>Capital District</v>
      </c>
      <c r="W67" t="s">
        <v>380</v>
      </c>
    </row>
    <row r="68" spans="5:23">
      <c r="E68" s="374" t="s">
        <v>486</v>
      </c>
      <c r="F68" s="382"/>
      <c r="G68" s="413"/>
      <c r="H68" s="414">
        <v>9</v>
      </c>
      <c r="J68" s="372" t="str">
        <f t="shared" ref="J68:J132" si="3">CONCATENATE(L68,O68)</f>
        <v>12260Albany</v>
      </c>
      <c r="K68" s="373" t="s">
        <v>487</v>
      </c>
      <c r="L68">
        <v>12260</v>
      </c>
      <c r="M68" s="373" t="s">
        <v>377</v>
      </c>
      <c r="N68" s="373" t="s">
        <v>378</v>
      </c>
      <c r="O68" s="373" t="s">
        <v>228</v>
      </c>
      <c r="P68" s="373" t="s">
        <v>379</v>
      </c>
      <c r="Q68" t="s">
        <v>380</v>
      </c>
      <c r="R68" t="s">
        <v>380</v>
      </c>
      <c r="S68" t="s">
        <v>380</v>
      </c>
      <c r="U68" s="373" t="s">
        <v>377</v>
      </c>
      <c r="V68" t="str">
        <f t="shared" ref="V68:V132" si="4">Q68</f>
        <v>Capital District</v>
      </c>
      <c r="W68" t="s">
        <v>380</v>
      </c>
    </row>
    <row r="69" spans="5:23">
      <c r="E69" s="369" t="s">
        <v>488</v>
      </c>
      <c r="F69" s="411"/>
      <c r="G69" s="366"/>
      <c r="H69" s="412">
        <v>12.151999999999999</v>
      </c>
      <c r="J69" s="372" t="str">
        <f t="shared" si="3"/>
        <v>12261Albany</v>
      </c>
      <c r="K69" s="373" t="s">
        <v>489</v>
      </c>
      <c r="L69">
        <v>12261</v>
      </c>
      <c r="M69" s="373" t="s">
        <v>377</v>
      </c>
      <c r="N69" s="373" t="s">
        <v>378</v>
      </c>
      <c r="O69" s="373" t="s">
        <v>228</v>
      </c>
      <c r="P69" s="373" t="s">
        <v>379</v>
      </c>
      <c r="Q69" t="s">
        <v>380</v>
      </c>
      <c r="R69" t="s">
        <v>380</v>
      </c>
      <c r="S69" t="s">
        <v>380</v>
      </c>
      <c r="U69" s="373" t="s">
        <v>377</v>
      </c>
      <c r="V69" t="str">
        <f t="shared" si="4"/>
        <v>Capital District</v>
      </c>
      <c r="W69" t="s">
        <v>380</v>
      </c>
    </row>
    <row r="70" spans="5:23">
      <c r="E70" s="374" t="s">
        <v>490</v>
      </c>
      <c r="F70" s="382"/>
      <c r="G70" s="413"/>
      <c r="H70" s="414">
        <v>7.3579999999999997</v>
      </c>
      <c r="J70" s="372" t="str">
        <f t="shared" si="3"/>
        <v>12288Albany</v>
      </c>
      <c r="K70" s="373" t="s">
        <v>491</v>
      </c>
      <c r="L70">
        <v>12288</v>
      </c>
      <c r="M70" s="373" t="s">
        <v>377</v>
      </c>
      <c r="N70" s="373" t="s">
        <v>378</v>
      </c>
      <c r="O70" s="373" t="s">
        <v>228</v>
      </c>
      <c r="P70" s="373" t="s">
        <v>379</v>
      </c>
      <c r="Q70" t="s">
        <v>380</v>
      </c>
      <c r="R70" t="s">
        <v>380</v>
      </c>
      <c r="S70" t="s">
        <v>380</v>
      </c>
      <c r="U70" s="373" t="s">
        <v>377</v>
      </c>
      <c r="V70" t="str">
        <f t="shared" si="4"/>
        <v>Capital District</v>
      </c>
      <c r="W70" t="s">
        <v>380</v>
      </c>
    </row>
    <row r="71" spans="5:23">
      <c r="E71" s="369" t="s">
        <v>492</v>
      </c>
      <c r="F71" s="411"/>
      <c r="G71" s="366"/>
      <c r="H71" s="412">
        <v>9.5809999999999995</v>
      </c>
      <c r="J71" s="372" t="str">
        <f t="shared" si="3"/>
        <v>12183Albany</v>
      </c>
      <c r="K71" s="373" t="s">
        <v>493</v>
      </c>
      <c r="L71">
        <v>12183</v>
      </c>
      <c r="M71" s="373" t="s">
        <v>377</v>
      </c>
      <c r="N71" s="373" t="s">
        <v>494</v>
      </c>
      <c r="O71" s="373" t="s">
        <v>228</v>
      </c>
      <c r="P71" s="373" t="s">
        <v>379</v>
      </c>
      <c r="Q71" t="s">
        <v>380</v>
      </c>
      <c r="R71" t="s">
        <v>380</v>
      </c>
      <c r="S71" t="s">
        <v>380</v>
      </c>
      <c r="U71" s="373" t="s">
        <v>377</v>
      </c>
      <c r="V71" t="str">
        <f t="shared" si="4"/>
        <v>Capital District</v>
      </c>
      <c r="W71" t="s">
        <v>380</v>
      </c>
    </row>
    <row r="72" spans="5:23">
      <c r="E72" s="374" t="s">
        <v>378</v>
      </c>
      <c r="F72" s="382"/>
      <c r="G72" s="413"/>
      <c r="H72" s="414">
        <v>8.2629999999999999</v>
      </c>
      <c r="J72" s="372" t="str">
        <f t="shared" si="3"/>
        <v>12007Albany</v>
      </c>
      <c r="K72" s="373" t="s">
        <v>495</v>
      </c>
      <c r="L72">
        <v>12007</v>
      </c>
      <c r="M72" s="373" t="s">
        <v>452</v>
      </c>
      <c r="N72" s="373" t="s">
        <v>378</v>
      </c>
      <c r="O72" s="373" t="s">
        <v>228</v>
      </c>
      <c r="P72" s="373" t="s">
        <v>379</v>
      </c>
      <c r="Q72" t="s">
        <v>380</v>
      </c>
      <c r="R72" t="s">
        <v>380</v>
      </c>
      <c r="S72" t="s">
        <v>380</v>
      </c>
      <c r="U72" s="373" t="s">
        <v>452</v>
      </c>
      <c r="V72" t="str">
        <f t="shared" si="4"/>
        <v>Capital District</v>
      </c>
      <c r="W72" t="s">
        <v>380</v>
      </c>
    </row>
    <row r="73" spans="5:23">
      <c r="E73" s="369" t="s">
        <v>496</v>
      </c>
      <c r="F73" s="411"/>
      <c r="G73" s="366"/>
      <c r="H73" s="412">
        <v>11.577</v>
      </c>
      <c r="J73" s="372" t="str">
        <f t="shared" si="3"/>
        <v>12046Albany</v>
      </c>
      <c r="K73" s="373" t="s">
        <v>497</v>
      </c>
      <c r="L73">
        <v>12046</v>
      </c>
      <c r="M73" s="373" t="s">
        <v>452</v>
      </c>
      <c r="N73" s="373" t="s">
        <v>378</v>
      </c>
      <c r="O73" s="373" t="s">
        <v>228</v>
      </c>
      <c r="P73" s="373" t="s">
        <v>379</v>
      </c>
      <c r="Q73" t="s">
        <v>380</v>
      </c>
      <c r="R73" t="s">
        <v>380</v>
      </c>
      <c r="S73" t="s">
        <v>380</v>
      </c>
      <c r="U73" s="373" t="s">
        <v>452</v>
      </c>
      <c r="V73" t="str">
        <f t="shared" si="4"/>
        <v>Capital District</v>
      </c>
      <c r="W73" t="s">
        <v>380</v>
      </c>
    </row>
    <row r="74" spans="5:23">
      <c r="E74" s="374" t="s">
        <v>498</v>
      </c>
      <c r="F74" s="382"/>
      <c r="G74" s="413"/>
      <c r="H74" s="414">
        <v>11.342000000000001</v>
      </c>
      <c r="J74" s="372"/>
      <c r="K74" s="373"/>
      <c r="M74" s="373"/>
      <c r="N74" s="373"/>
      <c r="O74" s="373"/>
      <c r="P74" s="373"/>
      <c r="U74" s="373"/>
    </row>
    <row r="75" spans="5:23">
      <c r="E75" s="512" t="s">
        <v>408</v>
      </c>
      <c r="F75" s="513"/>
      <c r="G75" s="526"/>
      <c r="H75" s="527">
        <v>8.4109999999999996</v>
      </c>
      <c r="J75" s="372" t="str">
        <f t="shared" si="3"/>
        <v>12045Albany</v>
      </c>
      <c r="K75" s="373" t="s">
        <v>499</v>
      </c>
      <c r="L75">
        <v>12045</v>
      </c>
      <c r="M75" s="373" t="s">
        <v>452</v>
      </c>
      <c r="N75" s="373" t="s">
        <v>399</v>
      </c>
      <c r="O75" s="373" t="s">
        <v>228</v>
      </c>
      <c r="P75" s="373" t="s">
        <v>379</v>
      </c>
      <c r="Q75" t="s">
        <v>380</v>
      </c>
      <c r="R75" t="s">
        <v>380</v>
      </c>
      <c r="S75" t="s">
        <v>380</v>
      </c>
      <c r="U75" s="373" t="s">
        <v>452</v>
      </c>
      <c r="V75" t="str">
        <f t="shared" si="4"/>
        <v>Capital District</v>
      </c>
      <c r="W75" t="s">
        <v>380</v>
      </c>
    </row>
    <row r="76" spans="5:23">
      <c r="J76" s="372" t="str">
        <f t="shared" si="3"/>
        <v>12055Albany</v>
      </c>
      <c r="K76" s="373" t="s">
        <v>500</v>
      </c>
      <c r="L76">
        <v>12055</v>
      </c>
      <c r="M76" s="373" t="s">
        <v>452</v>
      </c>
      <c r="N76" s="373" t="s">
        <v>399</v>
      </c>
      <c r="O76" s="373" t="s">
        <v>228</v>
      </c>
      <c r="P76" s="373" t="s">
        <v>379</v>
      </c>
      <c r="Q76" t="s">
        <v>380</v>
      </c>
      <c r="R76" t="s">
        <v>380</v>
      </c>
      <c r="S76" t="s">
        <v>380</v>
      </c>
      <c r="U76" s="373" t="s">
        <v>452</v>
      </c>
      <c r="V76" t="str">
        <f t="shared" si="4"/>
        <v>Capital District</v>
      </c>
      <c r="W76" t="s">
        <v>380</v>
      </c>
    </row>
    <row r="77" spans="5:23" ht="17.25">
      <c r="E77" s="385" t="s">
        <v>501</v>
      </c>
      <c r="F77" s="386"/>
      <c r="G77" s="386"/>
      <c r="H77" s="409"/>
      <c r="J77" s="372" t="str">
        <f t="shared" si="3"/>
        <v>12120Albany</v>
      </c>
      <c r="K77" s="373" t="s">
        <v>502</v>
      </c>
      <c r="L77">
        <v>12120</v>
      </c>
      <c r="M77" s="373" t="s">
        <v>452</v>
      </c>
      <c r="N77" s="373" t="s">
        <v>399</v>
      </c>
      <c r="O77" s="373" t="s">
        <v>228</v>
      </c>
      <c r="P77" s="373" t="s">
        <v>379</v>
      </c>
      <c r="Q77" t="s">
        <v>380</v>
      </c>
      <c r="R77" t="s">
        <v>380</v>
      </c>
      <c r="S77" t="s">
        <v>380</v>
      </c>
      <c r="U77" s="373" t="s">
        <v>452</v>
      </c>
      <c r="V77" t="str">
        <f t="shared" si="4"/>
        <v>Capital District</v>
      </c>
      <c r="W77" t="s">
        <v>380</v>
      </c>
    </row>
    <row r="78" spans="5:23">
      <c r="E78" s="406" t="s">
        <v>467</v>
      </c>
      <c r="F78" s="410"/>
      <c r="G78" s="410"/>
      <c r="H78" s="365" t="s">
        <v>503</v>
      </c>
      <c r="J78" s="372" t="str">
        <f t="shared" si="3"/>
        <v>12143Albany</v>
      </c>
      <c r="K78" s="373" t="s">
        <v>504</v>
      </c>
      <c r="L78">
        <v>12143</v>
      </c>
      <c r="M78" s="373" t="s">
        <v>452</v>
      </c>
      <c r="N78" s="373" t="s">
        <v>399</v>
      </c>
      <c r="O78" s="373" t="s">
        <v>228</v>
      </c>
      <c r="P78" s="373" t="s">
        <v>379</v>
      </c>
      <c r="Q78" t="s">
        <v>380</v>
      </c>
      <c r="R78" t="s">
        <v>380</v>
      </c>
      <c r="S78" t="s">
        <v>380</v>
      </c>
      <c r="U78" s="373" t="s">
        <v>452</v>
      </c>
      <c r="V78" t="str">
        <f t="shared" si="4"/>
        <v>Capital District</v>
      </c>
      <c r="W78" t="s">
        <v>380</v>
      </c>
    </row>
    <row r="79" spans="5:23">
      <c r="E79" s="369" t="s">
        <v>505</v>
      </c>
      <c r="F79" s="411"/>
      <c r="G79" s="366"/>
      <c r="H79" s="415">
        <v>2.7887413333333329</v>
      </c>
      <c r="J79" s="372" t="str">
        <f t="shared" si="3"/>
        <v>12147Albany</v>
      </c>
      <c r="K79" s="373" t="s">
        <v>506</v>
      </c>
      <c r="L79">
        <v>12147</v>
      </c>
      <c r="M79" s="373" t="s">
        <v>452</v>
      </c>
      <c r="N79" s="373" t="s">
        <v>399</v>
      </c>
      <c r="O79" s="373" t="s">
        <v>228</v>
      </c>
      <c r="P79" s="373" t="s">
        <v>379</v>
      </c>
      <c r="Q79" t="s">
        <v>380</v>
      </c>
      <c r="R79" t="s">
        <v>380</v>
      </c>
      <c r="S79" t="s">
        <v>380</v>
      </c>
      <c r="U79" s="373" t="s">
        <v>452</v>
      </c>
      <c r="V79" t="str">
        <f t="shared" si="4"/>
        <v>Capital District</v>
      </c>
      <c r="W79" t="s">
        <v>380</v>
      </c>
    </row>
    <row r="80" spans="5:23">
      <c r="E80" s="374" t="s">
        <v>507</v>
      </c>
      <c r="F80" s="382"/>
      <c r="G80" s="413"/>
      <c r="H80" s="416">
        <v>2.7546683333333313</v>
      </c>
      <c r="J80" s="372" t="str">
        <f t="shared" si="3"/>
        <v>12193Albany</v>
      </c>
      <c r="K80" s="373" t="s">
        <v>508</v>
      </c>
      <c r="L80">
        <v>12193</v>
      </c>
      <c r="M80" s="373" t="s">
        <v>452</v>
      </c>
      <c r="N80" s="373" t="s">
        <v>399</v>
      </c>
      <c r="O80" s="373" t="s">
        <v>228</v>
      </c>
      <c r="P80" s="373" t="s">
        <v>379</v>
      </c>
      <c r="Q80" t="s">
        <v>380</v>
      </c>
      <c r="R80" t="s">
        <v>380</v>
      </c>
      <c r="S80" t="s">
        <v>380</v>
      </c>
      <c r="U80" s="373" t="s">
        <v>452</v>
      </c>
      <c r="V80" t="str">
        <f t="shared" si="4"/>
        <v>Capital District</v>
      </c>
      <c r="W80" t="s">
        <v>380</v>
      </c>
    </row>
    <row r="81" spans="5:23">
      <c r="E81" s="369" t="s">
        <v>509</v>
      </c>
      <c r="F81" s="411"/>
      <c r="G81" s="366"/>
      <c r="H81" s="415">
        <v>2.6862187037037013</v>
      </c>
      <c r="J81" s="372" t="str">
        <f t="shared" si="3"/>
        <v>12469Albany</v>
      </c>
      <c r="K81" s="373" t="s">
        <v>510</v>
      </c>
      <c r="L81">
        <v>12469</v>
      </c>
      <c r="M81" s="373" t="s">
        <v>452</v>
      </c>
      <c r="N81" s="373" t="s">
        <v>399</v>
      </c>
      <c r="O81" s="373" t="s">
        <v>228</v>
      </c>
      <c r="P81" s="373" t="s">
        <v>379</v>
      </c>
      <c r="Q81" t="s">
        <v>380</v>
      </c>
      <c r="R81" t="s">
        <v>380</v>
      </c>
      <c r="S81" t="s">
        <v>380</v>
      </c>
      <c r="U81" s="373" t="s">
        <v>452</v>
      </c>
      <c r="V81" t="str">
        <f t="shared" si="4"/>
        <v>Capital District</v>
      </c>
      <c r="W81" t="s">
        <v>380</v>
      </c>
    </row>
    <row r="82" spans="5:23">
      <c r="E82" s="374" t="s">
        <v>511</v>
      </c>
      <c r="F82" s="382"/>
      <c r="G82" s="413"/>
      <c r="H82" s="416">
        <v>2.5345615079365071</v>
      </c>
      <c r="J82" s="372" t="str">
        <f t="shared" si="3"/>
        <v>14029Allegany</v>
      </c>
      <c r="K82" s="373" t="s">
        <v>512</v>
      </c>
      <c r="L82">
        <v>14029</v>
      </c>
      <c r="M82" s="373" t="s">
        <v>418</v>
      </c>
      <c r="N82" s="373" t="s">
        <v>378</v>
      </c>
      <c r="O82" s="373" t="s">
        <v>513</v>
      </c>
      <c r="P82" s="373" t="s">
        <v>514</v>
      </c>
      <c r="Q82" t="s">
        <v>515</v>
      </c>
      <c r="R82" t="s">
        <v>515</v>
      </c>
      <c r="S82" t="s">
        <v>515</v>
      </c>
      <c r="U82" s="373" t="s">
        <v>418</v>
      </c>
      <c r="V82" t="str">
        <f t="shared" si="4"/>
        <v>Western</v>
      </c>
      <c r="W82" t="s">
        <v>516</v>
      </c>
    </row>
    <row r="83" spans="5:23">
      <c r="E83" s="369" t="s">
        <v>380</v>
      </c>
      <c r="F83" s="411"/>
      <c r="G83" s="366"/>
      <c r="H83" s="415">
        <v>2.4871160256410261</v>
      </c>
      <c r="J83" s="372" t="str">
        <f t="shared" si="3"/>
        <v>14727Allegany</v>
      </c>
      <c r="K83" s="373" t="s">
        <v>517</v>
      </c>
      <c r="L83">
        <v>14727</v>
      </c>
      <c r="M83" s="373" t="s">
        <v>418</v>
      </c>
      <c r="N83" s="373" t="s">
        <v>378</v>
      </c>
      <c r="O83" s="373" t="s">
        <v>513</v>
      </c>
      <c r="P83" s="373" t="s">
        <v>514</v>
      </c>
      <c r="Q83" t="s">
        <v>515</v>
      </c>
      <c r="R83" t="s">
        <v>515</v>
      </c>
      <c r="S83" t="s">
        <v>515</v>
      </c>
      <c r="U83" s="373" t="s">
        <v>418</v>
      </c>
      <c r="V83" t="str">
        <f t="shared" si="4"/>
        <v>Western</v>
      </c>
      <c r="W83" t="s">
        <v>516</v>
      </c>
    </row>
    <row r="84" spans="5:23">
      <c r="E84" s="374" t="s">
        <v>518</v>
      </c>
      <c r="F84" s="382"/>
      <c r="G84" s="413"/>
      <c r="H84" s="416">
        <v>2.5133023809523802</v>
      </c>
      <c r="J84" s="372" t="str">
        <f t="shared" si="3"/>
        <v>14786Allegany</v>
      </c>
      <c r="K84" s="373" t="s">
        <v>519</v>
      </c>
      <c r="L84">
        <v>14786</v>
      </c>
      <c r="M84" s="373" t="s">
        <v>418</v>
      </c>
      <c r="N84" s="373" t="s">
        <v>378</v>
      </c>
      <c r="O84" s="373" t="s">
        <v>513</v>
      </c>
      <c r="P84" s="373" t="s">
        <v>514</v>
      </c>
      <c r="Q84" t="s">
        <v>515</v>
      </c>
      <c r="R84" t="s">
        <v>515</v>
      </c>
      <c r="S84" t="s">
        <v>515</v>
      </c>
      <c r="U84" s="373" t="s">
        <v>418</v>
      </c>
      <c r="V84" t="str">
        <f t="shared" si="4"/>
        <v>Western</v>
      </c>
      <c r="W84" t="s">
        <v>516</v>
      </c>
    </row>
    <row r="85" spans="5:23">
      <c r="E85" s="369" t="s">
        <v>520</v>
      </c>
      <c r="F85" s="411"/>
      <c r="G85" s="366"/>
      <c r="H85" s="415">
        <v>2.4470744444444432</v>
      </c>
      <c r="J85" s="372" t="str">
        <f t="shared" si="3"/>
        <v>14709Allegany</v>
      </c>
      <c r="K85" s="373" t="s">
        <v>521</v>
      </c>
      <c r="L85">
        <v>14709</v>
      </c>
      <c r="M85" s="373" t="s">
        <v>421</v>
      </c>
      <c r="N85" s="373" t="s">
        <v>408</v>
      </c>
      <c r="O85" s="373" t="s">
        <v>513</v>
      </c>
      <c r="P85" s="373" t="s">
        <v>514</v>
      </c>
      <c r="Q85" t="s">
        <v>515</v>
      </c>
      <c r="R85" t="s">
        <v>515</v>
      </c>
      <c r="S85" t="s">
        <v>515</v>
      </c>
      <c r="U85" s="373" t="s">
        <v>421</v>
      </c>
      <c r="V85" t="str">
        <f t="shared" si="4"/>
        <v>Western</v>
      </c>
      <c r="W85" t="s">
        <v>516</v>
      </c>
    </row>
    <row r="86" spans="5:23">
      <c r="E86" s="515" t="s">
        <v>515</v>
      </c>
      <c r="F86" s="525"/>
      <c r="G86" s="528"/>
      <c r="H86" s="529">
        <v>2.6776113636363634</v>
      </c>
      <c r="J86" s="372" t="str">
        <f t="shared" si="3"/>
        <v>14711Allegany</v>
      </c>
      <c r="K86" s="373" t="s">
        <v>522</v>
      </c>
      <c r="L86">
        <v>14711</v>
      </c>
      <c r="M86" s="373" t="s">
        <v>421</v>
      </c>
      <c r="N86" s="373" t="s">
        <v>408</v>
      </c>
      <c r="O86" s="373" t="s">
        <v>513</v>
      </c>
      <c r="P86" s="373" t="s">
        <v>514</v>
      </c>
      <c r="Q86" t="s">
        <v>515</v>
      </c>
      <c r="R86" t="s">
        <v>515</v>
      </c>
      <c r="S86" t="s">
        <v>515</v>
      </c>
      <c r="U86" s="373" t="s">
        <v>421</v>
      </c>
      <c r="V86" t="str">
        <f t="shared" si="4"/>
        <v>Western</v>
      </c>
      <c r="W86" t="s">
        <v>516</v>
      </c>
    </row>
    <row r="87" spans="5:23" hidden="1">
      <c r="E87" s="446" t="s">
        <v>264</v>
      </c>
      <c r="F87" s="384"/>
      <c r="H87" s="417"/>
      <c r="J87" s="372" t="str">
        <f t="shared" si="3"/>
        <v>14715Allegany</v>
      </c>
      <c r="K87" s="373" t="s">
        <v>523</v>
      </c>
      <c r="L87">
        <v>14715</v>
      </c>
      <c r="M87" s="373" t="s">
        <v>421</v>
      </c>
      <c r="N87" s="373" t="s">
        <v>408</v>
      </c>
      <c r="O87" s="373" t="s">
        <v>513</v>
      </c>
      <c r="P87" s="373" t="s">
        <v>514</v>
      </c>
      <c r="Q87" t="s">
        <v>515</v>
      </c>
      <c r="R87" t="s">
        <v>515</v>
      </c>
      <c r="S87" t="s">
        <v>515</v>
      </c>
      <c r="U87" s="373" t="s">
        <v>421</v>
      </c>
      <c r="V87" t="str">
        <f t="shared" si="4"/>
        <v>Western</v>
      </c>
      <c r="W87" t="s">
        <v>516</v>
      </c>
    </row>
    <row r="88" spans="5:23" hidden="1">
      <c r="E88" s="384" t="s">
        <v>361</v>
      </c>
      <c r="F88" s="411" t="e">
        <f>VLOOKUP(B2,$L$2:$Q$2159,6,)</f>
        <v>#N/A</v>
      </c>
      <c r="H88" s="418" t="e">
        <f>VLOOKUP(F88,E79:H86,4,)</f>
        <v>#N/A</v>
      </c>
      <c r="J88" s="372" t="str">
        <f t="shared" si="3"/>
        <v>14717Allegany</v>
      </c>
      <c r="K88" s="373" t="s">
        <v>524</v>
      </c>
      <c r="L88">
        <v>14717</v>
      </c>
      <c r="M88" s="373" t="s">
        <v>421</v>
      </c>
      <c r="N88" s="373" t="s">
        <v>408</v>
      </c>
      <c r="O88" s="373" t="s">
        <v>513</v>
      </c>
      <c r="P88" s="373" t="s">
        <v>514</v>
      </c>
      <c r="Q88" t="s">
        <v>515</v>
      </c>
      <c r="R88" t="s">
        <v>515</v>
      </c>
      <c r="S88" t="s">
        <v>515</v>
      </c>
      <c r="U88" s="373" t="s">
        <v>421</v>
      </c>
      <c r="V88" t="str">
        <f t="shared" si="4"/>
        <v>Western</v>
      </c>
      <c r="W88" t="s">
        <v>516</v>
      </c>
    </row>
    <row r="89" spans="5:23" hidden="1">
      <c r="E89" s="384" t="s">
        <v>368</v>
      </c>
      <c r="F89" s="411" t="e">
        <f>VLOOKUP(B3,O2:Q2159,3,)</f>
        <v>#N/A</v>
      </c>
      <c r="H89" s="418" t="e">
        <f>VLOOKUP(F89,E79:H86,4,)</f>
        <v>#N/A</v>
      </c>
      <c r="J89" s="372" t="str">
        <f t="shared" si="3"/>
        <v>14721Allegany</v>
      </c>
      <c r="K89" s="373" t="s">
        <v>525</v>
      </c>
      <c r="L89">
        <v>14721</v>
      </c>
      <c r="M89" s="373" t="s">
        <v>421</v>
      </c>
      <c r="N89" s="373" t="s">
        <v>408</v>
      </c>
      <c r="O89" s="373" t="s">
        <v>513</v>
      </c>
      <c r="P89" s="373" t="s">
        <v>514</v>
      </c>
      <c r="Q89" t="s">
        <v>515</v>
      </c>
      <c r="R89" t="s">
        <v>515</v>
      </c>
      <c r="S89" t="s">
        <v>515</v>
      </c>
      <c r="U89" s="373" t="s">
        <v>421</v>
      </c>
      <c r="V89" t="str">
        <f t="shared" si="4"/>
        <v>Western</v>
      </c>
      <c r="W89" t="s">
        <v>516</v>
      </c>
    </row>
    <row r="90" spans="5:23" hidden="1">
      <c r="E90" s="384"/>
      <c r="F90" s="384" t="s">
        <v>363</v>
      </c>
      <c r="H90" s="419" t="e">
        <f>IF(ISERROR(H88),H89,H88)</f>
        <v>#N/A</v>
      </c>
      <c r="J90" s="372" t="str">
        <f t="shared" si="3"/>
        <v>14735Allegany</v>
      </c>
      <c r="K90" s="373" t="s">
        <v>526</v>
      </c>
      <c r="L90">
        <v>14735</v>
      </c>
      <c r="M90" s="373" t="s">
        <v>421</v>
      </c>
      <c r="N90" s="373" t="s">
        <v>408</v>
      </c>
      <c r="O90" s="373" t="s">
        <v>513</v>
      </c>
      <c r="P90" s="373" t="s">
        <v>514</v>
      </c>
      <c r="Q90" t="s">
        <v>515</v>
      </c>
      <c r="R90" t="s">
        <v>515</v>
      </c>
      <c r="S90" t="s">
        <v>515</v>
      </c>
      <c r="U90" s="373" t="s">
        <v>421</v>
      </c>
      <c r="V90" t="str">
        <f t="shared" si="4"/>
        <v>Western</v>
      </c>
      <c r="W90" t="s">
        <v>516</v>
      </c>
    </row>
    <row r="91" spans="5:23" hidden="1">
      <c r="J91" s="372" t="str">
        <f t="shared" si="3"/>
        <v>14739Allegany</v>
      </c>
      <c r="K91" s="373" t="s">
        <v>527</v>
      </c>
      <c r="L91">
        <v>14739</v>
      </c>
      <c r="M91" s="373" t="s">
        <v>421</v>
      </c>
      <c r="N91" s="373" t="s">
        <v>408</v>
      </c>
      <c r="O91" s="373" t="s">
        <v>513</v>
      </c>
      <c r="P91" s="373" t="s">
        <v>514</v>
      </c>
      <c r="Q91" t="s">
        <v>515</v>
      </c>
      <c r="R91" t="s">
        <v>515</v>
      </c>
      <c r="S91" t="s">
        <v>515</v>
      </c>
      <c r="U91" s="373" t="s">
        <v>421</v>
      </c>
      <c r="V91" t="str">
        <f t="shared" si="4"/>
        <v>Western</v>
      </c>
      <c r="W91" t="s">
        <v>516</v>
      </c>
    </row>
    <row r="92" spans="5:23">
      <c r="E92" s="393"/>
      <c r="F92" s="393"/>
      <c r="G92" s="372"/>
      <c r="H92" s="378"/>
      <c r="J92" s="372" t="str">
        <f t="shared" si="3"/>
        <v>14744Allegany</v>
      </c>
      <c r="K92" s="373" t="s">
        <v>528</v>
      </c>
      <c r="L92">
        <v>14744</v>
      </c>
      <c r="M92" s="373" t="s">
        <v>421</v>
      </c>
      <c r="N92" s="373" t="s">
        <v>408</v>
      </c>
      <c r="O92" s="373" t="s">
        <v>513</v>
      </c>
      <c r="P92" s="373" t="s">
        <v>514</v>
      </c>
      <c r="Q92" t="s">
        <v>515</v>
      </c>
      <c r="R92" t="s">
        <v>515</v>
      </c>
      <c r="S92" t="s">
        <v>515</v>
      </c>
      <c r="U92" s="373" t="s">
        <v>421</v>
      </c>
      <c r="V92" t="str">
        <f t="shared" si="4"/>
        <v>Western</v>
      </c>
      <c r="W92" t="s">
        <v>516</v>
      </c>
    </row>
    <row r="93" spans="5:23" ht="17.25">
      <c r="E93" s="420" t="s">
        <v>529</v>
      </c>
      <c r="F93" s="421"/>
      <c r="G93" s="421"/>
      <c r="H93" s="422"/>
      <c r="J93" s="372" t="str">
        <f t="shared" si="3"/>
        <v>14745Allegany</v>
      </c>
      <c r="K93" s="373" t="s">
        <v>530</v>
      </c>
      <c r="L93">
        <v>14745</v>
      </c>
      <c r="M93" s="373" t="s">
        <v>421</v>
      </c>
      <c r="N93" s="373" t="s">
        <v>408</v>
      </c>
      <c r="O93" s="373" t="s">
        <v>513</v>
      </c>
      <c r="P93" s="373" t="s">
        <v>514</v>
      </c>
      <c r="Q93" t="s">
        <v>515</v>
      </c>
      <c r="R93" t="s">
        <v>515</v>
      </c>
      <c r="S93" t="s">
        <v>515</v>
      </c>
      <c r="U93" s="373" t="s">
        <v>421</v>
      </c>
      <c r="V93" t="str">
        <f t="shared" si="4"/>
        <v>Western</v>
      </c>
      <c r="W93" t="s">
        <v>516</v>
      </c>
    </row>
    <row r="94" spans="5:23">
      <c r="E94" s="406" t="s">
        <v>467</v>
      </c>
      <c r="F94" s="410"/>
      <c r="G94" s="410"/>
      <c r="H94" s="365" t="s">
        <v>503</v>
      </c>
      <c r="J94" s="372" t="str">
        <f t="shared" si="3"/>
        <v>14754Allegany</v>
      </c>
      <c r="K94" s="373" t="s">
        <v>531</v>
      </c>
      <c r="L94">
        <v>14754</v>
      </c>
      <c r="M94" s="373" t="s">
        <v>421</v>
      </c>
      <c r="N94" s="373" t="s">
        <v>408</v>
      </c>
      <c r="O94" s="373" t="s">
        <v>513</v>
      </c>
      <c r="P94" s="373" t="s">
        <v>514</v>
      </c>
      <c r="Q94" t="s">
        <v>515</v>
      </c>
      <c r="R94" t="s">
        <v>515</v>
      </c>
      <c r="S94" t="s">
        <v>515</v>
      </c>
      <c r="U94" s="373" t="s">
        <v>421</v>
      </c>
      <c r="V94" t="str">
        <f t="shared" si="4"/>
        <v>Western</v>
      </c>
      <c r="W94" t="s">
        <v>516</v>
      </c>
    </row>
    <row r="95" spans="5:23">
      <c r="E95" s="369" t="s">
        <v>532</v>
      </c>
      <c r="F95" s="411"/>
      <c r="G95" s="366"/>
      <c r="H95" s="423">
        <v>3.184905917874397</v>
      </c>
      <c r="J95" s="372" t="str">
        <f t="shared" si="3"/>
        <v>14774Allegany</v>
      </c>
      <c r="K95" s="373" t="s">
        <v>533</v>
      </c>
      <c r="L95">
        <v>14774</v>
      </c>
      <c r="M95" s="373" t="s">
        <v>421</v>
      </c>
      <c r="N95" s="373" t="s">
        <v>408</v>
      </c>
      <c r="O95" s="373" t="s">
        <v>513</v>
      </c>
      <c r="P95" s="373" t="s">
        <v>514</v>
      </c>
      <c r="Q95" t="s">
        <v>515</v>
      </c>
      <c r="R95" t="s">
        <v>515</v>
      </c>
      <c r="S95" t="s">
        <v>515</v>
      </c>
      <c r="U95" s="373" t="s">
        <v>421</v>
      </c>
      <c r="V95" t="str">
        <f t="shared" si="4"/>
        <v>Western</v>
      </c>
      <c r="W95" t="s">
        <v>516</v>
      </c>
    </row>
    <row r="96" spans="5:23">
      <c r="E96" s="374" t="s">
        <v>380</v>
      </c>
      <c r="F96" s="382"/>
      <c r="G96" s="413"/>
      <c r="H96" s="424">
        <v>2.9966020833333356</v>
      </c>
      <c r="J96" s="372" t="str">
        <f t="shared" si="3"/>
        <v>14777Allegany</v>
      </c>
      <c r="K96" s="373" t="s">
        <v>534</v>
      </c>
      <c r="L96">
        <v>14777</v>
      </c>
      <c r="M96" s="373" t="s">
        <v>421</v>
      </c>
      <c r="N96" s="373" t="s">
        <v>408</v>
      </c>
      <c r="O96" s="373" t="s">
        <v>513</v>
      </c>
      <c r="P96" s="373" t="s">
        <v>514</v>
      </c>
      <c r="Q96" t="s">
        <v>515</v>
      </c>
      <c r="R96" t="s">
        <v>515</v>
      </c>
      <c r="S96" t="s">
        <v>515</v>
      </c>
      <c r="U96" s="373" t="s">
        <v>421</v>
      </c>
      <c r="V96" t="str">
        <f t="shared" si="4"/>
        <v>Western</v>
      </c>
      <c r="W96" t="s">
        <v>516</v>
      </c>
    </row>
    <row r="97" spans="1:23">
      <c r="E97" s="369" t="s">
        <v>535</v>
      </c>
      <c r="F97" s="411"/>
      <c r="G97" s="366"/>
      <c r="H97" s="423">
        <v>3.0929006944444439</v>
      </c>
      <c r="J97" s="372" t="str">
        <f t="shared" si="3"/>
        <v>14813Allegany</v>
      </c>
      <c r="K97" s="373" t="s">
        <v>536</v>
      </c>
      <c r="L97">
        <v>14813</v>
      </c>
      <c r="M97" s="373" t="s">
        <v>421</v>
      </c>
      <c r="N97" s="373" t="s">
        <v>408</v>
      </c>
      <c r="O97" s="373" t="s">
        <v>513</v>
      </c>
      <c r="P97" s="373" t="s">
        <v>514</v>
      </c>
      <c r="Q97" t="s">
        <v>515</v>
      </c>
      <c r="R97" t="s">
        <v>515</v>
      </c>
      <c r="S97" t="s">
        <v>515</v>
      </c>
      <c r="U97" s="373" t="s">
        <v>421</v>
      </c>
      <c r="V97" t="str">
        <f t="shared" si="4"/>
        <v>Western</v>
      </c>
      <c r="W97" t="s">
        <v>516</v>
      </c>
    </row>
    <row r="98" spans="1:23">
      <c r="E98" s="374" t="s">
        <v>520</v>
      </c>
      <c r="F98" s="382"/>
      <c r="G98" s="413"/>
      <c r="H98" s="424">
        <v>2.9829493589743583</v>
      </c>
      <c r="J98" s="372" t="str">
        <f t="shared" si="3"/>
        <v>14707Allegany</v>
      </c>
      <c r="K98" s="373" t="s">
        <v>537</v>
      </c>
      <c r="L98">
        <v>14707</v>
      </c>
      <c r="M98" s="373" t="s">
        <v>421</v>
      </c>
      <c r="N98" s="373" t="s">
        <v>378</v>
      </c>
      <c r="O98" s="373" t="s">
        <v>513</v>
      </c>
      <c r="P98" s="373" t="s">
        <v>514</v>
      </c>
      <c r="Q98" t="s">
        <v>515</v>
      </c>
      <c r="R98" t="s">
        <v>515</v>
      </c>
      <c r="S98" t="s">
        <v>515</v>
      </c>
      <c r="U98" s="373" t="s">
        <v>421</v>
      </c>
      <c r="V98" t="str">
        <f t="shared" si="4"/>
        <v>Western</v>
      </c>
      <c r="W98" t="s">
        <v>516</v>
      </c>
    </row>
    <row r="99" spans="1:23">
      <c r="E99" s="519" t="s">
        <v>515</v>
      </c>
      <c r="F99" s="520"/>
      <c r="G99" s="521"/>
      <c r="H99" s="530">
        <v>3.0516222222222225</v>
      </c>
      <c r="J99" s="372" t="str">
        <f t="shared" si="3"/>
        <v>14708Allegany</v>
      </c>
      <c r="K99" s="373" t="s">
        <v>538</v>
      </c>
      <c r="L99">
        <v>14708</v>
      </c>
      <c r="M99" s="373" t="s">
        <v>421</v>
      </c>
      <c r="N99" s="373" t="s">
        <v>378</v>
      </c>
      <c r="O99" s="373" t="s">
        <v>513</v>
      </c>
      <c r="P99" s="373" t="s">
        <v>514</v>
      </c>
      <c r="Q99" t="s">
        <v>515</v>
      </c>
      <c r="R99" t="s">
        <v>515</v>
      </c>
      <c r="S99" t="s">
        <v>515</v>
      </c>
      <c r="U99" s="373" t="s">
        <v>421</v>
      </c>
      <c r="V99" t="str">
        <f t="shared" si="4"/>
        <v>Western</v>
      </c>
      <c r="W99" t="s">
        <v>516</v>
      </c>
    </row>
    <row r="100" spans="1:23" hidden="1">
      <c r="E100" s="384"/>
      <c r="F100" s="384"/>
      <c r="H100" s="419"/>
      <c r="J100" s="372" t="str">
        <f t="shared" si="3"/>
        <v>14714Allegany</v>
      </c>
      <c r="K100" s="373" t="s">
        <v>539</v>
      </c>
      <c r="L100">
        <v>14714</v>
      </c>
      <c r="M100" s="373" t="s">
        <v>421</v>
      </c>
      <c r="N100" s="373" t="s">
        <v>378</v>
      </c>
      <c r="O100" s="373" t="s">
        <v>513</v>
      </c>
      <c r="P100" s="373" t="s">
        <v>514</v>
      </c>
      <c r="Q100" t="s">
        <v>515</v>
      </c>
      <c r="R100" t="s">
        <v>515</v>
      </c>
      <c r="S100" t="s">
        <v>515</v>
      </c>
      <c r="U100" s="373" t="s">
        <v>421</v>
      </c>
      <c r="V100" t="str">
        <f t="shared" si="4"/>
        <v>Western</v>
      </c>
      <c r="W100" t="s">
        <v>516</v>
      </c>
    </row>
    <row r="101" spans="1:23" hidden="1">
      <c r="E101" s="384" t="s">
        <v>361</v>
      </c>
      <c r="F101" s="384" t="e">
        <f>VLOOKUP(B2,$L$2:$R$2159,7,)</f>
        <v>#N/A</v>
      </c>
      <c r="H101" s="419" t="e">
        <f>VLOOKUP(F101,E95:H99,4,)</f>
        <v>#N/A</v>
      </c>
      <c r="J101" s="372" t="str">
        <f t="shared" si="3"/>
        <v>14880Allegany</v>
      </c>
      <c r="K101" s="373" t="s">
        <v>540</v>
      </c>
      <c r="L101">
        <v>14880</v>
      </c>
      <c r="M101" s="373" t="s">
        <v>421</v>
      </c>
      <c r="N101" s="373" t="s">
        <v>378</v>
      </c>
      <c r="O101" s="373" t="s">
        <v>513</v>
      </c>
      <c r="P101" s="373" t="s">
        <v>514</v>
      </c>
      <c r="Q101" t="s">
        <v>515</v>
      </c>
      <c r="R101" t="s">
        <v>515</v>
      </c>
      <c r="S101" t="s">
        <v>515</v>
      </c>
      <c r="U101" s="373" t="s">
        <v>421</v>
      </c>
      <c r="V101" t="str">
        <f t="shared" si="4"/>
        <v>Western</v>
      </c>
      <c r="W101" t="s">
        <v>516</v>
      </c>
    </row>
    <row r="102" spans="1:23" hidden="1">
      <c r="E102" s="384" t="s">
        <v>368</v>
      </c>
      <c r="F102" s="384" t="e">
        <f>VLOOKUP(B3,O2:R2159,4,)</f>
        <v>#N/A</v>
      </c>
      <c r="H102" s="419" t="e">
        <f>VLOOKUP(F102,E95:H99,4,)</f>
        <v>#N/A</v>
      </c>
      <c r="J102" s="372" t="str">
        <f t="shared" si="3"/>
        <v>14897Allegany</v>
      </c>
      <c r="K102" s="373" t="s">
        <v>541</v>
      </c>
      <c r="L102">
        <v>14897</v>
      </c>
      <c r="M102" s="373" t="s">
        <v>424</v>
      </c>
      <c r="N102" s="373" t="s">
        <v>378</v>
      </c>
      <c r="O102" s="373" t="s">
        <v>513</v>
      </c>
      <c r="P102" s="373" t="s">
        <v>514</v>
      </c>
      <c r="Q102" t="s">
        <v>515</v>
      </c>
      <c r="R102" t="s">
        <v>515</v>
      </c>
      <c r="S102" t="s">
        <v>515</v>
      </c>
      <c r="U102" s="373" t="s">
        <v>424</v>
      </c>
      <c r="V102" t="str">
        <f t="shared" si="4"/>
        <v>Western</v>
      </c>
      <c r="W102" t="s">
        <v>516</v>
      </c>
    </row>
    <row r="103" spans="1:23" hidden="1">
      <c r="A103" t="s">
        <v>264</v>
      </c>
      <c r="E103" s="384"/>
      <c r="F103" s="384" t="s">
        <v>363</v>
      </c>
      <c r="H103" s="419" t="e">
        <f>IF(ISERROR(H101),H102,H101)</f>
        <v>#N/A</v>
      </c>
      <c r="J103" s="372" t="str">
        <f t="shared" si="3"/>
        <v>14802Allegany</v>
      </c>
      <c r="K103" s="373" t="s">
        <v>542</v>
      </c>
      <c r="L103">
        <v>14802</v>
      </c>
      <c r="M103" s="373" t="s">
        <v>424</v>
      </c>
      <c r="N103" s="373" t="s">
        <v>492</v>
      </c>
      <c r="O103" s="373" t="s">
        <v>513</v>
      </c>
      <c r="P103" s="373" t="s">
        <v>514</v>
      </c>
      <c r="Q103" t="s">
        <v>515</v>
      </c>
      <c r="R103" t="s">
        <v>515</v>
      </c>
      <c r="S103" t="s">
        <v>515</v>
      </c>
      <c r="U103" s="373" t="s">
        <v>424</v>
      </c>
      <c r="V103" t="str">
        <f t="shared" si="4"/>
        <v>Western</v>
      </c>
      <c r="W103" t="s">
        <v>516</v>
      </c>
    </row>
    <row r="104" spans="1:23">
      <c r="E104" s="384"/>
      <c r="F104" s="384"/>
      <c r="H104" s="419"/>
      <c r="J104" s="372" t="str">
        <f t="shared" si="3"/>
        <v>14803Allegany</v>
      </c>
      <c r="K104" s="373" t="s">
        <v>543</v>
      </c>
      <c r="L104">
        <v>14803</v>
      </c>
      <c r="M104" s="373" t="s">
        <v>424</v>
      </c>
      <c r="N104" s="373" t="s">
        <v>492</v>
      </c>
      <c r="O104" s="373" t="s">
        <v>513</v>
      </c>
      <c r="P104" s="373" t="s">
        <v>514</v>
      </c>
      <c r="Q104" t="s">
        <v>515</v>
      </c>
      <c r="R104" t="s">
        <v>515</v>
      </c>
      <c r="S104" t="s">
        <v>515</v>
      </c>
      <c r="U104" s="373" t="s">
        <v>424</v>
      </c>
      <c r="V104" t="str">
        <f t="shared" si="4"/>
        <v>Western</v>
      </c>
      <c r="W104" t="s">
        <v>516</v>
      </c>
    </row>
    <row r="105" spans="1:23" ht="17.25">
      <c r="E105" s="385" t="s">
        <v>544</v>
      </c>
      <c r="F105" s="386"/>
      <c r="G105" s="386"/>
      <c r="H105" s="409"/>
      <c r="J105" s="372" t="str">
        <f t="shared" si="3"/>
        <v>14804Allegany</v>
      </c>
      <c r="K105" s="373" t="s">
        <v>545</v>
      </c>
      <c r="L105">
        <v>14804</v>
      </c>
      <c r="M105" s="373" t="s">
        <v>424</v>
      </c>
      <c r="N105" s="373" t="s">
        <v>492</v>
      </c>
      <c r="O105" s="373" t="s">
        <v>513</v>
      </c>
      <c r="P105" s="373" t="s">
        <v>514</v>
      </c>
      <c r="Q105" t="s">
        <v>515</v>
      </c>
      <c r="R105" t="s">
        <v>515</v>
      </c>
      <c r="S105" t="s">
        <v>515</v>
      </c>
      <c r="U105" s="373" t="s">
        <v>424</v>
      </c>
      <c r="V105" t="str">
        <f t="shared" si="4"/>
        <v>Western</v>
      </c>
      <c r="W105" t="s">
        <v>516</v>
      </c>
    </row>
    <row r="106" spans="1:23">
      <c r="E106" s="363" t="s">
        <v>467</v>
      </c>
      <c r="F106" s="388"/>
      <c r="G106" s="388"/>
      <c r="H106" s="365" t="s">
        <v>503</v>
      </c>
      <c r="J106" s="372" t="str">
        <f t="shared" si="3"/>
        <v>14822Allegany</v>
      </c>
      <c r="K106" s="373" t="s">
        <v>546</v>
      </c>
      <c r="L106">
        <v>14822</v>
      </c>
      <c r="M106" s="373" t="s">
        <v>424</v>
      </c>
      <c r="N106" s="373" t="s">
        <v>492</v>
      </c>
      <c r="O106" s="373" t="s">
        <v>513</v>
      </c>
      <c r="P106" s="373" t="s">
        <v>514</v>
      </c>
      <c r="Q106" t="s">
        <v>515</v>
      </c>
      <c r="R106" t="s">
        <v>515</v>
      </c>
      <c r="S106" t="s">
        <v>515</v>
      </c>
      <c r="U106" s="373" t="s">
        <v>424</v>
      </c>
      <c r="V106" t="str">
        <f t="shared" si="4"/>
        <v>Western</v>
      </c>
      <c r="W106" t="s">
        <v>516</v>
      </c>
    </row>
    <row r="107" spans="1:23">
      <c r="E107" s="369" t="s">
        <v>505</v>
      </c>
      <c r="F107" s="411"/>
      <c r="G107" s="366"/>
      <c r="H107" s="423">
        <v>2.9581087797619032</v>
      </c>
      <c r="J107" s="372" t="str">
        <f t="shared" si="3"/>
        <v>14884Allegany</v>
      </c>
      <c r="K107" s="373" t="s">
        <v>547</v>
      </c>
      <c r="L107">
        <v>14884</v>
      </c>
      <c r="M107" s="373" t="s">
        <v>424</v>
      </c>
      <c r="N107" s="373" t="s">
        <v>492</v>
      </c>
      <c r="O107" s="373" t="s">
        <v>513</v>
      </c>
      <c r="P107" s="373" t="s">
        <v>514</v>
      </c>
      <c r="Q107" t="s">
        <v>515</v>
      </c>
      <c r="R107" t="s">
        <v>515</v>
      </c>
      <c r="S107" t="s">
        <v>515</v>
      </c>
      <c r="U107" s="373" t="s">
        <v>424</v>
      </c>
      <c r="V107" t="str">
        <f t="shared" si="4"/>
        <v>Western</v>
      </c>
      <c r="W107" t="s">
        <v>516</v>
      </c>
    </row>
    <row r="108" spans="1:23">
      <c r="E108" s="374" t="s">
        <v>532</v>
      </c>
      <c r="F108" s="382"/>
      <c r="G108" s="413"/>
      <c r="H108" s="424">
        <v>2.4398365583075337</v>
      </c>
      <c r="J108" s="372" t="str">
        <f t="shared" si="3"/>
        <v>14806Allegany</v>
      </c>
      <c r="K108" s="373" t="s">
        <v>548</v>
      </c>
      <c r="L108">
        <v>14806</v>
      </c>
      <c r="M108" s="373" t="s">
        <v>424</v>
      </c>
      <c r="N108" s="373" t="s">
        <v>494</v>
      </c>
      <c r="O108" s="373" t="s">
        <v>513</v>
      </c>
      <c r="P108" s="373" t="s">
        <v>514</v>
      </c>
      <c r="Q108" t="s">
        <v>515</v>
      </c>
      <c r="R108" t="s">
        <v>515</v>
      </c>
      <c r="S108" t="s">
        <v>515</v>
      </c>
      <c r="U108" s="373" t="s">
        <v>424</v>
      </c>
      <c r="V108" t="str">
        <f t="shared" si="4"/>
        <v>Western</v>
      </c>
      <c r="W108" t="s">
        <v>516</v>
      </c>
    </row>
    <row r="109" spans="1:23">
      <c r="E109" s="369" t="s">
        <v>380</v>
      </c>
      <c r="F109" s="411"/>
      <c r="G109" s="366"/>
      <c r="H109" s="423">
        <v>2.660757651515151</v>
      </c>
      <c r="J109" s="372" t="str">
        <f t="shared" si="3"/>
        <v>14895Allegany</v>
      </c>
      <c r="K109" s="373" t="s">
        <v>549</v>
      </c>
      <c r="L109">
        <v>14895</v>
      </c>
      <c r="M109" s="373" t="s">
        <v>424</v>
      </c>
      <c r="N109" s="373" t="s">
        <v>494</v>
      </c>
      <c r="O109" s="373" t="s">
        <v>513</v>
      </c>
      <c r="P109" s="373" t="s">
        <v>514</v>
      </c>
      <c r="Q109" t="s">
        <v>515</v>
      </c>
      <c r="R109" t="s">
        <v>515</v>
      </c>
      <c r="S109" t="s">
        <v>515</v>
      </c>
      <c r="U109" s="373" t="s">
        <v>424</v>
      </c>
      <c r="V109" t="str">
        <f t="shared" si="4"/>
        <v>Western</v>
      </c>
      <c r="W109" t="s">
        <v>516</v>
      </c>
    </row>
    <row r="110" spans="1:23">
      <c r="E110" s="374" t="s">
        <v>535</v>
      </c>
      <c r="F110" s="382"/>
      <c r="G110" s="413"/>
      <c r="H110" s="424">
        <v>2.8854408173076935</v>
      </c>
      <c r="J110" s="372" t="str">
        <f t="shared" si="3"/>
        <v>10453Bronx</v>
      </c>
      <c r="K110" s="373" t="s">
        <v>550</v>
      </c>
      <c r="L110">
        <v>10453</v>
      </c>
      <c r="M110" s="373" t="s">
        <v>456</v>
      </c>
      <c r="N110" s="373" t="s">
        <v>401</v>
      </c>
      <c r="O110" s="373" t="s">
        <v>551</v>
      </c>
      <c r="P110" s="373" t="s">
        <v>552</v>
      </c>
      <c r="Q110" t="s">
        <v>507</v>
      </c>
      <c r="R110" s="425"/>
      <c r="S110" s="425"/>
      <c r="T110" t="s">
        <v>469</v>
      </c>
      <c r="U110" s="373" t="s">
        <v>456</v>
      </c>
      <c r="V110" t="str">
        <f t="shared" si="4"/>
        <v>NYC</v>
      </c>
    </row>
    <row r="111" spans="1:23">
      <c r="E111" s="369" t="s">
        <v>520</v>
      </c>
      <c r="F111" s="411"/>
      <c r="G111" s="366"/>
      <c r="H111" s="423">
        <v>2.2435595175438618</v>
      </c>
      <c r="J111" s="372" t="str">
        <f t="shared" si="3"/>
        <v>10458Bronx</v>
      </c>
      <c r="K111" s="373" t="s">
        <v>553</v>
      </c>
      <c r="L111">
        <v>10458</v>
      </c>
      <c r="M111" s="373" t="s">
        <v>456</v>
      </c>
      <c r="N111" s="373" t="s">
        <v>401</v>
      </c>
      <c r="O111" s="373" t="s">
        <v>551</v>
      </c>
      <c r="P111" s="373" t="s">
        <v>552</v>
      </c>
      <c r="Q111" t="s">
        <v>507</v>
      </c>
      <c r="R111" s="425"/>
      <c r="S111" s="425"/>
      <c r="T111" t="s">
        <v>469</v>
      </c>
      <c r="U111" s="373" t="s">
        <v>456</v>
      </c>
      <c r="V111" t="str">
        <f t="shared" si="4"/>
        <v>NYC</v>
      </c>
    </row>
    <row r="112" spans="1:23">
      <c r="E112" s="515" t="s">
        <v>515</v>
      </c>
      <c r="F112" s="525"/>
      <c r="G112" s="528"/>
      <c r="H112" s="531">
        <v>2.2051507352941182</v>
      </c>
      <c r="J112" s="372" t="str">
        <f t="shared" si="3"/>
        <v>10463Bronx</v>
      </c>
      <c r="K112" s="373" t="s">
        <v>554</v>
      </c>
      <c r="L112">
        <v>10463</v>
      </c>
      <c r="M112" s="373" t="s">
        <v>456</v>
      </c>
      <c r="N112" s="373" t="s">
        <v>401</v>
      </c>
      <c r="O112" s="373" t="s">
        <v>551</v>
      </c>
      <c r="P112" s="373" t="s">
        <v>552</v>
      </c>
      <c r="Q112" t="s">
        <v>507</v>
      </c>
      <c r="R112" s="425"/>
      <c r="S112" s="425"/>
      <c r="T112" t="s">
        <v>469</v>
      </c>
      <c r="U112" s="373" t="s">
        <v>456</v>
      </c>
      <c r="V112" t="str">
        <f t="shared" si="4"/>
        <v>NYC</v>
      </c>
    </row>
    <row r="113" spans="5:22" hidden="1">
      <c r="E113" s="384"/>
      <c r="F113" s="384"/>
      <c r="G113" s="384"/>
      <c r="H113" s="384"/>
      <c r="J113" s="372" t="str">
        <f t="shared" si="3"/>
        <v>10466Bronx</v>
      </c>
      <c r="K113" s="373" t="s">
        <v>555</v>
      </c>
      <c r="L113">
        <v>10466</v>
      </c>
      <c r="M113" s="373" t="s">
        <v>456</v>
      </c>
      <c r="N113" s="373" t="s">
        <v>401</v>
      </c>
      <c r="O113" s="373" t="s">
        <v>551</v>
      </c>
      <c r="P113" s="373" t="s">
        <v>552</v>
      </c>
      <c r="Q113" t="s">
        <v>507</v>
      </c>
      <c r="R113" s="425"/>
      <c r="S113" s="425"/>
      <c r="T113" t="s">
        <v>469</v>
      </c>
      <c r="U113" s="373" t="s">
        <v>456</v>
      </c>
      <c r="V113" t="str">
        <f t="shared" si="4"/>
        <v>NYC</v>
      </c>
    </row>
    <row r="114" spans="5:22" hidden="1">
      <c r="E114" s="384" t="s">
        <v>361</v>
      </c>
      <c r="F114" s="384" t="e">
        <f>VLOOKUP(B2,$L$2:$S$2159,8,)</f>
        <v>#N/A</v>
      </c>
      <c r="H114" s="402" t="e">
        <f>VLOOKUP(F114,E107:H112,4,)</f>
        <v>#N/A</v>
      </c>
      <c r="J114" s="372" t="str">
        <f t="shared" si="3"/>
        <v>10467Bronx</v>
      </c>
      <c r="K114" s="373" t="s">
        <v>556</v>
      </c>
      <c r="L114">
        <v>10467</v>
      </c>
      <c r="M114" s="373" t="s">
        <v>456</v>
      </c>
      <c r="N114" s="373" t="s">
        <v>401</v>
      </c>
      <c r="O114" s="373" t="s">
        <v>551</v>
      </c>
      <c r="P114" s="373" t="s">
        <v>552</v>
      </c>
      <c r="Q114" t="s">
        <v>507</v>
      </c>
      <c r="R114" s="425"/>
      <c r="S114" s="425"/>
      <c r="T114" t="s">
        <v>469</v>
      </c>
      <c r="U114" s="373" t="s">
        <v>456</v>
      </c>
      <c r="V114" t="str">
        <f t="shared" si="4"/>
        <v>NYC</v>
      </c>
    </row>
    <row r="115" spans="5:22" hidden="1">
      <c r="E115" s="384" t="s">
        <v>368</v>
      </c>
      <c r="F115" s="384" t="e">
        <f>VLOOKUP(B3,O2:S2159,5,)</f>
        <v>#N/A</v>
      </c>
      <c r="H115" s="402" t="e">
        <f>VLOOKUP(F115,E107:H112,4,)</f>
        <v>#N/A</v>
      </c>
      <c r="J115" s="372" t="str">
        <f t="shared" si="3"/>
        <v>10468Bronx</v>
      </c>
      <c r="K115" s="373" t="s">
        <v>557</v>
      </c>
      <c r="L115">
        <v>10468</v>
      </c>
      <c r="M115" s="373" t="s">
        <v>456</v>
      </c>
      <c r="N115" s="373" t="s">
        <v>401</v>
      </c>
      <c r="O115" s="373" t="s">
        <v>551</v>
      </c>
      <c r="P115" s="373" t="s">
        <v>552</v>
      </c>
      <c r="Q115" t="s">
        <v>507</v>
      </c>
      <c r="R115" s="425"/>
      <c r="S115" s="425"/>
      <c r="T115" t="s">
        <v>469</v>
      </c>
      <c r="U115" s="373" t="s">
        <v>456</v>
      </c>
      <c r="V115" t="str">
        <f t="shared" si="4"/>
        <v>NYC</v>
      </c>
    </row>
    <row r="116" spans="5:22" hidden="1">
      <c r="E116" s="384"/>
      <c r="F116" s="384" t="s">
        <v>363</v>
      </c>
      <c r="H116" s="402" t="e">
        <f>IF(ISERROR(H114),H115,H114)</f>
        <v>#N/A</v>
      </c>
      <c r="J116" s="372" t="str">
        <f t="shared" si="3"/>
        <v>10469Bronx</v>
      </c>
      <c r="K116" s="373" t="s">
        <v>558</v>
      </c>
      <c r="L116">
        <v>10469</v>
      </c>
      <c r="M116" s="373" t="s">
        <v>456</v>
      </c>
      <c r="N116" s="373" t="s">
        <v>401</v>
      </c>
      <c r="O116" s="373" t="s">
        <v>551</v>
      </c>
      <c r="P116" s="373" t="s">
        <v>552</v>
      </c>
      <c r="Q116" t="s">
        <v>507</v>
      </c>
      <c r="R116" s="425"/>
      <c r="S116" s="425"/>
      <c r="T116" t="s">
        <v>469</v>
      </c>
      <c r="U116" s="373" t="s">
        <v>456</v>
      </c>
      <c r="V116" t="str">
        <f t="shared" si="4"/>
        <v>NYC</v>
      </c>
    </row>
    <row r="117" spans="5:22">
      <c r="H117" s="384"/>
      <c r="J117" s="372" t="str">
        <f t="shared" si="3"/>
        <v>10470Bronx</v>
      </c>
      <c r="K117" s="373" t="s">
        <v>559</v>
      </c>
      <c r="L117">
        <v>10470</v>
      </c>
      <c r="M117" s="373" t="s">
        <v>456</v>
      </c>
      <c r="N117" s="373" t="s">
        <v>401</v>
      </c>
      <c r="O117" s="373" t="s">
        <v>551</v>
      </c>
      <c r="P117" s="373" t="s">
        <v>552</v>
      </c>
      <c r="Q117" t="s">
        <v>507</v>
      </c>
      <c r="R117" s="425"/>
      <c r="S117" s="425"/>
      <c r="T117" t="s">
        <v>469</v>
      </c>
      <c r="U117" s="373" t="s">
        <v>456</v>
      </c>
      <c r="V117" t="str">
        <f t="shared" si="4"/>
        <v>NYC</v>
      </c>
    </row>
    <row r="118" spans="5:22" ht="17.25">
      <c r="E118" s="385" t="s">
        <v>560</v>
      </c>
      <c r="F118" s="386"/>
      <c r="G118" s="386"/>
      <c r="H118" s="409"/>
      <c r="J118" s="372" t="str">
        <f t="shared" si="3"/>
        <v>10471Bronx</v>
      </c>
      <c r="K118" s="373" t="s">
        <v>561</v>
      </c>
      <c r="L118">
        <v>10471</v>
      </c>
      <c r="M118" s="373" t="s">
        <v>456</v>
      </c>
      <c r="N118" s="373" t="s">
        <v>401</v>
      </c>
      <c r="O118" s="373" t="s">
        <v>551</v>
      </c>
      <c r="P118" s="373" t="s">
        <v>552</v>
      </c>
      <c r="Q118" t="s">
        <v>507</v>
      </c>
      <c r="R118" s="425"/>
      <c r="S118" s="425"/>
      <c r="T118" t="s">
        <v>469</v>
      </c>
      <c r="U118" s="373" t="s">
        <v>456</v>
      </c>
      <c r="V118" t="str">
        <f t="shared" si="4"/>
        <v>NYC</v>
      </c>
    </row>
    <row r="119" spans="5:22">
      <c r="E119" s="363" t="s">
        <v>467</v>
      </c>
      <c r="F119" s="388"/>
      <c r="G119" s="388"/>
      <c r="H119" s="365" t="s">
        <v>562</v>
      </c>
      <c r="J119" s="372" t="str">
        <f t="shared" si="3"/>
        <v>10475Bronx</v>
      </c>
      <c r="K119" s="373" t="s">
        <v>563</v>
      </c>
      <c r="L119">
        <v>10475</v>
      </c>
      <c r="M119" s="373" t="s">
        <v>456</v>
      </c>
      <c r="N119" s="373" t="s">
        <v>401</v>
      </c>
      <c r="O119" s="373" t="s">
        <v>551</v>
      </c>
      <c r="P119" s="373" t="s">
        <v>552</v>
      </c>
      <c r="Q119" t="s">
        <v>507</v>
      </c>
      <c r="R119" s="425"/>
      <c r="S119" s="425"/>
      <c r="T119" t="s">
        <v>469</v>
      </c>
      <c r="U119" s="373" t="s">
        <v>456</v>
      </c>
      <c r="V119" t="str">
        <f t="shared" si="4"/>
        <v>NYC</v>
      </c>
    </row>
    <row r="120" spans="5:22">
      <c r="E120" s="369" t="s">
        <v>505</v>
      </c>
      <c r="F120" s="411"/>
      <c r="G120" s="366"/>
      <c r="H120" s="423">
        <v>307.89408055555555</v>
      </c>
      <c r="J120" s="372" t="str">
        <f t="shared" si="3"/>
        <v>10451Bronx</v>
      </c>
      <c r="K120" s="373" t="s">
        <v>564</v>
      </c>
      <c r="L120">
        <v>10451</v>
      </c>
      <c r="M120" s="373" t="s">
        <v>565</v>
      </c>
      <c r="N120" s="373" t="s">
        <v>401</v>
      </c>
      <c r="O120" s="373" t="s">
        <v>551</v>
      </c>
      <c r="P120" s="373" t="s">
        <v>552</v>
      </c>
      <c r="Q120" t="s">
        <v>507</v>
      </c>
      <c r="R120" s="425"/>
      <c r="S120" s="425"/>
      <c r="T120" t="s">
        <v>469</v>
      </c>
      <c r="U120" s="373" t="s">
        <v>565</v>
      </c>
      <c r="V120" t="str">
        <f t="shared" si="4"/>
        <v>NYC</v>
      </c>
    </row>
    <row r="121" spans="5:22">
      <c r="E121" s="374" t="s">
        <v>566</v>
      </c>
      <c r="F121" s="382"/>
      <c r="G121" s="413"/>
      <c r="H121" s="424">
        <v>275.11028647914583</v>
      </c>
      <c r="J121" s="372" t="str">
        <f t="shared" si="3"/>
        <v>10452Bronx</v>
      </c>
      <c r="K121" s="373" t="s">
        <v>567</v>
      </c>
      <c r="L121">
        <v>10452</v>
      </c>
      <c r="M121" s="373" t="s">
        <v>565</v>
      </c>
      <c r="N121" s="373" t="s">
        <v>401</v>
      </c>
      <c r="O121" s="373" t="s">
        <v>551</v>
      </c>
      <c r="P121" s="373" t="s">
        <v>552</v>
      </c>
      <c r="Q121" t="s">
        <v>507</v>
      </c>
      <c r="R121" s="425"/>
      <c r="S121" s="425"/>
      <c r="T121" t="s">
        <v>469</v>
      </c>
      <c r="U121" s="373" t="s">
        <v>565</v>
      </c>
      <c r="V121" t="str">
        <f t="shared" si="4"/>
        <v>NYC</v>
      </c>
    </row>
    <row r="122" spans="5:22">
      <c r="E122" s="369" t="s">
        <v>380</v>
      </c>
      <c r="F122" s="411"/>
      <c r="G122" s="366"/>
      <c r="H122" s="423">
        <v>261.08237344426408</v>
      </c>
      <c r="J122" s="372" t="str">
        <f t="shared" si="3"/>
        <v>10454Bronx</v>
      </c>
      <c r="K122" s="373" t="s">
        <v>568</v>
      </c>
      <c r="L122">
        <v>10454</v>
      </c>
      <c r="M122" s="373" t="s">
        <v>565</v>
      </c>
      <c r="N122" s="373" t="s">
        <v>401</v>
      </c>
      <c r="O122" s="373" t="s">
        <v>551</v>
      </c>
      <c r="P122" s="373" t="s">
        <v>552</v>
      </c>
      <c r="Q122" t="s">
        <v>507</v>
      </c>
      <c r="R122" s="425"/>
      <c r="S122" s="425"/>
      <c r="T122" t="s">
        <v>469</v>
      </c>
      <c r="U122" s="373" t="s">
        <v>565</v>
      </c>
      <c r="V122" t="str">
        <f t="shared" si="4"/>
        <v>NYC</v>
      </c>
    </row>
    <row r="123" spans="5:22">
      <c r="E123" s="374" t="s">
        <v>535</v>
      </c>
      <c r="F123" s="382"/>
      <c r="G123" s="413"/>
      <c r="H123" s="424">
        <v>253.63949583333331</v>
      </c>
      <c r="J123" s="372" t="str">
        <f t="shared" si="3"/>
        <v>10455Bronx</v>
      </c>
      <c r="K123" s="373" t="s">
        <v>569</v>
      </c>
      <c r="L123">
        <v>10455</v>
      </c>
      <c r="M123" s="373" t="s">
        <v>565</v>
      </c>
      <c r="N123" s="373" t="s">
        <v>401</v>
      </c>
      <c r="O123" s="373" t="s">
        <v>551</v>
      </c>
      <c r="P123" s="373" t="s">
        <v>552</v>
      </c>
      <c r="Q123" t="s">
        <v>507</v>
      </c>
      <c r="R123" s="425"/>
      <c r="S123" s="425"/>
      <c r="T123" t="s">
        <v>469</v>
      </c>
      <c r="U123" s="373" t="s">
        <v>565</v>
      </c>
      <c r="V123" t="str">
        <f t="shared" si="4"/>
        <v>NYC</v>
      </c>
    </row>
    <row r="124" spans="5:22">
      <c r="E124" s="369" t="s">
        <v>570</v>
      </c>
      <c r="F124" s="411"/>
      <c r="G124" s="366"/>
      <c r="H124" s="423">
        <v>243.16233149801241</v>
      </c>
      <c r="J124" s="372" t="str">
        <f t="shared" si="3"/>
        <v>10456Bronx</v>
      </c>
      <c r="K124" s="373" t="s">
        <v>571</v>
      </c>
      <c r="L124">
        <v>10456</v>
      </c>
      <c r="M124" s="373" t="s">
        <v>565</v>
      </c>
      <c r="N124" s="373" t="s">
        <v>401</v>
      </c>
      <c r="O124" s="373" t="s">
        <v>551</v>
      </c>
      <c r="P124" s="373" t="s">
        <v>552</v>
      </c>
      <c r="Q124" t="s">
        <v>507</v>
      </c>
      <c r="R124" s="425"/>
      <c r="S124" s="425"/>
      <c r="T124" t="s">
        <v>469</v>
      </c>
      <c r="U124" s="373" t="s">
        <v>565</v>
      </c>
      <c r="V124" t="str">
        <f t="shared" si="4"/>
        <v>NYC</v>
      </c>
    </row>
    <row r="125" spans="5:22">
      <c r="E125" s="515" t="s">
        <v>516</v>
      </c>
      <c r="F125" s="525"/>
      <c r="G125" s="528"/>
      <c r="H125" s="531">
        <v>249.56101880787034</v>
      </c>
      <c r="J125" s="372" t="str">
        <f t="shared" si="3"/>
        <v>10457Bronx</v>
      </c>
      <c r="K125" s="373" t="s">
        <v>572</v>
      </c>
      <c r="L125">
        <v>10457</v>
      </c>
      <c r="M125" s="373" t="s">
        <v>565</v>
      </c>
      <c r="N125" s="373" t="s">
        <v>401</v>
      </c>
      <c r="O125" s="373" t="s">
        <v>551</v>
      </c>
      <c r="P125" s="373" t="s">
        <v>552</v>
      </c>
      <c r="Q125" t="s">
        <v>507</v>
      </c>
      <c r="R125" s="425"/>
      <c r="S125" s="425"/>
      <c r="T125" t="s">
        <v>469</v>
      </c>
      <c r="U125" s="373" t="s">
        <v>565</v>
      </c>
      <c r="V125" t="str">
        <f t="shared" si="4"/>
        <v>NYC</v>
      </c>
    </row>
    <row r="126" spans="5:22" hidden="1">
      <c r="J126" s="372" t="str">
        <f t="shared" si="3"/>
        <v>10459Bronx</v>
      </c>
      <c r="K126" s="373" t="s">
        <v>573</v>
      </c>
      <c r="L126">
        <v>10459</v>
      </c>
      <c r="M126" s="373" t="s">
        <v>565</v>
      </c>
      <c r="N126" s="373" t="s">
        <v>401</v>
      </c>
      <c r="O126" s="373" t="s">
        <v>551</v>
      </c>
      <c r="P126" s="373" t="s">
        <v>552</v>
      </c>
      <c r="Q126" t="s">
        <v>507</v>
      </c>
      <c r="R126" s="425"/>
      <c r="S126" s="425"/>
      <c r="T126" t="s">
        <v>469</v>
      </c>
      <c r="U126" s="373" t="s">
        <v>565</v>
      </c>
      <c r="V126" t="str">
        <f t="shared" si="4"/>
        <v>NYC</v>
      </c>
    </row>
    <row r="127" spans="5:22" hidden="1">
      <c r="E127" s="384" t="s">
        <v>361</v>
      </c>
      <c r="F127" s="384" t="e">
        <f>VLOOKUP(B2,$L$2:$W$215801,12,)</f>
        <v>#N/A</v>
      </c>
      <c r="H127" s="402" t="e">
        <f>VLOOKUP(F127,E120:H125,4,)</f>
        <v>#N/A</v>
      </c>
      <c r="J127" s="372" t="str">
        <f t="shared" si="3"/>
        <v>10460Bronx</v>
      </c>
      <c r="K127" s="373" t="s">
        <v>574</v>
      </c>
      <c r="L127">
        <v>10460</v>
      </c>
      <c r="M127" s="373" t="s">
        <v>565</v>
      </c>
      <c r="N127" s="373" t="s">
        <v>401</v>
      </c>
      <c r="O127" s="373" t="s">
        <v>551</v>
      </c>
      <c r="P127" s="373" t="s">
        <v>552</v>
      </c>
      <c r="Q127" t="s">
        <v>507</v>
      </c>
      <c r="R127" s="425"/>
      <c r="S127" s="425"/>
      <c r="T127" t="s">
        <v>469</v>
      </c>
      <c r="U127" s="373" t="s">
        <v>565</v>
      </c>
      <c r="V127" t="str">
        <f t="shared" si="4"/>
        <v>NYC</v>
      </c>
    </row>
    <row r="128" spans="5:22" hidden="1">
      <c r="E128" s="384" t="s">
        <v>368</v>
      </c>
      <c r="F128" s="384" t="e">
        <f>VLOOKUP(B3,O2:W21581,9,)</f>
        <v>#N/A</v>
      </c>
      <c r="H128" s="402" t="e">
        <f>VLOOKUP(F128,E120:H125,4,)</f>
        <v>#N/A</v>
      </c>
      <c r="J128" s="372" t="str">
        <f t="shared" si="3"/>
        <v>10461Bronx</v>
      </c>
      <c r="K128" s="373" t="s">
        <v>575</v>
      </c>
      <c r="L128">
        <v>10461</v>
      </c>
      <c r="M128" s="373" t="s">
        <v>565</v>
      </c>
      <c r="N128" s="373" t="s">
        <v>401</v>
      </c>
      <c r="O128" s="373" t="s">
        <v>551</v>
      </c>
      <c r="P128" s="373" t="s">
        <v>552</v>
      </c>
      <c r="Q128" t="s">
        <v>507</v>
      </c>
      <c r="R128" s="425"/>
      <c r="S128" s="425"/>
      <c r="T128" t="s">
        <v>469</v>
      </c>
      <c r="U128" s="373" t="s">
        <v>565</v>
      </c>
      <c r="V128" t="str">
        <f t="shared" si="4"/>
        <v>NYC</v>
      </c>
    </row>
    <row r="129" spans="5:23" hidden="1">
      <c r="E129" s="384"/>
      <c r="F129" s="384" t="s">
        <v>363</v>
      </c>
      <c r="H129" s="402" t="e">
        <f>IF(ISERROR(H127),H128,H127)</f>
        <v>#N/A</v>
      </c>
      <c r="J129" s="372" t="str">
        <f t="shared" si="3"/>
        <v>10462Bronx</v>
      </c>
      <c r="K129" s="373" t="s">
        <v>576</v>
      </c>
      <c r="L129">
        <v>10462</v>
      </c>
      <c r="M129" s="373" t="s">
        <v>565</v>
      </c>
      <c r="N129" s="373" t="s">
        <v>401</v>
      </c>
      <c r="O129" s="373" t="s">
        <v>551</v>
      </c>
      <c r="P129" s="373" t="s">
        <v>552</v>
      </c>
      <c r="Q129" t="s">
        <v>507</v>
      </c>
      <c r="R129" s="425"/>
      <c r="S129" s="425"/>
      <c r="T129" t="s">
        <v>469</v>
      </c>
      <c r="U129" s="373" t="s">
        <v>565</v>
      </c>
      <c r="V129" t="str">
        <f t="shared" si="4"/>
        <v>NYC</v>
      </c>
    </row>
    <row r="130" spans="5:23">
      <c r="J130" s="372" t="str">
        <f t="shared" si="3"/>
        <v>10465Bronx</v>
      </c>
      <c r="K130" s="373" t="s">
        <v>577</v>
      </c>
      <c r="L130">
        <v>10465</v>
      </c>
      <c r="M130" s="373" t="s">
        <v>565</v>
      </c>
      <c r="N130" s="373" t="s">
        <v>401</v>
      </c>
      <c r="O130" s="373" t="s">
        <v>551</v>
      </c>
      <c r="P130" s="373" t="s">
        <v>552</v>
      </c>
      <c r="Q130" t="s">
        <v>507</v>
      </c>
      <c r="R130" s="425"/>
      <c r="S130" s="425"/>
      <c r="T130" t="s">
        <v>469</v>
      </c>
      <c r="U130" s="373" t="s">
        <v>565</v>
      </c>
      <c r="V130" t="str">
        <f t="shared" si="4"/>
        <v>NYC</v>
      </c>
    </row>
    <row r="131" spans="5:23">
      <c r="J131" s="372" t="str">
        <f t="shared" si="3"/>
        <v>10472Bronx</v>
      </c>
      <c r="K131" s="373" t="s">
        <v>578</v>
      </c>
      <c r="L131">
        <v>10472</v>
      </c>
      <c r="M131" s="373" t="s">
        <v>565</v>
      </c>
      <c r="N131" s="373" t="s">
        <v>401</v>
      </c>
      <c r="O131" s="373" t="s">
        <v>551</v>
      </c>
      <c r="P131" s="373" t="s">
        <v>552</v>
      </c>
      <c r="Q131" t="s">
        <v>507</v>
      </c>
      <c r="R131" s="425"/>
      <c r="S131" s="425"/>
      <c r="T131" t="s">
        <v>469</v>
      </c>
      <c r="U131" s="373" t="s">
        <v>565</v>
      </c>
      <c r="V131" t="str">
        <f t="shared" si="4"/>
        <v>NYC</v>
      </c>
    </row>
    <row r="132" spans="5:23">
      <c r="J132" s="372" t="str">
        <f t="shared" si="3"/>
        <v>10473Bronx</v>
      </c>
      <c r="K132" s="373" t="s">
        <v>579</v>
      </c>
      <c r="L132">
        <v>10473</v>
      </c>
      <c r="M132" s="373" t="s">
        <v>565</v>
      </c>
      <c r="N132" s="373" t="s">
        <v>401</v>
      </c>
      <c r="O132" s="373" t="s">
        <v>551</v>
      </c>
      <c r="P132" s="373" t="s">
        <v>552</v>
      </c>
      <c r="Q132" t="s">
        <v>507</v>
      </c>
      <c r="R132" s="425"/>
      <c r="S132" s="425"/>
      <c r="T132" t="s">
        <v>469</v>
      </c>
      <c r="U132" s="373" t="s">
        <v>565</v>
      </c>
      <c r="V132" t="str">
        <f t="shared" si="4"/>
        <v>NYC</v>
      </c>
    </row>
    <row r="133" spans="5:23">
      <c r="J133" s="372" t="str">
        <f t="shared" ref="J133:J196" si="5">CONCATENATE(L133,O133)</f>
        <v>10474Bronx</v>
      </c>
      <c r="K133" s="373" t="s">
        <v>580</v>
      </c>
      <c r="L133">
        <v>10474</v>
      </c>
      <c r="M133" s="373" t="s">
        <v>565</v>
      </c>
      <c r="N133" s="373" t="s">
        <v>401</v>
      </c>
      <c r="O133" s="373" t="s">
        <v>551</v>
      </c>
      <c r="P133" s="373" t="s">
        <v>552</v>
      </c>
      <c r="Q133" t="s">
        <v>507</v>
      </c>
      <c r="R133" s="425"/>
      <c r="S133" s="425"/>
      <c r="T133" t="s">
        <v>469</v>
      </c>
      <c r="U133" s="373" t="s">
        <v>565</v>
      </c>
      <c r="V133" t="str">
        <f t="shared" ref="V133:V196" si="6">Q133</f>
        <v>NYC</v>
      </c>
    </row>
    <row r="134" spans="5:23">
      <c r="J134" s="372" t="str">
        <f t="shared" si="5"/>
        <v>10464Bronx</v>
      </c>
      <c r="K134" s="373" t="s">
        <v>581</v>
      </c>
      <c r="L134">
        <v>10464</v>
      </c>
      <c r="M134" s="373"/>
      <c r="N134" s="373"/>
      <c r="O134" s="373" t="s">
        <v>551</v>
      </c>
      <c r="P134" s="373" t="s">
        <v>552</v>
      </c>
      <c r="Q134" t="s">
        <v>507</v>
      </c>
      <c r="R134" s="425"/>
      <c r="S134" s="425"/>
      <c r="T134" t="s">
        <v>469</v>
      </c>
      <c r="U134" s="373"/>
      <c r="V134" t="str">
        <f t="shared" si="6"/>
        <v>NYC</v>
      </c>
    </row>
    <row r="135" spans="5:23">
      <c r="J135" s="372" t="str">
        <f t="shared" si="5"/>
        <v>13737Broome</v>
      </c>
      <c r="K135" s="373" t="s">
        <v>582</v>
      </c>
      <c r="L135">
        <v>13737</v>
      </c>
      <c r="M135" s="373" t="s">
        <v>424</v>
      </c>
      <c r="N135" s="373" t="s">
        <v>492</v>
      </c>
      <c r="O135" s="373" t="s">
        <v>583</v>
      </c>
      <c r="P135" s="373" t="s">
        <v>584</v>
      </c>
      <c r="Q135" t="s">
        <v>520</v>
      </c>
      <c r="R135" t="s">
        <v>520</v>
      </c>
      <c r="S135" t="s">
        <v>520</v>
      </c>
      <c r="U135" s="373" t="s">
        <v>424</v>
      </c>
      <c r="V135" t="str">
        <f t="shared" si="6"/>
        <v>Central</v>
      </c>
      <c r="W135" t="s">
        <v>570</v>
      </c>
    </row>
    <row r="136" spans="5:23">
      <c r="J136" s="372" t="str">
        <f t="shared" si="5"/>
        <v>13744Broome</v>
      </c>
      <c r="K136" s="373" t="s">
        <v>585</v>
      </c>
      <c r="L136">
        <v>13744</v>
      </c>
      <c r="M136" s="373" t="s">
        <v>424</v>
      </c>
      <c r="N136" s="373" t="s">
        <v>492</v>
      </c>
      <c r="O136" s="373" t="s">
        <v>583</v>
      </c>
      <c r="P136" s="373" t="s">
        <v>584</v>
      </c>
      <c r="Q136" t="s">
        <v>520</v>
      </c>
      <c r="R136" t="s">
        <v>520</v>
      </c>
      <c r="S136" t="s">
        <v>520</v>
      </c>
      <c r="U136" s="373" t="s">
        <v>424</v>
      </c>
      <c r="V136" t="str">
        <f t="shared" si="6"/>
        <v>Central</v>
      </c>
      <c r="W136" t="s">
        <v>570</v>
      </c>
    </row>
    <row r="137" spans="5:23">
      <c r="E137" s="384"/>
      <c r="F137" s="384"/>
      <c r="G137" s="384"/>
      <c r="H137" s="384"/>
      <c r="J137" s="372" t="str">
        <f t="shared" si="5"/>
        <v>13745Broome</v>
      </c>
      <c r="K137" s="373" t="s">
        <v>586</v>
      </c>
      <c r="L137">
        <v>13745</v>
      </c>
      <c r="M137" s="373" t="s">
        <v>424</v>
      </c>
      <c r="N137" s="373" t="s">
        <v>492</v>
      </c>
      <c r="O137" s="373" t="s">
        <v>583</v>
      </c>
      <c r="P137" s="373" t="s">
        <v>584</v>
      </c>
      <c r="Q137" t="s">
        <v>520</v>
      </c>
      <c r="R137" t="s">
        <v>520</v>
      </c>
      <c r="S137" t="s">
        <v>520</v>
      </c>
      <c r="U137" s="373" t="s">
        <v>424</v>
      </c>
      <c r="V137" t="str">
        <f t="shared" si="6"/>
        <v>Central</v>
      </c>
      <c r="W137" t="s">
        <v>570</v>
      </c>
    </row>
    <row r="138" spans="5:23">
      <c r="E138" s="384"/>
      <c r="F138" s="384"/>
      <c r="G138" s="384"/>
      <c r="H138" s="384"/>
      <c r="J138" s="372" t="str">
        <f t="shared" si="5"/>
        <v>13748Broome</v>
      </c>
      <c r="K138" s="373" t="s">
        <v>587</v>
      </c>
      <c r="L138">
        <v>13748</v>
      </c>
      <c r="M138" s="373" t="s">
        <v>424</v>
      </c>
      <c r="N138" s="373" t="s">
        <v>492</v>
      </c>
      <c r="O138" s="373" t="s">
        <v>583</v>
      </c>
      <c r="P138" s="373" t="s">
        <v>584</v>
      </c>
      <c r="Q138" t="s">
        <v>520</v>
      </c>
      <c r="R138" t="s">
        <v>520</v>
      </c>
      <c r="S138" t="s">
        <v>520</v>
      </c>
      <c r="U138" s="373" t="s">
        <v>424</v>
      </c>
      <c r="V138" t="str">
        <f t="shared" si="6"/>
        <v>Central</v>
      </c>
      <c r="W138" t="s">
        <v>570</v>
      </c>
    </row>
    <row r="139" spans="5:23">
      <c r="E139" s="384"/>
      <c r="F139" s="384"/>
      <c r="G139" s="384"/>
      <c r="H139" s="384"/>
      <c r="J139" s="372" t="str">
        <f t="shared" si="5"/>
        <v>13749Broome</v>
      </c>
      <c r="K139" s="373" t="s">
        <v>588</v>
      </c>
      <c r="L139">
        <v>13749</v>
      </c>
      <c r="M139" s="373" t="s">
        <v>424</v>
      </c>
      <c r="N139" s="373" t="s">
        <v>492</v>
      </c>
      <c r="O139" s="373" t="s">
        <v>583</v>
      </c>
      <c r="P139" s="373" t="s">
        <v>584</v>
      </c>
      <c r="Q139" t="s">
        <v>520</v>
      </c>
      <c r="R139" t="s">
        <v>520</v>
      </c>
      <c r="S139" t="s">
        <v>520</v>
      </c>
      <c r="U139" s="373" t="s">
        <v>424</v>
      </c>
      <c r="V139" t="str">
        <f t="shared" si="6"/>
        <v>Central</v>
      </c>
      <c r="W139" t="s">
        <v>570</v>
      </c>
    </row>
    <row r="140" spans="5:23">
      <c r="E140" s="384"/>
      <c r="F140" s="384"/>
      <c r="G140" s="384"/>
      <c r="H140" s="384"/>
      <c r="J140" s="372" t="str">
        <f t="shared" si="5"/>
        <v>13760Broome</v>
      </c>
      <c r="K140" s="373" t="s">
        <v>589</v>
      </c>
      <c r="L140">
        <v>13760</v>
      </c>
      <c r="M140" s="373" t="s">
        <v>424</v>
      </c>
      <c r="N140" s="373" t="s">
        <v>492</v>
      </c>
      <c r="O140" s="373" t="s">
        <v>583</v>
      </c>
      <c r="P140" s="373" t="s">
        <v>584</v>
      </c>
      <c r="Q140" t="s">
        <v>520</v>
      </c>
      <c r="R140" t="s">
        <v>520</v>
      </c>
      <c r="S140" t="s">
        <v>520</v>
      </c>
      <c r="U140" s="373" t="s">
        <v>424</v>
      </c>
      <c r="V140" t="str">
        <f t="shared" si="6"/>
        <v>Central</v>
      </c>
      <c r="W140" t="s">
        <v>570</v>
      </c>
    </row>
    <row r="141" spans="5:23">
      <c r="E141" s="384"/>
      <c r="F141" s="384"/>
      <c r="G141" s="384"/>
      <c r="H141" s="384"/>
      <c r="J141" s="372" t="str">
        <f t="shared" si="5"/>
        <v>13761Broome</v>
      </c>
      <c r="K141" s="373" t="s">
        <v>590</v>
      </c>
      <c r="L141">
        <v>13761</v>
      </c>
      <c r="M141" s="373" t="s">
        <v>424</v>
      </c>
      <c r="N141" s="373" t="s">
        <v>492</v>
      </c>
      <c r="O141" s="373" t="s">
        <v>583</v>
      </c>
      <c r="P141" s="373" t="s">
        <v>584</v>
      </c>
      <c r="Q141" t="s">
        <v>520</v>
      </c>
      <c r="R141" t="s">
        <v>520</v>
      </c>
      <c r="S141" t="s">
        <v>520</v>
      </c>
      <c r="U141" s="373" t="s">
        <v>424</v>
      </c>
      <c r="V141" t="str">
        <f t="shared" si="6"/>
        <v>Central</v>
      </c>
      <c r="W141" t="s">
        <v>570</v>
      </c>
    </row>
    <row r="142" spans="5:23">
      <c r="E142" s="384"/>
      <c r="F142" s="384"/>
      <c r="G142" s="384"/>
      <c r="H142" s="384"/>
      <c r="J142" s="372" t="str">
        <f t="shared" si="5"/>
        <v>13762Broome</v>
      </c>
      <c r="K142" s="373" t="s">
        <v>591</v>
      </c>
      <c r="L142">
        <v>13762</v>
      </c>
      <c r="M142" s="373" t="s">
        <v>424</v>
      </c>
      <c r="N142" s="373" t="s">
        <v>492</v>
      </c>
      <c r="O142" s="373" t="s">
        <v>583</v>
      </c>
      <c r="P142" s="373" t="s">
        <v>584</v>
      </c>
      <c r="Q142" t="s">
        <v>520</v>
      </c>
      <c r="R142" t="s">
        <v>520</v>
      </c>
      <c r="S142" t="s">
        <v>520</v>
      </c>
      <c r="U142" s="373" t="s">
        <v>424</v>
      </c>
      <c r="V142" t="str">
        <f t="shared" si="6"/>
        <v>Central</v>
      </c>
      <c r="W142" t="s">
        <v>570</v>
      </c>
    </row>
    <row r="143" spans="5:23">
      <c r="E143" s="384"/>
      <c r="F143" s="384"/>
      <c r="G143" s="384"/>
      <c r="H143" s="384"/>
      <c r="J143" s="372" t="str">
        <f t="shared" si="5"/>
        <v>13763Broome</v>
      </c>
      <c r="K143" s="373" t="s">
        <v>592</v>
      </c>
      <c r="L143">
        <v>13763</v>
      </c>
      <c r="M143" s="373" t="s">
        <v>424</v>
      </c>
      <c r="N143" s="373" t="s">
        <v>492</v>
      </c>
      <c r="O143" s="373" t="s">
        <v>583</v>
      </c>
      <c r="P143" s="373" t="s">
        <v>584</v>
      </c>
      <c r="Q143" t="s">
        <v>520</v>
      </c>
      <c r="R143" t="s">
        <v>520</v>
      </c>
      <c r="S143" t="s">
        <v>520</v>
      </c>
      <c r="U143" s="373" t="s">
        <v>424</v>
      </c>
      <c r="V143" t="str">
        <f t="shared" si="6"/>
        <v>Central</v>
      </c>
      <c r="W143" t="s">
        <v>570</v>
      </c>
    </row>
    <row r="144" spans="5:23">
      <c r="E144" s="384"/>
      <c r="F144" s="384"/>
      <c r="G144" s="384"/>
      <c r="H144" s="384"/>
      <c r="J144" s="372" t="str">
        <f t="shared" si="5"/>
        <v>13777Broome</v>
      </c>
      <c r="K144" s="373" t="s">
        <v>593</v>
      </c>
      <c r="L144">
        <v>13777</v>
      </c>
      <c r="M144" s="373" t="s">
        <v>424</v>
      </c>
      <c r="N144" s="373" t="s">
        <v>492</v>
      </c>
      <c r="O144" s="373" t="s">
        <v>583</v>
      </c>
      <c r="P144" s="373" t="s">
        <v>584</v>
      </c>
      <c r="Q144" t="s">
        <v>520</v>
      </c>
      <c r="R144" t="s">
        <v>520</v>
      </c>
      <c r="S144" t="s">
        <v>520</v>
      </c>
      <c r="U144" s="373" t="s">
        <v>424</v>
      </c>
      <c r="V144" t="str">
        <f t="shared" si="6"/>
        <v>Central</v>
      </c>
      <c r="W144" t="s">
        <v>570</v>
      </c>
    </row>
    <row r="145" spans="5:23">
      <c r="E145" s="384"/>
      <c r="F145" s="384"/>
      <c r="G145" s="384"/>
      <c r="H145" s="384"/>
      <c r="J145" s="372" t="str">
        <f t="shared" si="5"/>
        <v>13790Broome</v>
      </c>
      <c r="K145" s="373" t="s">
        <v>594</v>
      </c>
      <c r="L145">
        <v>13790</v>
      </c>
      <c r="M145" s="373" t="s">
        <v>424</v>
      </c>
      <c r="N145" s="373" t="s">
        <v>492</v>
      </c>
      <c r="O145" s="373" t="s">
        <v>583</v>
      </c>
      <c r="P145" s="373" t="s">
        <v>584</v>
      </c>
      <c r="Q145" t="s">
        <v>520</v>
      </c>
      <c r="R145" t="s">
        <v>520</v>
      </c>
      <c r="S145" t="s">
        <v>520</v>
      </c>
      <c r="U145" s="373" t="s">
        <v>424</v>
      </c>
      <c r="V145" t="str">
        <f t="shared" si="6"/>
        <v>Central</v>
      </c>
      <c r="W145" t="s">
        <v>570</v>
      </c>
    </row>
    <row r="146" spans="5:23">
      <c r="E146" s="384"/>
      <c r="F146" s="384"/>
      <c r="G146" s="384"/>
      <c r="H146" s="384"/>
      <c r="J146" s="372" t="str">
        <f t="shared" si="5"/>
        <v>13794Broome</v>
      </c>
      <c r="K146" s="373" t="s">
        <v>595</v>
      </c>
      <c r="L146">
        <v>13794</v>
      </c>
      <c r="M146" s="373" t="s">
        <v>424</v>
      </c>
      <c r="N146" s="373" t="s">
        <v>492</v>
      </c>
      <c r="O146" s="373" t="s">
        <v>583</v>
      </c>
      <c r="P146" s="373" t="s">
        <v>584</v>
      </c>
      <c r="Q146" t="s">
        <v>520</v>
      </c>
      <c r="R146" t="s">
        <v>520</v>
      </c>
      <c r="S146" t="s">
        <v>520</v>
      </c>
      <c r="U146" s="373" t="s">
        <v>424</v>
      </c>
      <c r="V146" t="str">
        <f t="shared" si="6"/>
        <v>Central</v>
      </c>
      <c r="W146" t="s">
        <v>570</v>
      </c>
    </row>
    <row r="147" spans="5:23">
      <c r="E147" s="384"/>
      <c r="F147" s="384"/>
      <c r="G147" s="384"/>
      <c r="H147" s="384"/>
      <c r="J147" s="372" t="str">
        <f t="shared" si="5"/>
        <v>13795Broome</v>
      </c>
      <c r="K147" s="373" t="s">
        <v>596</v>
      </c>
      <c r="L147">
        <v>13795</v>
      </c>
      <c r="M147" s="373" t="s">
        <v>424</v>
      </c>
      <c r="N147" s="373" t="s">
        <v>492</v>
      </c>
      <c r="O147" s="373" t="s">
        <v>583</v>
      </c>
      <c r="P147" s="373" t="s">
        <v>584</v>
      </c>
      <c r="Q147" t="s">
        <v>520</v>
      </c>
      <c r="R147" t="s">
        <v>520</v>
      </c>
      <c r="S147" t="s">
        <v>520</v>
      </c>
      <c r="U147" s="373" t="s">
        <v>424</v>
      </c>
      <c r="V147" t="str">
        <f t="shared" si="6"/>
        <v>Central</v>
      </c>
      <c r="W147" t="s">
        <v>570</v>
      </c>
    </row>
    <row r="148" spans="5:23">
      <c r="E148" s="384"/>
      <c r="F148" s="384"/>
      <c r="G148" s="384"/>
      <c r="H148" s="384"/>
      <c r="J148" s="372" t="str">
        <f t="shared" si="5"/>
        <v>13797Broome</v>
      </c>
      <c r="K148" s="373" t="s">
        <v>597</v>
      </c>
      <c r="L148">
        <v>13797</v>
      </c>
      <c r="M148" s="373" t="s">
        <v>424</v>
      </c>
      <c r="N148" s="373" t="s">
        <v>492</v>
      </c>
      <c r="O148" s="373" t="s">
        <v>583</v>
      </c>
      <c r="P148" s="373" t="s">
        <v>584</v>
      </c>
      <c r="Q148" t="s">
        <v>520</v>
      </c>
      <c r="R148" t="s">
        <v>520</v>
      </c>
      <c r="S148" t="s">
        <v>520</v>
      </c>
      <c r="U148" s="373" t="s">
        <v>424</v>
      </c>
      <c r="V148" t="str">
        <f t="shared" si="6"/>
        <v>Central</v>
      </c>
      <c r="W148" t="s">
        <v>570</v>
      </c>
    </row>
    <row r="149" spans="5:23">
      <c r="E149" s="384"/>
      <c r="F149" s="384"/>
      <c r="G149" s="384"/>
      <c r="H149" s="384"/>
      <c r="J149" s="372" t="str">
        <f t="shared" si="5"/>
        <v>13802Broome</v>
      </c>
      <c r="K149" s="373" t="s">
        <v>598</v>
      </c>
      <c r="L149">
        <v>13802</v>
      </c>
      <c r="M149" s="373" t="s">
        <v>424</v>
      </c>
      <c r="N149" s="373" t="s">
        <v>492</v>
      </c>
      <c r="O149" s="373" t="s">
        <v>583</v>
      </c>
      <c r="P149" s="373" t="s">
        <v>584</v>
      </c>
      <c r="Q149" t="s">
        <v>520</v>
      </c>
      <c r="R149" t="s">
        <v>520</v>
      </c>
      <c r="S149" t="s">
        <v>520</v>
      </c>
      <c r="U149" s="373" t="s">
        <v>424</v>
      </c>
      <c r="V149" t="str">
        <f t="shared" si="6"/>
        <v>Central</v>
      </c>
      <c r="W149" t="s">
        <v>570</v>
      </c>
    </row>
    <row r="150" spans="5:23">
      <c r="E150" s="384"/>
      <c r="F150" s="384"/>
      <c r="G150" s="384"/>
      <c r="H150" s="384"/>
      <c r="J150" s="372" t="str">
        <f t="shared" si="5"/>
        <v>13833Broome</v>
      </c>
      <c r="K150" s="373" t="s">
        <v>599</v>
      </c>
      <c r="L150">
        <v>13833</v>
      </c>
      <c r="M150" s="373" t="s">
        <v>424</v>
      </c>
      <c r="N150" s="373" t="s">
        <v>492</v>
      </c>
      <c r="O150" s="373" t="s">
        <v>583</v>
      </c>
      <c r="P150" s="373" t="s">
        <v>584</v>
      </c>
      <c r="Q150" t="s">
        <v>520</v>
      </c>
      <c r="R150" t="s">
        <v>520</v>
      </c>
      <c r="S150" t="s">
        <v>520</v>
      </c>
      <c r="U150" s="373" t="s">
        <v>424</v>
      </c>
      <c r="V150" t="str">
        <f t="shared" si="6"/>
        <v>Central</v>
      </c>
      <c r="W150" t="s">
        <v>570</v>
      </c>
    </row>
    <row r="151" spans="5:23">
      <c r="E151" s="384"/>
      <c r="F151" s="384"/>
      <c r="G151" s="384"/>
      <c r="H151" s="384"/>
      <c r="J151" s="372" t="str">
        <f t="shared" si="5"/>
        <v>13848Broome</v>
      </c>
      <c r="K151" s="373" t="s">
        <v>600</v>
      </c>
      <c r="L151">
        <v>13848</v>
      </c>
      <c r="M151" s="373" t="s">
        <v>424</v>
      </c>
      <c r="N151" s="373" t="s">
        <v>492</v>
      </c>
      <c r="O151" s="373" t="s">
        <v>583</v>
      </c>
      <c r="P151" s="373" t="s">
        <v>584</v>
      </c>
      <c r="Q151" t="s">
        <v>520</v>
      </c>
      <c r="R151" t="s">
        <v>520</v>
      </c>
      <c r="S151" t="s">
        <v>520</v>
      </c>
      <c r="U151" s="373" t="s">
        <v>424</v>
      </c>
      <c r="V151" t="str">
        <f t="shared" si="6"/>
        <v>Central</v>
      </c>
      <c r="W151" t="s">
        <v>570</v>
      </c>
    </row>
    <row r="152" spans="5:23">
      <c r="E152" s="384"/>
      <c r="F152" s="384"/>
      <c r="G152" s="384"/>
      <c r="H152" s="384"/>
      <c r="J152" s="372" t="str">
        <f t="shared" si="5"/>
        <v>13850Broome</v>
      </c>
      <c r="K152" s="373" t="s">
        <v>601</v>
      </c>
      <c r="L152">
        <v>13850</v>
      </c>
      <c r="M152" s="373" t="s">
        <v>424</v>
      </c>
      <c r="N152" s="373" t="s">
        <v>492</v>
      </c>
      <c r="O152" s="373" t="s">
        <v>583</v>
      </c>
      <c r="P152" s="373" t="s">
        <v>584</v>
      </c>
      <c r="Q152" t="s">
        <v>520</v>
      </c>
      <c r="R152" t="s">
        <v>520</v>
      </c>
      <c r="S152" t="s">
        <v>520</v>
      </c>
      <c r="U152" s="373" t="s">
        <v>424</v>
      </c>
      <c r="V152" t="str">
        <f t="shared" si="6"/>
        <v>Central</v>
      </c>
      <c r="W152" t="s">
        <v>570</v>
      </c>
    </row>
    <row r="153" spans="5:23">
      <c r="E153" s="384"/>
      <c r="F153" s="384"/>
      <c r="G153" s="384"/>
      <c r="H153" s="384"/>
      <c r="J153" s="372" t="str">
        <f t="shared" si="5"/>
        <v>13851Broome</v>
      </c>
      <c r="K153" s="373" t="s">
        <v>602</v>
      </c>
      <c r="L153">
        <v>13851</v>
      </c>
      <c r="M153" s="373" t="s">
        <v>424</v>
      </c>
      <c r="N153" s="373" t="s">
        <v>492</v>
      </c>
      <c r="O153" s="373" t="s">
        <v>583</v>
      </c>
      <c r="P153" s="373" t="s">
        <v>584</v>
      </c>
      <c r="Q153" t="s">
        <v>520</v>
      </c>
      <c r="R153" t="s">
        <v>520</v>
      </c>
      <c r="S153" t="s">
        <v>520</v>
      </c>
      <c r="U153" s="373" t="s">
        <v>424</v>
      </c>
      <c r="V153" t="str">
        <f t="shared" si="6"/>
        <v>Central</v>
      </c>
      <c r="W153" t="s">
        <v>570</v>
      </c>
    </row>
    <row r="154" spans="5:23">
      <c r="E154" s="384"/>
      <c r="F154" s="384"/>
      <c r="G154" s="384"/>
      <c r="H154" s="384"/>
      <c r="J154" s="372" t="str">
        <f t="shared" si="5"/>
        <v>13862Broome</v>
      </c>
      <c r="K154" s="373" t="s">
        <v>603</v>
      </c>
      <c r="L154">
        <v>13862</v>
      </c>
      <c r="M154" s="373" t="s">
        <v>424</v>
      </c>
      <c r="N154" s="373" t="s">
        <v>492</v>
      </c>
      <c r="O154" s="373" t="s">
        <v>583</v>
      </c>
      <c r="P154" s="373" t="s">
        <v>584</v>
      </c>
      <c r="Q154" t="s">
        <v>520</v>
      </c>
      <c r="R154" t="s">
        <v>520</v>
      </c>
      <c r="S154" t="s">
        <v>520</v>
      </c>
      <c r="U154" s="373" t="s">
        <v>424</v>
      </c>
      <c r="V154" t="str">
        <f t="shared" si="6"/>
        <v>Central</v>
      </c>
      <c r="W154" t="s">
        <v>570</v>
      </c>
    </row>
    <row r="155" spans="5:23">
      <c r="E155" s="384"/>
      <c r="F155" s="384"/>
      <c r="G155" s="384"/>
      <c r="H155" s="384"/>
      <c r="J155" s="372" t="str">
        <f t="shared" si="5"/>
        <v>13865Broome</v>
      </c>
      <c r="K155" s="373" t="s">
        <v>604</v>
      </c>
      <c r="L155">
        <v>13865</v>
      </c>
      <c r="M155" s="373" t="s">
        <v>424</v>
      </c>
      <c r="N155" s="373" t="s">
        <v>492</v>
      </c>
      <c r="O155" s="373" t="s">
        <v>583</v>
      </c>
      <c r="P155" s="373" t="s">
        <v>584</v>
      </c>
      <c r="Q155" t="s">
        <v>520</v>
      </c>
      <c r="R155" t="s">
        <v>520</v>
      </c>
      <c r="S155" t="s">
        <v>520</v>
      </c>
      <c r="U155" s="373" t="s">
        <v>424</v>
      </c>
      <c r="V155" t="str">
        <f t="shared" si="6"/>
        <v>Central</v>
      </c>
      <c r="W155" t="s">
        <v>570</v>
      </c>
    </row>
    <row r="156" spans="5:23">
      <c r="E156" s="384"/>
      <c r="F156" s="384"/>
      <c r="G156" s="384"/>
      <c r="H156" s="384"/>
      <c r="J156" s="372" t="str">
        <f t="shared" si="5"/>
        <v>13901Broome</v>
      </c>
      <c r="K156" s="373" t="s">
        <v>605</v>
      </c>
      <c r="L156">
        <v>13901</v>
      </c>
      <c r="M156" s="373" t="s">
        <v>424</v>
      </c>
      <c r="N156" s="373" t="s">
        <v>492</v>
      </c>
      <c r="O156" s="373" t="s">
        <v>583</v>
      </c>
      <c r="P156" s="373" t="s">
        <v>584</v>
      </c>
      <c r="Q156" t="s">
        <v>520</v>
      </c>
      <c r="R156" t="s">
        <v>520</v>
      </c>
      <c r="S156" t="s">
        <v>520</v>
      </c>
      <c r="U156" s="373" t="s">
        <v>424</v>
      </c>
      <c r="V156" t="str">
        <f t="shared" si="6"/>
        <v>Central</v>
      </c>
      <c r="W156" t="s">
        <v>570</v>
      </c>
    </row>
    <row r="157" spans="5:23">
      <c r="E157" s="384"/>
      <c r="F157" s="384"/>
      <c r="G157" s="384"/>
      <c r="H157" s="384"/>
      <c r="J157" s="372" t="str">
        <f t="shared" si="5"/>
        <v>13902Broome</v>
      </c>
      <c r="K157" s="373" t="s">
        <v>606</v>
      </c>
      <c r="L157">
        <v>13902</v>
      </c>
      <c r="M157" s="373" t="s">
        <v>424</v>
      </c>
      <c r="N157" s="373" t="s">
        <v>492</v>
      </c>
      <c r="O157" s="373" t="s">
        <v>583</v>
      </c>
      <c r="P157" s="373" t="s">
        <v>584</v>
      </c>
      <c r="Q157" t="s">
        <v>520</v>
      </c>
      <c r="R157" t="s">
        <v>520</v>
      </c>
      <c r="S157" t="s">
        <v>520</v>
      </c>
      <c r="U157" s="373" t="s">
        <v>424</v>
      </c>
      <c r="V157" t="str">
        <f t="shared" si="6"/>
        <v>Central</v>
      </c>
      <c r="W157" t="s">
        <v>570</v>
      </c>
    </row>
    <row r="158" spans="5:23">
      <c r="E158" s="384"/>
      <c r="F158" s="384"/>
      <c r="G158" s="384"/>
      <c r="H158" s="384"/>
      <c r="J158" s="372" t="str">
        <f t="shared" si="5"/>
        <v>13903Broome</v>
      </c>
      <c r="K158" s="373" t="s">
        <v>607</v>
      </c>
      <c r="L158">
        <v>13903</v>
      </c>
      <c r="M158" s="373" t="s">
        <v>424</v>
      </c>
      <c r="N158" s="373" t="s">
        <v>492</v>
      </c>
      <c r="O158" s="373" t="s">
        <v>583</v>
      </c>
      <c r="P158" s="373" t="s">
        <v>584</v>
      </c>
      <c r="Q158" t="s">
        <v>520</v>
      </c>
      <c r="R158" t="s">
        <v>520</v>
      </c>
      <c r="S158" t="s">
        <v>520</v>
      </c>
      <c r="U158" s="373" t="s">
        <v>424</v>
      </c>
      <c r="V158" t="str">
        <f t="shared" si="6"/>
        <v>Central</v>
      </c>
      <c r="W158" t="s">
        <v>570</v>
      </c>
    </row>
    <row r="159" spans="5:23">
      <c r="E159" s="384"/>
      <c r="F159" s="384"/>
      <c r="G159" s="384"/>
      <c r="H159" s="384"/>
      <c r="J159" s="372" t="str">
        <f t="shared" si="5"/>
        <v>13904Broome</v>
      </c>
      <c r="K159" s="373" t="s">
        <v>608</v>
      </c>
      <c r="L159">
        <v>13904</v>
      </c>
      <c r="M159" s="373" t="s">
        <v>424</v>
      </c>
      <c r="N159" s="373" t="s">
        <v>492</v>
      </c>
      <c r="O159" s="373" t="s">
        <v>583</v>
      </c>
      <c r="P159" s="373" t="s">
        <v>584</v>
      </c>
      <c r="Q159" t="s">
        <v>520</v>
      </c>
      <c r="R159" t="s">
        <v>520</v>
      </c>
      <c r="S159" t="s">
        <v>520</v>
      </c>
      <c r="U159" s="373" t="s">
        <v>424</v>
      </c>
      <c r="V159" t="str">
        <f t="shared" si="6"/>
        <v>Central</v>
      </c>
      <c r="W159" t="s">
        <v>570</v>
      </c>
    </row>
    <row r="160" spans="5:23">
      <c r="E160" s="384"/>
      <c r="F160" s="384"/>
      <c r="G160" s="384"/>
      <c r="H160" s="384"/>
      <c r="J160" s="372" t="str">
        <f t="shared" si="5"/>
        <v>13905Broome</v>
      </c>
      <c r="K160" s="373" t="s">
        <v>609</v>
      </c>
      <c r="L160">
        <v>13905</v>
      </c>
      <c r="M160" s="373" t="s">
        <v>424</v>
      </c>
      <c r="N160" s="373" t="s">
        <v>492</v>
      </c>
      <c r="O160" s="373" t="s">
        <v>583</v>
      </c>
      <c r="P160" s="373" t="s">
        <v>584</v>
      </c>
      <c r="Q160" t="s">
        <v>520</v>
      </c>
      <c r="R160" t="s">
        <v>520</v>
      </c>
      <c r="S160" t="s">
        <v>520</v>
      </c>
      <c r="U160" s="373" t="s">
        <v>424</v>
      </c>
      <c r="V160" t="str">
        <f t="shared" si="6"/>
        <v>Central</v>
      </c>
      <c r="W160" t="s">
        <v>570</v>
      </c>
    </row>
    <row r="161" spans="5:23">
      <c r="E161" s="384"/>
      <c r="F161" s="384"/>
      <c r="G161" s="384"/>
      <c r="H161" s="384"/>
      <c r="J161" s="372" t="str">
        <f t="shared" si="5"/>
        <v>13754Broome</v>
      </c>
      <c r="K161" s="373" t="s">
        <v>610</v>
      </c>
      <c r="L161">
        <v>13754</v>
      </c>
      <c r="M161" s="373" t="s">
        <v>430</v>
      </c>
      <c r="N161" s="373" t="s">
        <v>492</v>
      </c>
      <c r="O161" s="373" t="s">
        <v>583</v>
      </c>
      <c r="P161" s="373" t="s">
        <v>584</v>
      </c>
      <c r="Q161" t="s">
        <v>520</v>
      </c>
      <c r="R161" t="s">
        <v>520</v>
      </c>
      <c r="S161" t="s">
        <v>520</v>
      </c>
      <c r="U161" s="373" t="s">
        <v>430</v>
      </c>
      <c r="V161" t="str">
        <f t="shared" si="6"/>
        <v>Central</v>
      </c>
      <c r="W161" t="s">
        <v>570</v>
      </c>
    </row>
    <row r="162" spans="5:23">
      <c r="E162" s="384"/>
      <c r="F162" s="384"/>
      <c r="G162" s="384"/>
      <c r="H162" s="384"/>
      <c r="J162" s="372" t="str">
        <f t="shared" si="5"/>
        <v>13787Broome</v>
      </c>
      <c r="K162" s="373" t="s">
        <v>611</v>
      </c>
      <c r="L162">
        <v>13787</v>
      </c>
      <c r="M162" s="373" t="s">
        <v>430</v>
      </c>
      <c r="N162" s="373" t="s">
        <v>492</v>
      </c>
      <c r="O162" s="373" t="s">
        <v>583</v>
      </c>
      <c r="P162" s="373" t="s">
        <v>584</v>
      </c>
      <c r="Q162" t="s">
        <v>520</v>
      </c>
      <c r="R162" t="s">
        <v>520</v>
      </c>
      <c r="S162" t="s">
        <v>520</v>
      </c>
      <c r="U162" s="373" t="s">
        <v>430</v>
      </c>
      <c r="V162" t="str">
        <f t="shared" si="6"/>
        <v>Central</v>
      </c>
      <c r="W162" t="s">
        <v>570</v>
      </c>
    </row>
    <row r="163" spans="5:23">
      <c r="E163" s="384"/>
      <c r="F163" s="384"/>
      <c r="G163" s="384"/>
      <c r="H163" s="384"/>
      <c r="J163" s="372" t="str">
        <f t="shared" si="5"/>
        <v>13813Broome</v>
      </c>
      <c r="K163" s="373" t="s">
        <v>612</v>
      </c>
      <c r="L163">
        <v>13813</v>
      </c>
      <c r="M163" s="373" t="s">
        <v>430</v>
      </c>
      <c r="N163" s="373" t="s">
        <v>492</v>
      </c>
      <c r="O163" s="373" t="s">
        <v>583</v>
      </c>
      <c r="P163" s="373" t="s">
        <v>584</v>
      </c>
      <c r="Q163" t="s">
        <v>520</v>
      </c>
      <c r="R163" t="s">
        <v>520</v>
      </c>
      <c r="S163" t="s">
        <v>520</v>
      </c>
      <c r="U163" s="373" t="s">
        <v>430</v>
      </c>
      <c r="V163" t="str">
        <f t="shared" si="6"/>
        <v>Central</v>
      </c>
      <c r="W163" t="s">
        <v>570</v>
      </c>
    </row>
    <row r="164" spans="5:23">
      <c r="E164" s="384"/>
      <c r="F164" s="384"/>
      <c r="G164" s="384"/>
      <c r="H164" s="384"/>
      <c r="J164" s="372" t="str">
        <f t="shared" si="5"/>
        <v>13826Broome</v>
      </c>
      <c r="K164" s="373" t="s">
        <v>613</v>
      </c>
      <c r="L164">
        <v>13826</v>
      </c>
      <c r="M164" s="373" t="s">
        <v>430</v>
      </c>
      <c r="N164" s="373" t="s">
        <v>492</v>
      </c>
      <c r="O164" s="373" t="s">
        <v>583</v>
      </c>
      <c r="P164" s="373" t="s">
        <v>584</v>
      </c>
      <c r="Q164" t="s">
        <v>520</v>
      </c>
      <c r="R164" t="s">
        <v>520</v>
      </c>
      <c r="S164" t="s">
        <v>520</v>
      </c>
      <c r="U164" s="373" t="s">
        <v>430</v>
      </c>
      <c r="V164" t="str">
        <f t="shared" si="6"/>
        <v>Central</v>
      </c>
      <c r="W164" t="s">
        <v>570</v>
      </c>
    </row>
    <row r="165" spans="5:23">
      <c r="E165" s="384"/>
      <c r="F165" s="384"/>
      <c r="G165" s="384"/>
      <c r="H165" s="384"/>
      <c r="J165" s="372" t="str">
        <f t="shared" si="5"/>
        <v>14042Cattaraugus</v>
      </c>
      <c r="K165" s="373" t="s">
        <v>614</v>
      </c>
      <c r="L165">
        <v>14042</v>
      </c>
      <c r="M165" s="373" t="s">
        <v>418</v>
      </c>
      <c r="N165" s="373" t="s">
        <v>378</v>
      </c>
      <c r="O165" s="373" t="s">
        <v>615</v>
      </c>
      <c r="P165" s="373" t="s">
        <v>514</v>
      </c>
      <c r="Q165" t="s">
        <v>515</v>
      </c>
      <c r="R165" t="s">
        <v>515</v>
      </c>
      <c r="S165" t="s">
        <v>515</v>
      </c>
      <c r="U165" s="373" t="s">
        <v>418</v>
      </c>
      <c r="V165" t="str">
        <f t="shared" si="6"/>
        <v>Western</v>
      </c>
      <c r="W165" t="s">
        <v>516</v>
      </c>
    </row>
    <row r="166" spans="5:23">
      <c r="E166" s="384"/>
      <c r="F166" s="384"/>
      <c r="G166" s="384"/>
      <c r="H166" s="384"/>
      <c r="J166" s="372" t="str">
        <f t="shared" si="5"/>
        <v>14060Cattaraugus</v>
      </c>
      <c r="K166" s="373" t="s">
        <v>616</v>
      </c>
      <c r="L166">
        <v>14060</v>
      </c>
      <c r="M166" s="373" t="s">
        <v>418</v>
      </c>
      <c r="N166" s="373" t="s">
        <v>378</v>
      </c>
      <c r="O166" s="373" t="s">
        <v>615</v>
      </c>
      <c r="P166" s="373" t="s">
        <v>514</v>
      </c>
      <c r="Q166" t="s">
        <v>515</v>
      </c>
      <c r="R166" t="s">
        <v>515</v>
      </c>
      <c r="S166" t="s">
        <v>515</v>
      </c>
      <c r="U166" s="373" t="s">
        <v>418</v>
      </c>
      <c r="V166" t="str">
        <f t="shared" si="6"/>
        <v>Western</v>
      </c>
      <c r="W166" t="s">
        <v>516</v>
      </c>
    </row>
    <row r="167" spans="5:23">
      <c r="E167" s="384"/>
      <c r="F167" s="384"/>
      <c r="G167" s="384"/>
      <c r="H167" s="384"/>
      <c r="J167" s="372" t="str">
        <f t="shared" si="5"/>
        <v>14065Cattaraugus</v>
      </c>
      <c r="K167" s="373" t="s">
        <v>617</v>
      </c>
      <c r="L167">
        <v>14065</v>
      </c>
      <c r="M167" s="373" t="s">
        <v>418</v>
      </c>
      <c r="N167" s="373" t="s">
        <v>378</v>
      </c>
      <c r="O167" s="373" t="s">
        <v>615</v>
      </c>
      <c r="P167" s="373" t="s">
        <v>514</v>
      </c>
      <c r="Q167" t="s">
        <v>515</v>
      </c>
      <c r="R167" t="s">
        <v>515</v>
      </c>
      <c r="S167" t="s">
        <v>515</v>
      </c>
      <c r="U167" s="373" t="s">
        <v>418</v>
      </c>
      <c r="V167" t="str">
        <f t="shared" si="6"/>
        <v>Western</v>
      </c>
      <c r="W167" t="s">
        <v>516</v>
      </c>
    </row>
    <row r="168" spans="5:23">
      <c r="E168" s="384"/>
      <c r="F168" s="384"/>
      <c r="G168" s="384"/>
      <c r="H168" s="384"/>
      <c r="J168" s="372" t="str">
        <f t="shared" si="5"/>
        <v>14101Cattaraugus</v>
      </c>
      <c r="K168" s="373" t="s">
        <v>618</v>
      </c>
      <c r="L168">
        <v>14101</v>
      </c>
      <c r="M168" s="373" t="s">
        <v>418</v>
      </c>
      <c r="N168" s="373" t="s">
        <v>378</v>
      </c>
      <c r="O168" s="373" t="s">
        <v>615</v>
      </c>
      <c r="P168" s="373" t="s">
        <v>514</v>
      </c>
      <c r="Q168" t="s">
        <v>515</v>
      </c>
      <c r="R168" t="s">
        <v>515</v>
      </c>
      <c r="S168" t="s">
        <v>515</v>
      </c>
      <c r="U168" s="373" t="s">
        <v>418</v>
      </c>
      <c r="V168" t="str">
        <f t="shared" si="6"/>
        <v>Western</v>
      </c>
      <c r="W168" t="s">
        <v>516</v>
      </c>
    </row>
    <row r="169" spans="5:23">
      <c r="E169" s="384"/>
      <c r="F169" s="384"/>
      <c r="G169" s="384"/>
      <c r="H169" s="384"/>
      <c r="J169" s="372" t="str">
        <f t="shared" si="5"/>
        <v>14133Cattaraugus</v>
      </c>
      <c r="K169" s="373" t="s">
        <v>619</v>
      </c>
      <c r="L169">
        <v>14133</v>
      </c>
      <c r="M169" s="373" t="s">
        <v>418</v>
      </c>
      <c r="N169" s="373" t="s">
        <v>378</v>
      </c>
      <c r="O169" s="373" t="s">
        <v>615</v>
      </c>
      <c r="P169" s="373" t="s">
        <v>514</v>
      </c>
      <c r="Q169" t="s">
        <v>515</v>
      </c>
      <c r="R169" t="s">
        <v>515</v>
      </c>
      <c r="S169" t="s">
        <v>515</v>
      </c>
      <c r="U169" s="373" t="s">
        <v>418</v>
      </c>
      <c r="V169" t="str">
        <f t="shared" si="6"/>
        <v>Western</v>
      </c>
      <c r="W169" t="s">
        <v>516</v>
      </c>
    </row>
    <row r="170" spans="5:23">
      <c r="E170" s="384"/>
      <c r="F170" s="384"/>
      <c r="G170" s="384"/>
      <c r="H170" s="384"/>
      <c r="J170" s="372" t="str">
        <f t="shared" si="5"/>
        <v>14171Cattaraugus</v>
      </c>
      <c r="K170" s="373" t="s">
        <v>620</v>
      </c>
      <c r="L170">
        <v>14171</v>
      </c>
      <c r="M170" s="373" t="s">
        <v>418</v>
      </c>
      <c r="N170" s="373" t="s">
        <v>378</v>
      </c>
      <c r="O170" s="373" t="s">
        <v>615</v>
      </c>
      <c r="P170" s="373" t="s">
        <v>514</v>
      </c>
      <c r="Q170" t="s">
        <v>515</v>
      </c>
      <c r="R170" t="s">
        <v>515</v>
      </c>
      <c r="S170" t="s">
        <v>515</v>
      </c>
      <c r="U170" s="373" t="s">
        <v>418</v>
      </c>
      <c r="V170" t="str">
        <f t="shared" si="6"/>
        <v>Western</v>
      </c>
      <c r="W170" t="s">
        <v>516</v>
      </c>
    </row>
    <row r="171" spans="5:23">
      <c r="E171" s="384"/>
      <c r="F171" s="384"/>
      <c r="G171" s="384"/>
      <c r="H171" s="384"/>
      <c r="J171" s="372" t="str">
        <f t="shared" si="5"/>
        <v>14173Cattaraugus</v>
      </c>
      <c r="K171" s="373" t="s">
        <v>621</v>
      </c>
      <c r="L171">
        <v>14173</v>
      </c>
      <c r="M171" s="373" t="s">
        <v>418</v>
      </c>
      <c r="N171" s="373" t="s">
        <v>378</v>
      </c>
      <c r="O171" s="373" t="s">
        <v>615</v>
      </c>
      <c r="P171" s="373" t="s">
        <v>514</v>
      </c>
      <c r="Q171" t="s">
        <v>515</v>
      </c>
      <c r="R171" t="s">
        <v>515</v>
      </c>
      <c r="S171" t="s">
        <v>515</v>
      </c>
      <c r="U171" s="373" t="s">
        <v>418</v>
      </c>
      <c r="V171" t="str">
        <f t="shared" si="6"/>
        <v>Western</v>
      </c>
      <c r="W171" t="s">
        <v>516</v>
      </c>
    </row>
    <row r="172" spans="5:23">
      <c r="E172" s="384"/>
      <c r="F172" s="384"/>
      <c r="G172" s="384"/>
      <c r="H172" s="384"/>
      <c r="J172" s="372" t="str">
        <f t="shared" si="5"/>
        <v>14706Cattaraugus</v>
      </c>
      <c r="K172" s="373" t="s">
        <v>622</v>
      </c>
      <c r="L172">
        <v>14706</v>
      </c>
      <c r="M172" s="373" t="s">
        <v>418</v>
      </c>
      <c r="N172" s="373" t="s">
        <v>378</v>
      </c>
      <c r="O172" s="373" t="s">
        <v>615</v>
      </c>
      <c r="P172" s="373" t="s">
        <v>514</v>
      </c>
      <c r="Q172" t="s">
        <v>515</v>
      </c>
      <c r="R172" t="s">
        <v>515</v>
      </c>
      <c r="S172" t="s">
        <v>515</v>
      </c>
      <c r="U172" s="373" t="s">
        <v>418</v>
      </c>
      <c r="V172" t="str">
        <f t="shared" si="6"/>
        <v>Western</v>
      </c>
      <c r="W172" t="s">
        <v>516</v>
      </c>
    </row>
    <row r="173" spans="5:23">
      <c r="E173" s="384"/>
      <c r="F173" s="384"/>
      <c r="G173" s="384"/>
      <c r="H173" s="384"/>
      <c r="J173" s="372" t="str">
        <f t="shared" si="5"/>
        <v>14719Cattaraugus</v>
      </c>
      <c r="K173" s="373" t="s">
        <v>623</v>
      </c>
      <c r="L173">
        <v>14719</v>
      </c>
      <c r="M173" s="373" t="s">
        <v>418</v>
      </c>
      <c r="N173" s="373" t="s">
        <v>378</v>
      </c>
      <c r="O173" s="373" t="s">
        <v>615</v>
      </c>
      <c r="P173" s="373" t="s">
        <v>514</v>
      </c>
      <c r="Q173" t="s">
        <v>515</v>
      </c>
      <c r="R173" t="s">
        <v>515</v>
      </c>
      <c r="S173" t="s">
        <v>515</v>
      </c>
      <c r="U173" s="373" t="s">
        <v>418</v>
      </c>
      <c r="V173" t="str">
        <f t="shared" si="6"/>
        <v>Western</v>
      </c>
      <c r="W173" t="s">
        <v>516</v>
      </c>
    </row>
    <row r="174" spans="5:23">
      <c r="E174" s="384"/>
      <c r="F174" s="384"/>
      <c r="G174" s="384"/>
      <c r="H174" s="384"/>
      <c r="J174" s="372" t="str">
        <f t="shared" si="5"/>
        <v>14729Cattaraugus</v>
      </c>
      <c r="K174" s="373" t="s">
        <v>624</v>
      </c>
      <c r="L174">
        <v>14729</v>
      </c>
      <c r="M174" s="373" t="s">
        <v>418</v>
      </c>
      <c r="N174" s="373" t="s">
        <v>378</v>
      </c>
      <c r="O174" s="373" t="s">
        <v>615</v>
      </c>
      <c r="P174" s="373" t="s">
        <v>514</v>
      </c>
      <c r="Q174" t="s">
        <v>515</v>
      </c>
      <c r="R174" t="s">
        <v>515</v>
      </c>
      <c r="S174" t="s">
        <v>515</v>
      </c>
      <c r="U174" s="373" t="s">
        <v>418</v>
      </c>
      <c r="V174" t="str">
        <f t="shared" si="6"/>
        <v>Western</v>
      </c>
      <c r="W174" t="s">
        <v>516</v>
      </c>
    </row>
    <row r="175" spans="5:23">
      <c r="E175" s="384"/>
      <c r="F175" s="384"/>
      <c r="G175" s="384"/>
      <c r="H175" s="384"/>
      <c r="J175" s="372" t="str">
        <f t="shared" si="5"/>
        <v>14731Cattaraugus</v>
      </c>
      <c r="K175" s="373" t="s">
        <v>625</v>
      </c>
      <c r="L175">
        <v>14731</v>
      </c>
      <c r="M175" s="373" t="s">
        <v>418</v>
      </c>
      <c r="N175" s="373" t="s">
        <v>378</v>
      </c>
      <c r="O175" s="373" t="s">
        <v>615</v>
      </c>
      <c r="P175" s="373" t="s">
        <v>514</v>
      </c>
      <c r="Q175" t="s">
        <v>515</v>
      </c>
      <c r="R175" t="s">
        <v>515</v>
      </c>
      <c r="S175" t="s">
        <v>515</v>
      </c>
      <c r="U175" s="373" t="s">
        <v>418</v>
      </c>
      <c r="V175" t="str">
        <f t="shared" si="6"/>
        <v>Western</v>
      </c>
      <c r="W175" t="s">
        <v>516</v>
      </c>
    </row>
    <row r="176" spans="5:23">
      <c r="E176" s="384"/>
      <c r="F176" s="384"/>
      <c r="G176" s="384"/>
      <c r="H176" s="384"/>
      <c r="J176" s="372" t="str">
        <f t="shared" si="5"/>
        <v>14737Cattaraugus</v>
      </c>
      <c r="K176" s="373" t="s">
        <v>626</v>
      </c>
      <c r="L176">
        <v>14737</v>
      </c>
      <c r="M176" s="373" t="s">
        <v>418</v>
      </c>
      <c r="N176" s="373" t="s">
        <v>378</v>
      </c>
      <c r="O176" s="373" t="s">
        <v>615</v>
      </c>
      <c r="P176" s="373" t="s">
        <v>514</v>
      </c>
      <c r="Q176" t="s">
        <v>515</v>
      </c>
      <c r="R176" t="s">
        <v>515</v>
      </c>
      <c r="S176" t="s">
        <v>515</v>
      </c>
      <c r="U176" s="373" t="s">
        <v>418</v>
      </c>
      <c r="V176" t="str">
        <f t="shared" si="6"/>
        <v>Western</v>
      </c>
      <c r="W176" t="s">
        <v>516</v>
      </c>
    </row>
    <row r="177" spans="5:23">
      <c r="E177" s="384"/>
      <c r="F177" s="384"/>
      <c r="G177" s="384"/>
      <c r="H177" s="384"/>
      <c r="J177" s="372" t="str">
        <f t="shared" si="5"/>
        <v>14741Cattaraugus</v>
      </c>
      <c r="K177" s="373" t="s">
        <v>627</v>
      </c>
      <c r="L177">
        <v>14741</v>
      </c>
      <c r="M177" s="373" t="s">
        <v>418</v>
      </c>
      <c r="N177" s="373" t="s">
        <v>378</v>
      </c>
      <c r="O177" s="373" t="s">
        <v>615</v>
      </c>
      <c r="P177" s="373" t="s">
        <v>514</v>
      </c>
      <c r="Q177" t="s">
        <v>515</v>
      </c>
      <c r="R177" t="s">
        <v>515</v>
      </c>
      <c r="S177" t="s">
        <v>515</v>
      </c>
      <c r="U177" s="373" t="s">
        <v>418</v>
      </c>
      <c r="V177" t="str">
        <f t="shared" si="6"/>
        <v>Western</v>
      </c>
      <c r="W177" t="s">
        <v>516</v>
      </c>
    </row>
    <row r="178" spans="5:23">
      <c r="E178" s="384"/>
      <c r="F178" s="384"/>
      <c r="G178" s="384"/>
      <c r="H178" s="384"/>
      <c r="J178" s="372" t="str">
        <f t="shared" si="5"/>
        <v>14743Cattaraugus</v>
      </c>
      <c r="K178" s="373" t="s">
        <v>628</v>
      </c>
      <c r="L178">
        <v>14743</v>
      </c>
      <c r="M178" s="373" t="s">
        <v>418</v>
      </c>
      <c r="N178" s="373" t="s">
        <v>378</v>
      </c>
      <c r="O178" s="373" t="s">
        <v>615</v>
      </c>
      <c r="P178" s="373" t="s">
        <v>514</v>
      </c>
      <c r="Q178" t="s">
        <v>515</v>
      </c>
      <c r="R178" t="s">
        <v>515</v>
      </c>
      <c r="S178" t="s">
        <v>515</v>
      </c>
      <c r="U178" s="373" t="s">
        <v>418</v>
      </c>
      <c r="V178" t="str">
        <f t="shared" si="6"/>
        <v>Western</v>
      </c>
      <c r="W178" t="s">
        <v>516</v>
      </c>
    </row>
    <row r="179" spans="5:23">
      <c r="E179" s="384"/>
      <c r="F179" s="384"/>
      <c r="G179" s="384"/>
      <c r="H179" s="384"/>
      <c r="J179" s="372" t="str">
        <f t="shared" si="5"/>
        <v>14748Cattaraugus</v>
      </c>
      <c r="K179" s="373" t="s">
        <v>629</v>
      </c>
      <c r="L179">
        <v>14748</v>
      </c>
      <c r="M179" s="373" t="s">
        <v>418</v>
      </c>
      <c r="N179" s="373" t="s">
        <v>378</v>
      </c>
      <c r="O179" s="373" t="s">
        <v>615</v>
      </c>
      <c r="P179" s="373" t="s">
        <v>514</v>
      </c>
      <c r="Q179" t="s">
        <v>515</v>
      </c>
      <c r="R179" t="s">
        <v>515</v>
      </c>
      <c r="S179" t="s">
        <v>515</v>
      </c>
      <c r="U179" s="373" t="s">
        <v>418</v>
      </c>
      <c r="V179" t="str">
        <f t="shared" si="6"/>
        <v>Western</v>
      </c>
      <c r="W179" t="s">
        <v>516</v>
      </c>
    </row>
    <row r="180" spans="5:23">
      <c r="E180" s="384"/>
      <c r="F180" s="384"/>
      <c r="G180" s="384"/>
      <c r="H180" s="384"/>
      <c r="J180" s="372" t="str">
        <f t="shared" si="5"/>
        <v>14753Cattaraugus</v>
      </c>
      <c r="K180" s="373" t="s">
        <v>630</v>
      </c>
      <c r="L180">
        <v>14753</v>
      </c>
      <c r="M180" s="373" t="s">
        <v>418</v>
      </c>
      <c r="N180" s="373" t="s">
        <v>378</v>
      </c>
      <c r="O180" s="373" t="s">
        <v>615</v>
      </c>
      <c r="P180" s="373" t="s">
        <v>514</v>
      </c>
      <c r="Q180" t="s">
        <v>515</v>
      </c>
      <c r="R180" t="s">
        <v>515</v>
      </c>
      <c r="S180" t="s">
        <v>515</v>
      </c>
      <c r="U180" s="373" t="s">
        <v>418</v>
      </c>
      <c r="V180" t="str">
        <f t="shared" si="6"/>
        <v>Western</v>
      </c>
      <c r="W180" t="s">
        <v>516</v>
      </c>
    </row>
    <row r="181" spans="5:23">
      <c r="E181" s="384"/>
      <c r="F181" s="384"/>
      <c r="G181" s="384"/>
      <c r="H181" s="384"/>
      <c r="J181" s="372" t="str">
        <f t="shared" si="5"/>
        <v>14760Cattaraugus</v>
      </c>
      <c r="K181" s="373" t="s">
        <v>631</v>
      </c>
      <c r="L181">
        <v>14760</v>
      </c>
      <c r="M181" s="373" t="s">
        <v>418</v>
      </c>
      <c r="N181" s="373" t="s">
        <v>378</v>
      </c>
      <c r="O181" s="373" t="s">
        <v>615</v>
      </c>
      <c r="P181" s="373" t="s">
        <v>514</v>
      </c>
      <c r="Q181" t="s">
        <v>515</v>
      </c>
      <c r="R181" t="s">
        <v>515</v>
      </c>
      <c r="S181" t="s">
        <v>515</v>
      </c>
      <c r="U181" s="373" t="s">
        <v>418</v>
      </c>
      <c r="V181" t="str">
        <f t="shared" si="6"/>
        <v>Western</v>
      </c>
      <c r="W181" t="s">
        <v>516</v>
      </c>
    </row>
    <row r="182" spans="5:23">
      <c r="E182" s="384"/>
      <c r="F182" s="384"/>
      <c r="G182" s="384"/>
      <c r="H182" s="384"/>
      <c r="J182" s="372" t="str">
        <f t="shared" si="5"/>
        <v>14766Cattaraugus</v>
      </c>
      <c r="K182" s="373" t="s">
        <v>632</v>
      </c>
      <c r="L182">
        <v>14766</v>
      </c>
      <c r="M182" s="373" t="s">
        <v>418</v>
      </c>
      <c r="N182" s="373" t="s">
        <v>378</v>
      </c>
      <c r="O182" s="373" t="s">
        <v>615</v>
      </c>
      <c r="P182" s="373" t="s">
        <v>514</v>
      </c>
      <c r="Q182" t="s">
        <v>515</v>
      </c>
      <c r="R182" t="s">
        <v>515</v>
      </c>
      <c r="S182" t="s">
        <v>515</v>
      </c>
      <c r="U182" s="373" t="s">
        <v>418</v>
      </c>
      <c r="V182" t="str">
        <f t="shared" si="6"/>
        <v>Western</v>
      </c>
      <c r="W182" t="s">
        <v>516</v>
      </c>
    </row>
    <row r="183" spans="5:23">
      <c r="E183" s="384"/>
      <c r="F183" s="384"/>
      <c r="G183" s="384"/>
      <c r="H183" s="384"/>
      <c r="J183" s="372" t="str">
        <f t="shared" si="5"/>
        <v>14770Cattaraugus</v>
      </c>
      <c r="K183" s="373" t="s">
        <v>633</v>
      </c>
      <c r="L183">
        <v>14770</v>
      </c>
      <c r="M183" s="373" t="s">
        <v>418</v>
      </c>
      <c r="N183" s="373" t="s">
        <v>378</v>
      </c>
      <c r="O183" s="373" t="s">
        <v>615</v>
      </c>
      <c r="P183" s="373" t="s">
        <v>514</v>
      </c>
      <c r="Q183" t="s">
        <v>515</v>
      </c>
      <c r="R183" t="s">
        <v>515</v>
      </c>
      <c r="S183" t="s">
        <v>515</v>
      </c>
      <c r="U183" s="373" t="s">
        <v>418</v>
      </c>
      <c r="V183" t="str">
        <f t="shared" si="6"/>
        <v>Western</v>
      </c>
      <c r="W183" t="s">
        <v>516</v>
      </c>
    </row>
    <row r="184" spans="5:23">
      <c r="E184" s="384"/>
      <c r="F184" s="384"/>
      <c r="G184" s="384"/>
      <c r="H184" s="384"/>
      <c r="J184" s="372" t="str">
        <f t="shared" si="5"/>
        <v>14778Cattaraugus</v>
      </c>
      <c r="K184" s="373" t="s">
        <v>634</v>
      </c>
      <c r="L184">
        <v>14778</v>
      </c>
      <c r="M184" s="373" t="s">
        <v>418</v>
      </c>
      <c r="N184" s="373" t="s">
        <v>378</v>
      </c>
      <c r="O184" s="373" t="s">
        <v>615</v>
      </c>
      <c r="P184" s="373" t="s">
        <v>514</v>
      </c>
      <c r="Q184" t="s">
        <v>515</v>
      </c>
      <c r="R184" t="s">
        <v>515</v>
      </c>
      <c r="S184" t="s">
        <v>515</v>
      </c>
      <c r="U184" s="373" t="s">
        <v>418</v>
      </c>
      <c r="V184" t="str">
        <f t="shared" si="6"/>
        <v>Western</v>
      </c>
      <c r="W184" t="s">
        <v>516</v>
      </c>
    </row>
    <row r="185" spans="5:23">
      <c r="E185" s="384"/>
      <c r="F185" s="384"/>
      <c r="G185" s="384"/>
      <c r="H185" s="384"/>
      <c r="J185" s="372" t="str">
        <f t="shared" si="5"/>
        <v>14788Cattaraugus</v>
      </c>
      <c r="K185" s="373" t="s">
        <v>635</v>
      </c>
      <c r="L185">
        <v>14788</v>
      </c>
      <c r="M185" s="373" t="s">
        <v>418</v>
      </c>
      <c r="N185" s="373" t="s">
        <v>378</v>
      </c>
      <c r="O185" s="373" t="s">
        <v>615</v>
      </c>
      <c r="P185" s="373" t="s">
        <v>514</v>
      </c>
      <c r="Q185" t="s">
        <v>515</v>
      </c>
      <c r="R185" t="s">
        <v>515</v>
      </c>
      <c r="S185" t="s">
        <v>515</v>
      </c>
      <c r="U185" s="373" t="s">
        <v>418</v>
      </c>
      <c r="V185" t="str">
        <f t="shared" si="6"/>
        <v>Western</v>
      </c>
      <c r="W185" t="s">
        <v>516</v>
      </c>
    </row>
    <row r="186" spans="5:23">
      <c r="E186" s="384"/>
      <c r="F186" s="384"/>
      <c r="G186" s="384"/>
      <c r="H186" s="384"/>
      <c r="J186" s="372" t="str">
        <f t="shared" si="5"/>
        <v>14041Cattaraugus</v>
      </c>
      <c r="K186" s="373" t="s">
        <v>636</v>
      </c>
      <c r="L186">
        <v>14041</v>
      </c>
      <c r="M186" s="373" t="s">
        <v>418</v>
      </c>
      <c r="N186" s="373" t="s">
        <v>492</v>
      </c>
      <c r="O186" s="373" t="s">
        <v>615</v>
      </c>
      <c r="P186" s="373" t="s">
        <v>514</v>
      </c>
      <c r="Q186" t="s">
        <v>515</v>
      </c>
      <c r="R186" t="s">
        <v>515</v>
      </c>
      <c r="S186" t="s">
        <v>515</v>
      </c>
      <c r="U186" s="373" t="s">
        <v>418</v>
      </c>
      <c r="V186" t="str">
        <f t="shared" si="6"/>
        <v>Western</v>
      </c>
      <c r="W186" t="s">
        <v>516</v>
      </c>
    </row>
    <row r="187" spans="5:23">
      <c r="E187" s="384"/>
      <c r="F187" s="384"/>
      <c r="G187" s="384"/>
      <c r="H187" s="384"/>
      <c r="J187" s="372" t="str">
        <f t="shared" si="5"/>
        <v>14070Cattaraugus</v>
      </c>
      <c r="K187" s="373" t="s">
        <v>637</v>
      </c>
      <c r="L187">
        <v>14070</v>
      </c>
      <c r="M187" s="373" t="s">
        <v>418</v>
      </c>
      <c r="N187" s="373" t="s">
        <v>492</v>
      </c>
      <c r="O187" s="373" t="s">
        <v>615</v>
      </c>
      <c r="P187" s="373" t="s">
        <v>514</v>
      </c>
      <c r="Q187" t="s">
        <v>515</v>
      </c>
      <c r="R187" t="s">
        <v>515</v>
      </c>
      <c r="S187" t="s">
        <v>515</v>
      </c>
      <c r="U187" s="373" t="s">
        <v>418</v>
      </c>
      <c r="V187" t="str">
        <f t="shared" si="6"/>
        <v>Western</v>
      </c>
      <c r="W187" t="s">
        <v>516</v>
      </c>
    </row>
    <row r="188" spans="5:23">
      <c r="E188" s="384"/>
      <c r="F188" s="384"/>
      <c r="G188" s="384"/>
      <c r="H188" s="384"/>
      <c r="J188" s="372" t="str">
        <f t="shared" si="5"/>
        <v>14129Cattaraugus</v>
      </c>
      <c r="K188" s="373" t="s">
        <v>638</v>
      </c>
      <c r="L188">
        <v>14129</v>
      </c>
      <c r="M188" s="373" t="s">
        <v>418</v>
      </c>
      <c r="N188" s="373" t="s">
        <v>492</v>
      </c>
      <c r="O188" s="373" t="s">
        <v>615</v>
      </c>
      <c r="P188" s="373" t="s">
        <v>514</v>
      </c>
      <c r="Q188" t="s">
        <v>515</v>
      </c>
      <c r="R188" t="s">
        <v>515</v>
      </c>
      <c r="S188" t="s">
        <v>515</v>
      </c>
      <c r="U188" s="373" t="s">
        <v>418</v>
      </c>
      <c r="V188" t="str">
        <f t="shared" si="6"/>
        <v>Western</v>
      </c>
      <c r="W188" t="s">
        <v>516</v>
      </c>
    </row>
    <row r="189" spans="5:23">
      <c r="E189" s="384"/>
      <c r="F189" s="384"/>
      <c r="G189" s="384"/>
      <c r="H189" s="384"/>
      <c r="J189" s="372" t="str">
        <f t="shared" si="5"/>
        <v>14138Cattaraugus</v>
      </c>
      <c r="K189" s="373" t="s">
        <v>639</v>
      </c>
      <c r="L189">
        <v>14138</v>
      </c>
      <c r="M189" s="373" t="s">
        <v>418</v>
      </c>
      <c r="N189" s="373" t="s">
        <v>492</v>
      </c>
      <c r="O189" s="373" t="s">
        <v>615</v>
      </c>
      <c r="P189" s="373" t="s">
        <v>514</v>
      </c>
      <c r="Q189" t="s">
        <v>515</v>
      </c>
      <c r="R189" t="s">
        <v>515</v>
      </c>
      <c r="S189" t="s">
        <v>515</v>
      </c>
      <c r="U189" s="373" t="s">
        <v>418</v>
      </c>
      <c r="V189" t="str">
        <f t="shared" si="6"/>
        <v>Western</v>
      </c>
      <c r="W189" t="s">
        <v>516</v>
      </c>
    </row>
    <row r="190" spans="5:23">
      <c r="E190" s="384"/>
      <c r="F190" s="384"/>
      <c r="G190" s="384"/>
      <c r="H190" s="384"/>
      <c r="J190" s="372" t="str">
        <f t="shared" si="5"/>
        <v>14168Cattaraugus</v>
      </c>
      <c r="K190" s="373" t="s">
        <v>640</v>
      </c>
      <c r="L190">
        <v>14168</v>
      </c>
      <c r="M190" s="373" t="s">
        <v>418</v>
      </c>
      <c r="N190" s="373" t="s">
        <v>492</v>
      </c>
      <c r="O190" s="373" t="s">
        <v>615</v>
      </c>
      <c r="P190" s="373" t="s">
        <v>514</v>
      </c>
      <c r="Q190" t="s">
        <v>515</v>
      </c>
      <c r="R190" t="s">
        <v>515</v>
      </c>
      <c r="S190" t="s">
        <v>515</v>
      </c>
      <c r="U190" s="373" t="s">
        <v>418</v>
      </c>
      <c r="V190" t="str">
        <f t="shared" si="6"/>
        <v>Western</v>
      </c>
      <c r="W190" t="s">
        <v>516</v>
      </c>
    </row>
    <row r="191" spans="5:23">
      <c r="E191" s="384"/>
      <c r="F191" s="384"/>
      <c r="G191" s="384"/>
      <c r="H191" s="384"/>
      <c r="J191" s="372" t="str">
        <f t="shared" si="5"/>
        <v>14726Cattaraugus</v>
      </c>
      <c r="K191" s="373" t="s">
        <v>641</v>
      </c>
      <c r="L191">
        <v>14726</v>
      </c>
      <c r="M191" s="373" t="s">
        <v>418</v>
      </c>
      <c r="N191" s="373" t="s">
        <v>492</v>
      </c>
      <c r="O191" s="373" t="s">
        <v>615</v>
      </c>
      <c r="P191" s="373" t="s">
        <v>514</v>
      </c>
      <c r="Q191" t="s">
        <v>515</v>
      </c>
      <c r="R191" t="s">
        <v>515</v>
      </c>
      <c r="S191" t="s">
        <v>515</v>
      </c>
      <c r="U191" s="373" t="s">
        <v>418</v>
      </c>
      <c r="V191" t="str">
        <f t="shared" si="6"/>
        <v>Western</v>
      </c>
      <c r="W191" t="s">
        <v>516</v>
      </c>
    </row>
    <row r="192" spans="5:23">
      <c r="E192" s="384"/>
      <c r="F192" s="384"/>
      <c r="G192" s="384"/>
      <c r="H192" s="384"/>
      <c r="J192" s="372" t="str">
        <f t="shared" si="5"/>
        <v>14730Cattaraugus</v>
      </c>
      <c r="K192" s="373" t="s">
        <v>642</v>
      </c>
      <c r="L192">
        <v>14730</v>
      </c>
      <c r="M192" s="373" t="s">
        <v>418</v>
      </c>
      <c r="N192" s="373" t="s">
        <v>492</v>
      </c>
      <c r="O192" s="373" t="s">
        <v>615</v>
      </c>
      <c r="P192" s="373" t="s">
        <v>514</v>
      </c>
      <c r="Q192" t="s">
        <v>515</v>
      </c>
      <c r="R192" t="s">
        <v>515</v>
      </c>
      <c r="S192" t="s">
        <v>515</v>
      </c>
      <c r="U192" s="373" t="s">
        <v>418</v>
      </c>
      <c r="V192" t="str">
        <f t="shared" si="6"/>
        <v>Western</v>
      </c>
      <c r="W192" t="s">
        <v>516</v>
      </c>
    </row>
    <row r="193" spans="5:23">
      <c r="E193" s="384"/>
      <c r="F193" s="384"/>
      <c r="G193" s="384"/>
      <c r="H193" s="384"/>
      <c r="J193" s="372" t="str">
        <f t="shared" si="5"/>
        <v>14751Cattaraugus</v>
      </c>
      <c r="K193" s="373" t="s">
        <v>643</v>
      </c>
      <c r="L193">
        <v>14751</v>
      </c>
      <c r="M193" s="373" t="s">
        <v>418</v>
      </c>
      <c r="N193" s="373" t="s">
        <v>492</v>
      </c>
      <c r="O193" s="373" t="s">
        <v>615</v>
      </c>
      <c r="P193" s="373" t="s">
        <v>514</v>
      </c>
      <c r="Q193" t="s">
        <v>515</v>
      </c>
      <c r="R193" t="s">
        <v>515</v>
      </c>
      <c r="S193" t="s">
        <v>515</v>
      </c>
      <c r="U193" s="373" t="s">
        <v>418</v>
      </c>
      <c r="V193" t="str">
        <f t="shared" si="6"/>
        <v>Western</v>
      </c>
      <c r="W193" t="s">
        <v>516</v>
      </c>
    </row>
    <row r="194" spans="5:23">
      <c r="E194" s="384"/>
      <c r="F194" s="384"/>
      <c r="G194" s="384"/>
      <c r="H194" s="384"/>
      <c r="J194" s="372" t="str">
        <f t="shared" si="5"/>
        <v>14772Cattaraugus</v>
      </c>
      <c r="K194" s="373" t="s">
        <v>644</v>
      </c>
      <c r="L194">
        <v>14772</v>
      </c>
      <c r="M194" s="373" t="s">
        <v>418</v>
      </c>
      <c r="N194" s="373" t="s">
        <v>492</v>
      </c>
      <c r="O194" s="373" t="s">
        <v>615</v>
      </c>
      <c r="P194" s="373" t="s">
        <v>514</v>
      </c>
      <c r="Q194" t="s">
        <v>515</v>
      </c>
      <c r="R194" t="s">
        <v>515</v>
      </c>
      <c r="S194" t="s">
        <v>515</v>
      </c>
      <c r="U194" s="373" t="s">
        <v>418</v>
      </c>
      <c r="V194" t="str">
        <f t="shared" si="6"/>
        <v>Western</v>
      </c>
      <c r="W194" t="s">
        <v>516</v>
      </c>
    </row>
    <row r="195" spans="5:23">
      <c r="E195" s="384"/>
      <c r="F195" s="384"/>
      <c r="G195" s="384"/>
      <c r="H195" s="384"/>
      <c r="J195" s="372" t="str">
        <f t="shared" si="5"/>
        <v>14783Cattaraugus</v>
      </c>
      <c r="K195" s="373" t="s">
        <v>645</v>
      </c>
      <c r="L195">
        <v>14783</v>
      </c>
      <c r="M195" s="373" t="s">
        <v>418</v>
      </c>
      <c r="N195" s="373" t="s">
        <v>492</v>
      </c>
      <c r="O195" s="373" t="s">
        <v>615</v>
      </c>
      <c r="P195" s="373" t="s">
        <v>514</v>
      </c>
      <c r="Q195" t="s">
        <v>515</v>
      </c>
      <c r="R195" t="s">
        <v>515</v>
      </c>
      <c r="S195" t="s">
        <v>515</v>
      </c>
      <c r="U195" s="373" t="s">
        <v>418</v>
      </c>
      <c r="V195" t="str">
        <f t="shared" si="6"/>
        <v>Western</v>
      </c>
      <c r="W195" t="s">
        <v>516</v>
      </c>
    </row>
    <row r="196" spans="5:23">
      <c r="E196" s="384"/>
      <c r="F196" s="384"/>
      <c r="G196" s="384"/>
      <c r="H196" s="384"/>
      <c r="J196" s="372" t="str">
        <f t="shared" si="5"/>
        <v>14755Cattaraugus</v>
      </c>
      <c r="K196" s="373" t="s">
        <v>646</v>
      </c>
      <c r="L196">
        <v>14755</v>
      </c>
      <c r="M196" s="373" t="s">
        <v>418</v>
      </c>
      <c r="N196" s="373" t="s">
        <v>494</v>
      </c>
      <c r="O196" s="373" t="s">
        <v>615</v>
      </c>
      <c r="P196" s="373" t="s">
        <v>514</v>
      </c>
      <c r="Q196" t="s">
        <v>515</v>
      </c>
      <c r="R196" t="s">
        <v>515</v>
      </c>
      <c r="S196" t="s">
        <v>515</v>
      </c>
      <c r="U196" s="373" t="s">
        <v>418</v>
      </c>
      <c r="V196" t="str">
        <f t="shared" si="6"/>
        <v>Western</v>
      </c>
      <c r="W196" t="s">
        <v>516</v>
      </c>
    </row>
    <row r="197" spans="5:23">
      <c r="E197" s="384"/>
      <c r="F197" s="384"/>
      <c r="G197" s="384"/>
      <c r="H197" s="384"/>
      <c r="J197" s="372" t="str">
        <f t="shared" ref="J197:J260" si="7">CONCATENATE(L197,O197)</f>
        <v>14779Cattaraugus</v>
      </c>
      <c r="K197" s="373" t="s">
        <v>647</v>
      </c>
      <c r="L197">
        <v>14779</v>
      </c>
      <c r="M197" s="373" t="s">
        <v>418</v>
      </c>
      <c r="N197" s="373" t="s">
        <v>494</v>
      </c>
      <c r="O197" s="373" t="s">
        <v>615</v>
      </c>
      <c r="P197" s="373" t="s">
        <v>514</v>
      </c>
      <c r="Q197" t="s">
        <v>515</v>
      </c>
      <c r="R197" t="s">
        <v>515</v>
      </c>
      <c r="S197" t="s">
        <v>515</v>
      </c>
      <c r="U197" s="373" t="s">
        <v>418</v>
      </c>
      <c r="V197" t="str">
        <f t="shared" ref="V197:V260" si="8">Q197</f>
        <v>Western</v>
      </c>
      <c r="W197" t="s">
        <v>516</v>
      </c>
    </row>
    <row r="198" spans="5:23">
      <c r="E198" s="384"/>
      <c r="F198" s="384"/>
      <c r="G198" s="384"/>
      <c r="H198" s="384"/>
      <c r="J198" s="372" t="str">
        <f t="shared" si="7"/>
        <v>13033Cayuga</v>
      </c>
      <c r="K198" s="373" t="s">
        <v>648</v>
      </c>
      <c r="L198">
        <v>13033</v>
      </c>
      <c r="M198" s="373" t="s">
        <v>421</v>
      </c>
      <c r="N198" s="373" t="s">
        <v>408</v>
      </c>
      <c r="O198" s="373" t="s">
        <v>649</v>
      </c>
      <c r="P198" s="373" t="s">
        <v>650</v>
      </c>
      <c r="Q198" t="s">
        <v>520</v>
      </c>
      <c r="R198" t="s">
        <v>520</v>
      </c>
      <c r="S198" t="s">
        <v>520</v>
      </c>
      <c r="U198" s="373" t="s">
        <v>421</v>
      </c>
      <c r="V198" t="str">
        <f t="shared" si="8"/>
        <v>Central</v>
      </c>
      <c r="W198" t="s">
        <v>570</v>
      </c>
    </row>
    <row r="199" spans="5:23">
      <c r="E199" s="384"/>
      <c r="F199" s="384"/>
      <c r="G199" s="384"/>
      <c r="H199" s="384"/>
      <c r="J199" s="372" t="str">
        <f t="shared" si="7"/>
        <v>13064Cayuga</v>
      </c>
      <c r="K199" s="373" t="s">
        <v>651</v>
      </c>
      <c r="L199">
        <v>13064</v>
      </c>
      <c r="M199" s="373" t="s">
        <v>421</v>
      </c>
      <c r="N199" s="373" t="s">
        <v>408</v>
      </c>
      <c r="O199" s="373" t="s">
        <v>649</v>
      </c>
      <c r="P199" s="373" t="s">
        <v>650</v>
      </c>
      <c r="Q199" t="s">
        <v>520</v>
      </c>
      <c r="R199" t="s">
        <v>520</v>
      </c>
      <c r="S199" t="s">
        <v>520</v>
      </c>
      <c r="U199" s="373" t="s">
        <v>421</v>
      </c>
      <c r="V199" t="str">
        <f t="shared" si="8"/>
        <v>Central</v>
      </c>
      <c r="W199" t="s">
        <v>570</v>
      </c>
    </row>
    <row r="200" spans="5:23">
      <c r="E200" s="384"/>
      <c r="F200" s="384"/>
      <c r="G200" s="384"/>
      <c r="H200" s="384"/>
      <c r="J200" s="372" t="str">
        <f t="shared" si="7"/>
        <v>13111Cayuga</v>
      </c>
      <c r="K200" s="373" t="s">
        <v>652</v>
      </c>
      <c r="L200">
        <v>13111</v>
      </c>
      <c r="M200" s="373" t="s">
        <v>421</v>
      </c>
      <c r="N200" s="373" t="s">
        <v>408</v>
      </c>
      <c r="O200" s="373" t="s">
        <v>649</v>
      </c>
      <c r="P200" s="373" t="s">
        <v>650</v>
      </c>
      <c r="Q200" t="s">
        <v>520</v>
      </c>
      <c r="R200" t="s">
        <v>520</v>
      </c>
      <c r="S200" t="s">
        <v>520</v>
      </c>
      <c r="U200" s="373" t="s">
        <v>421</v>
      </c>
      <c r="V200" t="str">
        <f t="shared" si="8"/>
        <v>Central</v>
      </c>
      <c r="W200" t="s">
        <v>570</v>
      </c>
    </row>
    <row r="201" spans="5:23">
      <c r="E201" s="384"/>
      <c r="F201" s="384"/>
      <c r="G201" s="384"/>
      <c r="H201" s="384"/>
      <c r="J201" s="372" t="str">
        <f t="shared" si="7"/>
        <v>13113Cayuga</v>
      </c>
      <c r="K201" s="373" t="s">
        <v>653</v>
      </c>
      <c r="L201">
        <v>13113</v>
      </c>
      <c r="M201" s="373" t="s">
        <v>421</v>
      </c>
      <c r="N201" s="373" t="s">
        <v>408</v>
      </c>
      <c r="O201" s="373" t="s">
        <v>649</v>
      </c>
      <c r="P201" s="373" t="s">
        <v>650</v>
      </c>
      <c r="Q201" t="s">
        <v>520</v>
      </c>
      <c r="R201" t="s">
        <v>520</v>
      </c>
      <c r="S201" t="s">
        <v>520</v>
      </c>
      <c r="U201" s="373" t="s">
        <v>421</v>
      </c>
      <c r="V201" t="str">
        <f t="shared" si="8"/>
        <v>Central</v>
      </c>
      <c r="W201" t="s">
        <v>570</v>
      </c>
    </row>
    <row r="202" spans="5:23">
      <c r="E202" s="384"/>
      <c r="F202" s="384"/>
      <c r="G202" s="384"/>
      <c r="H202" s="384"/>
      <c r="J202" s="372" t="str">
        <f t="shared" si="7"/>
        <v>13156Cayuga</v>
      </c>
      <c r="K202" s="373" t="s">
        <v>654</v>
      </c>
      <c r="L202">
        <v>13156</v>
      </c>
      <c r="M202" s="373" t="s">
        <v>421</v>
      </c>
      <c r="N202" s="373" t="s">
        <v>408</v>
      </c>
      <c r="O202" s="373" t="s">
        <v>649</v>
      </c>
      <c r="P202" s="373" t="s">
        <v>650</v>
      </c>
      <c r="Q202" t="s">
        <v>520</v>
      </c>
      <c r="R202" t="s">
        <v>520</v>
      </c>
      <c r="S202" t="s">
        <v>520</v>
      </c>
      <c r="U202" s="373" t="s">
        <v>421</v>
      </c>
      <c r="V202" t="str">
        <f t="shared" si="8"/>
        <v>Central</v>
      </c>
      <c r="W202" t="s">
        <v>570</v>
      </c>
    </row>
    <row r="203" spans="5:23">
      <c r="E203" s="384"/>
      <c r="F203" s="384"/>
      <c r="G203" s="384"/>
      <c r="H203" s="384"/>
      <c r="J203" s="372" t="str">
        <f t="shared" si="7"/>
        <v>13117Cayuga</v>
      </c>
      <c r="K203" s="373" t="s">
        <v>655</v>
      </c>
      <c r="L203">
        <v>13117</v>
      </c>
      <c r="M203" s="373" t="s">
        <v>421</v>
      </c>
      <c r="N203" s="373" t="s">
        <v>492</v>
      </c>
      <c r="O203" s="373" t="s">
        <v>649</v>
      </c>
      <c r="P203" s="373" t="s">
        <v>650</v>
      </c>
      <c r="Q203" t="s">
        <v>520</v>
      </c>
      <c r="R203" t="s">
        <v>520</v>
      </c>
      <c r="S203" t="s">
        <v>520</v>
      </c>
      <c r="U203" s="373" t="s">
        <v>421</v>
      </c>
      <c r="V203" t="str">
        <f t="shared" si="8"/>
        <v>Central</v>
      </c>
      <c r="W203" t="s">
        <v>570</v>
      </c>
    </row>
    <row r="204" spans="5:23">
      <c r="E204" s="384"/>
      <c r="F204" s="384"/>
      <c r="G204" s="384"/>
      <c r="H204" s="384"/>
      <c r="J204" s="372" t="str">
        <f t="shared" si="7"/>
        <v>13140Cayuga</v>
      </c>
      <c r="K204" s="373" t="s">
        <v>656</v>
      </c>
      <c r="L204">
        <v>13140</v>
      </c>
      <c r="M204" s="373" t="s">
        <v>421</v>
      </c>
      <c r="N204" s="373" t="s">
        <v>492</v>
      </c>
      <c r="O204" s="373" t="s">
        <v>649</v>
      </c>
      <c r="P204" s="373" t="s">
        <v>650</v>
      </c>
      <c r="Q204" t="s">
        <v>520</v>
      </c>
      <c r="R204" t="s">
        <v>520</v>
      </c>
      <c r="S204" t="s">
        <v>520</v>
      </c>
      <c r="U204" s="373" t="s">
        <v>421</v>
      </c>
      <c r="V204" t="str">
        <f t="shared" si="8"/>
        <v>Central</v>
      </c>
      <c r="W204" t="s">
        <v>570</v>
      </c>
    </row>
    <row r="205" spans="5:23">
      <c r="E205" s="384"/>
      <c r="F205" s="384"/>
      <c r="G205" s="384"/>
      <c r="H205" s="384"/>
      <c r="J205" s="372" t="str">
        <f t="shared" si="7"/>
        <v>13021Cayuga</v>
      </c>
      <c r="K205" s="373" t="s">
        <v>657</v>
      </c>
      <c r="L205">
        <v>13021</v>
      </c>
      <c r="M205" s="373" t="s">
        <v>424</v>
      </c>
      <c r="N205" s="373" t="s">
        <v>492</v>
      </c>
      <c r="O205" s="373" t="s">
        <v>649</v>
      </c>
      <c r="P205" s="373" t="s">
        <v>650</v>
      </c>
      <c r="Q205" t="s">
        <v>520</v>
      </c>
      <c r="R205" t="s">
        <v>520</v>
      </c>
      <c r="S205" t="s">
        <v>520</v>
      </c>
      <c r="U205" s="373" t="s">
        <v>424</v>
      </c>
      <c r="V205" t="str">
        <f t="shared" si="8"/>
        <v>Central</v>
      </c>
      <c r="W205" t="s">
        <v>570</v>
      </c>
    </row>
    <row r="206" spans="5:23">
      <c r="E206" s="384"/>
      <c r="F206" s="384"/>
      <c r="G206" s="384"/>
      <c r="H206" s="384"/>
      <c r="J206" s="372" t="str">
        <f t="shared" si="7"/>
        <v>13022Cayuga</v>
      </c>
      <c r="K206" s="373" t="s">
        <v>658</v>
      </c>
      <c r="L206">
        <v>13022</v>
      </c>
      <c r="M206" s="373" t="s">
        <v>424</v>
      </c>
      <c r="N206" s="373" t="s">
        <v>492</v>
      </c>
      <c r="O206" s="373" t="s">
        <v>649</v>
      </c>
      <c r="P206" s="373" t="s">
        <v>650</v>
      </c>
      <c r="Q206" t="s">
        <v>520</v>
      </c>
      <c r="R206" t="s">
        <v>520</v>
      </c>
      <c r="S206" t="s">
        <v>520</v>
      </c>
      <c r="U206" s="373" t="s">
        <v>424</v>
      </c>
      <c r="V206" t="str">
        <f t="shared" si="8"/>
        <v>Central</v>
      </c>
      <c r="W206" t="s">
        <v>570</v>
      </c>
    </row>
    <row r="207" spans="5:23">
      <c r="E207" s="384"/>
      <c r="F207" s="384"/>
      <c r="G207" s="384"/>
      <c r="H207" s="384"/>
      <c r="J207" s="372" t="str">
        <f t="shared" si="7"/>
        <v>13024Cayuga</v>
      </c>
      <c r="K207" s="373" t="s">
        <v>659</v>
      </c>
      <c r="L207">
        <v>13024</v>
      </c>
      <c r="M207" s="373" t="s">
        <v>424</v>
      </c>
      <c r="N207" s="373" t="s">
        <v>492</v>
      </c>
      <c r="O207" s="373" t="s">
        <v>649</v>
      </c>
      <c r="P207" s="373" t="s">
        <v>650</v>
      </c>
      <c r="Q207" t="s">
        <v>520</v>
      </c>
      <c r="R207" t="s">
        <v>520</v>
      </c>
      <c r="S207" t="s">
        <v>520</v>
      </c>
      <c r="U207" s="373" t="s">
        <v>424</v>
      </c>
      <c r="V207" t="str">
        <f t="shared" si="8"/>
        <v>Central</v>
      </c>
      <c r="W207" t="s">
        <v>570</v>
      </c>
    </row>
    <row r="208" spans="5:23">
      <c r="E208" s="384"/>
      <c r="F208" s="384"/>
      <c r="G208" s="384"/>
      <c r="H208" s="384"/>
      <c r="J208" s="372" t="str">
        <f t="shared" si="7"/>
        <v>13026Cayuga</v>
      </c>
      <c r="K208" s="373" t="s">
        <v>660</v>
      </c>
      <c r="L208">
        <v>13026</v>
      </c>
      <c r="M208" s="373" t="s">
        <v>424</v>
      </c>
      <c r="N208" s="373" t="s">
        <v>492</v>
      </c>
      <c r="O208" s="373" t="s">
        <v>649</v>
      </c>
      <c r="P208" s="373" t="s">
        <v>650</v>
      </c>
      <c r="Q208" t="s">
        <v>520</v>
      </c>
      <c r="R208" t="s">
        <v>520</v>
      </c>
      <c r="S208" t="s">
        <v>520</v>
      </c>
      <c r="U208" s="373" t="s">
        <v>424</v>
      </c>
      <c r="V208" t="str">
        <f t="shared" si="8"/>
        <v>Central</v>
      </c>
      <c r="W208" t="s">
        <v>570</v>
      </c>
    </row>
    <row r="209" spans="5:23">
      <c r="E209" s="384"/>
      <c r="F209" s="384"/>
      <c r="G209" s="384"/>
      <c r="H209" s="384"/>
      <c r="J209" s="372" t="str">
        <f t="shared" si="7"/>
        <v>13034Cayuga</v>
      </c>
      <c r="K209" s="373" t="s">
        <v>661</v>
      </c>
      <c r="L209">
        <v>13034</v>
      </c>
      <c r="M209" s="373" t="s">
        <v>424</v>
      </c>
      <c r="N209" s="373" t="s">
        <v>492</v>
      </c>
      <c r="O209" s="373" t="s">
        <v>649</v>
      </c>
      <c r="P209" s="373" t="s">
        <v>650</v>
      </c>
      <c r="Q209" t="s">
        <v>520</v>
      </c>
      <c r="R209" t="s">
        <v>520</v>
      </c>
      <c r="S209" t="s">
        <v>520</v>
      </c>
      <c r="U209" s="373" t="s">
        <v>424</v>
      </c>
      <c r="V209" t="str">
        <f t="shared" si="8"/>
        <v>Central</v>
      </c>
      <c r="W209" t="s">
        <v>570</v>
      </c>
    </row>
    <row r="210" spans="5:23">
      <c r="E210" s="384"/>
      <c r="F210" s="384"/>
      <c r="G210" s="384"/>
      <c r="H210" s="384"/>
      <c r="J210" s="372" t="str">
        <f t="shared" si="7"/>
        <v>13071Cayuga</v>
      </c>
      <c r="K210" s="373" t="s">
        <v>662</v>
      </c>
      <c r="L210">
        <v>13071</v>
      </c>
      <c r="M210" s="373" t="s">
        <v>424</v>
      </c>
      <c r="N210" s="373" t="s">
        <v>492</v>
      </c>
      <c r="O210" s="373" t="s">
        <v>649</v>
      </c>
      <c r="P210" s="373" t="s">
        <v>650</v>
      </c>
      <c r="Q210" t="s">
        <v>520</v>
      </c>
      <c r="R210" t="s">
        <v>520</v>
      </c>
      <c r="S210" t="s">
        <v>520</v>
      </c>
      <c r="U210" s="373" t="s">
        <v>424</v>
      </c>
      <c r="V210" t="str">
        <f t="shared" si="8"/>
        <v>Central</v>
      </c>
      <c r="W210" t="s">
        <v>570</v>
      </c>
    </row>
    <row r="211" spans="5:23">
      <c r="E211" s="384"/>
      <c r="F211" s="384"/>
      <c r="G211" s="384"/>
      <c r="H211" s="384"/>
      <c r="J211" s="372" t="str">
        <f t="shared" si="7"/>
        <v>13081Cayuga</v>
      </c>
      <c r="K211" s="373" t="s">
        <v>663</v>
      </c>
      <c r="L211">
        <v>13081</v>
      </c>
      <c r="M211" s="373" t="s">
        <v>424</v>
      </c>
      <c r="N211" s="373" t="s">
        <v>492</v>
      </c>
      <c r="O211" s="373" t="s">
        <v>649</v>
      </c>
      <c r="P211" s="373" t="s">
        <v>650</v>
      </c>
      <c r="Q211" t="s">
        <v>520</v>
      </c>
      <c r="R211" t="s">
        <v>520</v>
      </c>
      <c r="S211" t="s">
        <v>520</v>
      </c>
      <c r="U211" s="373" t="s">
        <v>424</v>
      </c>
      <c r="V211" t="str">
        <f t="shared" si="8"/>
        <v>Central</v>
      </c>
      <c r="W211" t="s">
        <v>570</v>
      </c>
    </row>
    <row r="212" spans="5:23">
      <c r="E212" s="384"/>
      <c r="F212" s="384"/>
      <c r="G212" s="384"/>
      <c r="H212" s="384"/>
      <c r="J212" s="372" t="str">
        <f t="shared" si="7"/>
        <v>13139Cayuga</v>
      </c>
      <c r="K212" s="373" t="s">
        <v>664</v>
      </c>
      <c r="L212">
        <v>13139</v>
      </c>
      <c r="M212" s="373" t="s">
        <v>424</v>
      </c>
      <c r="N212" s="373" t="s">
        <v>492</v>
      </c>
      <c r="O212" s="373" t="s">
        <v>649</v>
      </c>
      <c r="P212" s="373" t="s">
        <v>650</v>
      </c>
      <c r="Q212" t="s">
        <v>520</v>
      </c>
      <c r="R212" t="s">
        <v>520</v>
      </c>
      <c r="S212" t="s">
        <v>520</v>
      </c>
      <c r="U212" s="373" t="s">
        <v>424</v>
      </c>
      <c r="V212" t="str">
        <f t="shared" si="8"/>
        <v>Central</v>
      </c>
      <c r="W212" t="s">
        <v>570</v>
      </c>
    </row>
    <row r="213" spans="5:23">
      <c r="E213" s="384"/>
      <c r="F213" s="384"/>
      <c r="G213" s="384"/>
      <c r="H213" s="384"/>
      <c r="J213" s="372" t="str">
        <f t="shared" si="7"/>
        <v>13147Cayuga</v>
      </c>
      <c r="K213" s="373" t="s">
        <v>665</v>
      </c>
      <c r="L213">
        <v>13147</v>
      </c>
      <c r="M213" s="373" t="s">
        <v>424</v>
      </c>
      <c r="N213" s="373" t="s">
        <v>492</v>
      </c>
      <c r="O213" s="373" t="s">
        <v>649</v>
      </c>
      <c r="P213" s="373" t="s">
        <v>650</v>
      </c>
      <c r="Q213" t="s">
        <v>520</v>
      </c>
      <c r="R213" t="s">
        <v>520</v>
      </c>
      <c r="S213" t="s">
        <v>520</v>
      </c>
      <c r="U213" s="373" t="s">
        <v>424</v>
      </c>
      <c r="V213" t="str">
        <f t="shared" si="8"/>
        <v>Central</v>
      </c>
      <c r="W213" t="s">
        <v>570</v>
      </c>
    </row>
    <row r="214" spans="5:23">
      <c r="E214" s="384"/>
      <c r="F214" s="384"/>
      <c r="G214" s="384"/>
      <c r="H214" s="384"/>
      <c r="J214" s="372" t="str">
        <f t="shared" si="7"/>
        <v>13160Cayuga</v>
      </c>
      <c r="K214" s="373" t="s">
        <v>666</v>
      </c>
      <c r="L214">
        <v>13160</v>
      </c>
      <c r="M214" s="373" t="s">
        <v>424</v>
      </c>
      <c r="N214" s="373" t="s">
        <v>492</v>
      </c>
      <c r="O214" s="373" t="s">
        <v>649</v>
      </c>
      <c r="P214" s="373" t="s">
        <v>650</v>
      </c>
      <c r="Q214" t="s">
        <v>520</v>
      </c>
      <c r="R214" t="s">
        <v>520</v>
      </c>
      <c r="S214" t="s">
        <v>520</v>
      </c>
      <c r="U214" s="373" t="s">
        <v>424</v>
      </c>
      <c r="V214" t="str">
        <f t="shared" si="8"/>
        <v>Central</v>
      </c>
      <c r="W214" t="s">
        <v>570</v>
      </c>
    </row>
    <row r="215" spans="5:23">
      <c r="E215" s="384"/>
      <c r="F215" s="384"/>
      <c r="G215" s="384"/>
      <c r="H215" s="384"/>
      <c r="J215" s="372" t="str">
        <f t="shared" si="7"/>
        <v>13166Cayuga</v>
      </c>
      <c r="K215" s="373" t="s">
        <v>667</v>
      </c>
      <c r="L215">
        <v>13166</v>
      </c>
      <c r="M215" s="373" t="s">
        <v>424</v>
      </c>
      <c r="N215" s="373" t="s">
        <v>492</v>
      </c>
      <c r="O215" s="373" t="s">
        <v>649</v>
      </c>
      <c r="P215" s="373" t="s">
        <v>650</v>
      </c>
      <c r="Q215" t="s">
        <v>520</v>
      </c>
      <c r="R215" t="s">
        <v>520</v>
      </c>
      <c r="S215" t="s">
        <v>520</v>
      </c>
      <c r="U215" s="373" t="s">
        <v>424</v>
      </c>
      <c r="V215" t="str">
        <f t="shared" si="8"/>
        <v>Central</v>
      </c>
      <c r="W215" t="s">
        <v>570</v>
      </c>
    </row>
    <row r="216" spans="5:23">
      <c r="E216" s="384"/>
      <c r="F216" s="384"/>
      <c r="G216" s="384"/>
      <c r="H216" s="384"/>
      <c r="J216" s="372" t="str">
        <f t="shared" si="7"/>
        <v>13092Cayuga</v>
      </c>
      <c r="K216" s="373" t="s">
        <v>668</v>
      </c>
      <c r="L216">
        <v>13092</v>
      </c>
      <c r="M216" s="373" t="s">
        <v>424</v>
      </c>
      <c r="N216" s="373" t="s">
        <v>492</v>
      </c>
      <c r="O216" s="373" t="s">
        <v>649</v>
      </c>
      <c r="P216" s="373" t="s">
        <v>650</v>
      </c>
      <c r="Q216" t="s">
        <v>520</v>
      </c>
      <c r="R216" t="s">
        <v>520</v>
      </c>
      <c r="S216" t="s">
        <v>520</v>
      </c>
      <c r="U216" s="373" t="s">
        <v>424</v>
      </c>
      <c r="V216" t="str">
        <f t="shared" si="8"/>
        <v>Central</v>
      </c>
      <c r="W216" t="s">
        <v>570</v>
      </c>
    </row>
    <row r="217" spans="5:23">
      <c r="E217" s="384"/>
      <c r="F217" s="384"/>
      <c r="G217" s="384"/>
      <c r="H217" s="384"/>
      <c r="J217" s="372" t="str">
        <f t="shared" si="7"/>
        <v>13118Cayuga</v>
      </c>
      <c r="K217" s="373" t="s">
        <v>669</v>
      </c>
      <c r="L217">
        <v>13118</v>
      </c>
      <c r="M217" s="373" t="s">
        <v>424</v>
      </c>
      <c r="N217" s="373" t="s">
        <v>492</v>
      </c>
      <c r="O217" s="373" t="s">
        <v>649</v>
      </c>
      <c r="P217" s="373" t="s">
        <v>650</v>
      </c>
      <c r="Q217" t="s">
        <v>520</v>
      </c>
      <c r="R217" t="s">
        <v>520</v>
      </c>
      <c r="S217" t="s">
        <v>520</v>
      </c>
      <c r="U217" s="373" t="s">
        <v>424</v>
      </c>
      <c r="V217" t="str">
        <f t="shared" si="8"/>
        <v>Central</v>
      </c>
      <c r="W217" t="s">
        <v>570</v>
      </c>
    </row>
    <row r="218" spans="5:23">
      <c r="E218" s="384"/>
      <c r="F218" s="384"/>
      <c r="G218" s="384"/>
      <c r="H218" s="384"/>
      <c r="J218" s="372" t="str">
        <f t="shared" si="7"/>
        <v>14048Chautauqua</v>
      </c>
      <c r="K218" s="373" t="s">
        <v>670</v>
      </c>
      <c r="L218">
        <v>14048</v>
      </c>
      <c r="M218" s="373" t="s">
        <v>418</v>
      </c>
      <c r="N218" s="373" t="s">
        <v>378</v>
      </c>
      <c r="O218" s="373" t="s">
        <v>671</v>
      </c>
      <c r="P218" s="373" t="s">
        <v>514</v>
      </c>
      <c r="Q218" t="s">
        <v>515</v>
      </c>
      <c r="R218" t="s">
        <v>515</v>
      </c>
      <c r="S218" t="s">
        <v>515</v>
      </c>
      <c r="U218" s="373" t="s">
        <v>418</v>
      </c>
      <c r="V218" t="str">
        <f t="shared" si="8"/>
        <v>Western</v>
      </c>
      <c r="W218" t="s">
        <v>516</v>
      </c>
    </row>
    <row r="219" spans="5:23">
      <c r="E219" s="384"/>
      <c r="F219" s="384"/>
      <c r="G219" s="384"/>
      <c r="H219" s="384"/>
      <c r="J219" s="372" t="str">
        <f t="shared" si="7"/>
        <v>14063Chautauqua</v>
      </c>
      <c r="K219" s="373" t="s">
        <v>672</v>
      </c>
      <c r="L219">
        <v>14063</v>
      </c>
      <c r="M219" s="373" t="s">
        <v>418</v>
      </c>
      <c r="N219" s="373" t="s">
        <v>378</v>
      </c>
      <c r="O219" s="373" t="s">
        <v>671</v>
      </c>
      <c r="P219" s="373" t="s">
        <v>514</v>
      </c>
      <c r="Q219" t="s">
        <v>515</v>
      </c>
      <c r="R219" t="s">
        <v>515</v>
      </c>
      <c r="S219" t="s">
        <v>515</v>
      </c>
      <c r="U219" s="373" t="s">
        <v>418</v>
      </c>
      <c r="V219" t="str">
        <f t="shared" si="8"/>
        <v>Western</v>
      </c>
      <c r="W219" t="s">
        <v>516</v>
      </c>
    </row>
    <row r="220" spans="5:23">
      <c r="E220" s="384"/>
      <c r="F220" s="384"/>
      <c r="G220" s="384"/>
      <c r="H220" s="384"/>
      <c r="J220" s="372" t="str">
        <f t="shared" si="7"/>
        <v>14135Chautauqua</v>
      </c>
      <c r="K220" s="373" t="s">
        <v>673</v>
      </c>
      <c r="L220">
        <v>14135</v>
      </c>
      <c r="M220" s="373" t="s">
        <v>418</v>
      </c>
      <c r="N220" s="373" t="s">
        <v>378</v>
      </c>
      <c r="O220" s="373" t="s">
        <v>671</v>
      </c>
      <c r="P220" s="373" t="s">
        <v>514</v>
      </c>
      <c r="Q220" t="s">
        <v>515</v>
      </c>
      <c r="R220" t="s">
        <v>515</v>
      </c>
      <c r="S220" t="s">
        <v>515</v>
      </c>
      <c r="U220" s="373" t="s">
        <v>418</v>
      </c>
      <c r="V220" t="str">
        <f t="shared" si="8"/>
        <v>Western</v>
      </c>
      <c r="W220" t="s">
        <v>516</v>
      </c>
    </row>
    <row r="221" spans="5:23">
      <c r="E221" s="384"/>
      <c r="F221" s="384"/>
      <c r="G221" s="384"/>
      <c r="H221" s="384"/>
      <c r="J221" s="372" t="str">
        <f t="shared" si="7"/>
        <v>14166Chautauqua</v>
      </c>
      <c r="K221" s="373" t="s">
        <v>674</v>
      </c>
      <c r="L221">
        <v>14166</v>
      </c>
      <c r="M221" s="373" t="s">
        <v>418</v>
      </c>
      <c r="N221" s="373" t="s">
        <v>378</v>
      </c>
      <c r="O221" s="373" t="s">
        <v>671</v>
      </c>
      <c r="P221" s="373" t="s">
        <v>514</v>
      </c>
      <c r="Q221" t="s">
        <v>515</v>
      </c>
      <c r="R221" t="s">
        <v>515</v>
      </c>
      <c r="S221" t="s">
        <v>515</v>
      </c>
      <c r="U221" s="373" t="s">
        <v>418</v>
      </c>
      <c r="V221" t="str">
        <f t="shared" si="8"/>
        <v>Western</v>
      </c>
      <c r="W221" t="s">
        <v>516</v>
      </c>
    </row>
    <row r="222" spans="5:23">
      <c r="E222" s="384"/>
      <c r="F222" s="384"/>
      <c r="G222" s="384"/>
      <c r="H222" s="384"/>
      <c r="J222" s="372" t="str">
        <f t="shared" si="7"/>
        <v>14710Chautauqua</v>
      </c>
      <c r="K222" s="373" t="s">
        <v>675</v>
      </c>
      <c r="L222">
        <v>14710</v>
      </c>
      <c r="M222" s="373" t="s">
        <v>418</v>
      </c>
      <c r="N222" s="373" t="s">
        <v>378</v>
      </c>
      <c r="O222" s="373" t="s">
        <v>671</v>
      </c>
      <c r="P222" s="373" t="s">
        <v>514</v>
      </c>
      <c r="Q222" t="s">
        <v>515</v>
      </c>
      <c r="R222" t="s">
        <v>515</v>
      </c>
      <c r="S222" t="s">
        <v>515</v>
      </c>
      <c r="U222" s="373" t="s">
        <v>418</v>
      </c>
      <c r="V222" t="str">
        <f t="shared" si="8"/>
        <v>Western</v>
      </c>
      <c r="W222" t="s">
        <v>516</v>
      </c>
    </row>
    <row r="223" spans="5:23">
      <c r="E223" s="384"/>
      <c r="F223" s="384"/>
      <c r="G223" s="384"/>
      <c r="H223" s="384"/>
      <c r="J223" s="372" t="str">
        <f t="shared" si="7"/>
        <v>14712Chautauqua</v>
      </c>
      <c r="K223" s="373" t="s">
        <v>676</v>
      </c>
      <c r="L223">
        <v>14712</v>
      </c>
      <c r="M223" s="373" t="s">
        <v>418</v>
      </c>
      <c r="N223" s="373" t="s">
        <v>378</v>
      </c>
      <c r="O223" s="373" t="s">
        <v>671</v>
      </c>
      <c r="P223" s="373" t="s">
        <v>514</v>
      </c>
      <c r="Q223" t="s">
        <v>515</v>
      </c>
      <c r="R223" t="s">
        <v>515</v>
      </c>
      <c r="S223" t="s">
        <v>515</v>
      </c>
      <c r="U223" s="373" t="s">
        <v>418</v>
      </c>
      <c r="V223" t="str">
        <f t="shared" si="8"/>
        <v>Western</v>
      </c>
      <c r="W223" t="s">
        <v>516</v>
      </c>
    </row>
    <row r="224" spans="5:23">
      <c r="E224" s="384"/>
      <c r="F224" s="384"/>
      <c r="G224" s="384"/>
      <c r="H224" s="384"/>
      <c r="J224" s="372" t="str">
        <f t="shared" si="7"/>
        <v>14718Chautauqua</v>
      </c>
      <c r="K224" s="373" t="s">
        <v>677</v>
      </c>
      <c r="L224">
        <v>14718</v>
      </c>
      <c r="M224" s="373" t="s">
        <v>418</v>
      </c>
      <c r="N224" s="373" t="s">
        <v>378</v>
      </c>
      <c r="O224" s="373" t="s">
        <v>671</v>
      </c>
      <c r="P224" s="373" t="s">
        <v>514</v>
      </c>
      <c r="Q224" t="s">
        <v>515</v>
      </c>
      <c r="R224" t="s">
        <v>515</v>
      </c>
      <c r="S224" t="s">
        <v>515</v>
      </c>
      <c r="U224" s="373" t="s">
        <v>418</v>
      </c>
      <c r="V224" t="str">
        <f t="shared" si="8"/>
        <v>Western</v>
      </c>
      <c r="W224" t="s">
        <v>516</v>
      </c>
    </row>
    <row r="225" spans="5:23">
      <c r="E225" s="384"/>
      <c r="F225" s="384"/>
      <c r="G225" s="384"/>
      <c r="H225" s="384"/>
      <c r="J225" s="372" t="str">
        <f t="shared" si="7"/>
        <v>14720Chautauqua</v>
      </c>
      <c r="K225" s="373" t="s">
        <v>678</v>
      </c>
      <c r="L225">
        <v>14720</v>
      </c>
      <c r="M225" s="373" t="s">
        <v>418</v>
      </c>
      <c r="N225" s="373" t="s">
        <v>378</v>
      </c>
      <c r="O225" s="373" t="s">
        <v>671</v>
      </c>
      <c r="P225" s="373" t="s">
        <v>514</v>
      </c>
      <c r="Q225" t="s">
        <v>515</v>
      </c>
      <c r="R225" t="s">
        <v>515</v>
      </c>
      <c r="S225" t="s">
        <v>515</v>
      </c>
      <c r="U225" s="373" t="s">
        <v>418</v>
      </c>
      <c r="V225" t="str">
        <f t="shared" si="8"/>
        <v>Western</v>
      </c>
      <c r="W225" t="s">
        <v>516</v>
      </c>
    </row>
    <row r="226" spans="5:23">
      <c r="E226" s="384"/>
      <c r="F226" s="384"/>
      <c r="G226" s="384"/>
      <c r="H226" s="384"/>
      <c r="J226" s="372" t="str">
        <f t="shared" si="7"/>
        <v>14722Chautauqua</v>
      </c>
      <c r="K226" s="373" t="s">
        <v>679</v>
      </c>
      <c r="L226">
        <v>14722</v>
      </c>
      <c r="M226" s="373" t="s">
        <v>418</v>
      </c>
      <c r="N226" s="373" t="s">
        <v>378</v>
      </c>
      <c r="O226" s="373" t="s">
        <v>671</v>
      </c>
      <c r="P226" s="373" t="s">
        <v>514</v>
      </c>
      <c r="Q226" t="s">
        <v>515</v>
      </c>
      <c r="R226" t="s">
        <v>515</v>
      </c>
      <c r="S226" t="s">
        <v>515</v>
      </c>
      <c r="U226" s="373" t="s">
        <v>418</v>
      </c>
      <c r="V226" t="str">
        <f t="shared" si="8"/>
        <v>Western</v>
      </c>
      <c r="W226" t="s">
        <v>516</v>
      </c>
    </row>
    <row r="227" spans="5:23">
      <c r="E227" s="384"/>
      <c r="F227" s="384"/>
      <c r="G227" s="384"/>
      <c r="H227" s="384"/>
      <c r="J227" s="372" t="str">
        <f t="shared" si="7"/>
        <v>14724Chautauqua</v>
      </c>
      <c r="K227" s="373" t="s">
        <v>680</v>
      </c>
      <c r="L227">
        <v>14724</v>
      </c>
      <c r="M227" s="373" t="s">
        <v>418</v>
      </c>
      <c r="N227" s="373" t="s">
        <v>378</v>
      </c>
      <c r="O227" s="373" t="s">
        <v>671</v>
      </c>
      <c r="P227" s="373" t="s">
        <v>514</v>
      </c>
      <c r="Q227" t="s">
        <v>515</v>
      </c>
      <c r="R227" t="s">
        <v>515</v>
      </c>
      <c r="S227" t="s">
        <v>515</v>
      </c>
      <c r="U227" s="373" t="s">
        <v>418</v>
      </c>
      <c r="V227" t="str">
        <f t="shared" si="8"/>
        <v>Western</v>
      </c>
      <c r="W227" t="s">
        <v>516</v>
      </c>
    </row>
    <row r="228" spans="5:23">
      <c r="E228" s="384"/>
      <c r="F228" s="384"/>
      <c r="G228" s="384"/>
      <c r="H228" s="384"/>
      <c r="J228" s="372" t="str">
        <f t="shared" si="7"/>
        <v>14728Chautauqua</v>
      </c>
      <c r="K228" s="373" t="s">
        <v>681</v>
      </c>
      <c r="L228">
        <v>14728</v>
      </c>
      <c r="M228" s="373" t="s">
        <v>418</v>
      </c>
      <c r="N228" s="373" t="s">
        <v>378</v>
      </c>
      <c r="O228" s="373" t="s">
        <v>671</v>
      </c>
      <c r="P228" s="373" t="s">
        <v>514</v>
      </c>
      <c r="Q228" t="s">
        <v>515</v>
      </c>
      <c r="R228" t="s">
        <v>515</v>
      </c>
      <c r="S228" t="s">
        <v>515</v>
      </c>
      <c r="U228" s="373" t="s">
        <v>418</v>
      </c>
      <c r="V228" t="str">
        <f t="shared" si="8"/>
        <v>Western</v>
      </c>
      <c r="W228" t="s">
        <v>516</v>
      </c>
    </row>
    <row r="229" spans="5:23">
      <c r="E229" s="384"/>
      <c r="F229" s="384"/>
      <c r="G229" s="384"/>
      <c r="H229" s="384"/>
      <c r="J229" s="372" t="str">
        <f t="shared" si="7"/>
        <v>14736Chautauqua</v>
      </c>
      <c r="K229" s="373" t="s">
        <v>682</v>
      </c>
      <c r="L229">
        <v>14736</v>
      </c>
      <c r="M229" s="373" t="s">
        <v>418</v>
      </c>
      <c r="N229" s="373" t="s">
        <v>378</v>
      </c>
      <c r="O229" s="373" t="s">
        <v>671</v>
      </c>
      <c r="P229" s="373" t="s">
        <v>514</v>
      </c>
      <c r="Q229" t="s">
        <v>515</v>
      </c>
      <c r="R229" t="s">
        <v>515</v>
      </c>
      <c r="S229" t="s">
        <v>515</v>
      </c>
      <c r="U229" s="373" t="s">
        <v>418</v>
      </c>
      <c r="V229" t="str">
        <f t="shared" si="8"/>
        <v>Western</v>
      </c>
      <c r="W229" t="s">
        <v>516</v>
      </c>
    </row>
    <row r="230" spans="5:23">
      <c r="E230" s="384"/>
      <c r="F230" s="384"/>
      <c r="G230" s="384"/>
      <c r="H230" s="384"/>
      <c r="J230" s="372" t="str">
        <f t="shared" si="7"/>
        <v>14738Chautauqua</v>
      </c>
      <c r="K230" s="373" t="s">
        <v>683</v>
      </c>
      <c r="L230">
        <v>14738</v>
      </c>
      <c r="M230" s="373" t="s">
        <v>418</v>
      </c>
      <c r="N230" s="373" t="s">
        <v>378</v>
      </c>
      <c r="O230" s="373" t="s">
        <v>671</v>
      </c>
      <c r="P230" s="373" t="s">
        <v>514</v>
      </c>
      <c r="Q230" t="s">
        <v>515</v>
      </c>
      <c r="R230" t="s">
        <v>515</v>
      </c>
      <c r="S230" t="s">
        <v>515</v>
      </c>
      <c r="U230" s="373" t="s">
        <v>418</v>
      </c>
      <c r="V230" t="str">
        <f t="shared" si="8"/>
        <v>Western</v>
      </c>
      <c r="W230" t="s">
        <v>516</v>
      </c>
    </row>
    <row r="231" spans="5:23">
      <c r="E231" s="384"/>
      <c r="F231" s="384"/>
      <c r="G231" s="384"/>
      <c r="H231" s="384"/>
      <c r="J231" s="372" t="str">
        <f t="shared" si="7"/>
        <v>14740Chautauqua</v>
      </c>
      <c r="K231" s="373" t="s">
        <v>684</v>
      </c>
      <c r="L231">
        <v>14740</v>
      </c>
      <c r="M231" s="373" t="s">
        <v>418</v>
      </c>
      <c r="N231" s="373" t="s">
        <v>378</v>
      </c>
      <c r="O231" s="373" t="s">
        <v>671</v>
      </c>
      <c r="P231" s="373" t="s">
        <v>514</v>
      </c>
      <c r="Q231" t="s">
        <v>515</v>
      </c>
      <c r="R231" t="s">
        <v>515</v>
      </c>
      <c r="S231" t="s">
        <v>515</v>
      </c>
      <c r="U231" s="373" t="s">
        <v>418</v>
      </c>
      <c r="V231" t="str">
        <f t="shared" si="8"/>
        <v>Western</v>
      </c>
      <c r="W231" t="s">
        <v>516</v>
      </c>
    </row>
    <row r="232" spans="5:23">
      <c r="E232" s="384"/>
      <c r="F232" s="384"/>
      <c r="G232" s="384"/>
      <c r="H232" s="384"/>
      <c r="J232" s="372" t="str">
        <f t="shared" si="7"/>
        <v>14747Chautauqua</v>
      </c>
      <c r="K232" s="373" t="s">
        <v>685</v>
      </c>
      <c r="L232">
        <v>14747</v>
      </c>
      <c r="M232" s="373" t="s">
        <v>418</v>
      </c>
      <c r="N232" s="373" t="s">
        <v>378</v>
      </c>
      <c r="O232" s="373" t="s">
        <v>671</v>
      </c>
      <c r="P232" s="373" t="s">
        <v>514</v>
      </c>
      <c r="Q232" t="s">
        <v>515</v>
      </c>
      <c r="R232" t="s">
        <v>515</v>
      </c>
      <c r="S232" t="s">
        <v>515</v>
      </c>
      <c r="U232" s="373" t="s">
        <v>418</v>
      </c>
      <c r="V232" t="str">
        <f t="shared" si="8"/>
        <v>Western</v>
      </c>
      <c r="W232" t="s">
        <v>516</v>
      </c>
    </row>
    <row r="233" spans="5:23">
      <c r="E233" s="384"/>
      <c r="F233" s="384"/>
      <c r="G233" s="384"/>
      <c r="H233" s="384"/>
      <c r="J233" s="372" t="str">
        <f t="shared" si="7"/>
        <v>14750Chautauqua</v>
      </c>
      <c r="K233" s="373" t="s">
        <v>686</v>
      </c>
      <c r="L233">
        <v>14750</v>
      </c>
      <c r="M233" s="373" t="s">
        <v>418</v>
      </c>
      <c r="N233" s="373" t="s">
        <v>378</v>
      </c>
      <c r="O233" s="373" t="s">
        <v>671</v>
      </c>
      <c r="P233" s="373" t="s">
        <v>514</v>
      </c>
      <c r="Q233" t="s">
        <v>515</v>
      </c>
      <c r="R233" t="s">
        <v>515</v>
      </c>
      <c r="S233" t="s">
        <v>515</v>
      </c>
      <c r="U233" s="373" t="s">
        <v>418</v>
      </c>
      <c r="V233" t="str">
        <f t="shared" si="8"/>
        <v>Western</v>
      </c>
      <c r="W233" t="s">
        <v>516</v>
      </c>
    </row>
    <row r="234" spans="5:23">
      <c r="E234" s="384"/>
      <c r="F234" s="384"/>
      <c r="G234" s="384"/>
      <c r="H234" s="384"/>
      <c r="J234" s="372" t="str">
        <f t="shared" si="7"/>
        <v>14752Chautauqua</v>
      </c>
      <c r="K234" s="373" t="s">
        <v>687</v>
      </c>
      <c r="L234">
        <v>14752</v>
      </c>
      <c r="M234" s="373" t="s">
        <v>418</v>
      </c>
      <c r="N234" s="373" t="s">
        <v>378</v>
      </c>
      <c r="O234" s="373" t="s">
        <v>671</v>
      </c>
      <c r="P234" s="373" t="s">
        <v>514</v>
      </c>
      <c r="Q234" t="s">
        <v>515</v>
      </c>
      <c r="R234" t="s">
        <v>515</v>
      </c>
      <c r="S234" t="s">
        <v>515</v>
      </c>
      <c r="U234" s="373" t="s">
        <v>418</v>
      </c>
      <c r="V234" t="str">
        <f t="shared" si="8"/>
        <v>Western</v>
      </c>
      <c r="W234" t="s">
        <v>516</v>
      </c>
    </row>
    <row r="235" spans="5:23">
      <c r="E235" s="384"/>
      <c r="F235" s="384"/>
      <c r="G235" s="384"/>
      <c r="H235" s="384"/>
      <c r="J235" s="372" t="str">
        <f t="shared" si="7"/>
        <v>14756Chautauqua</v>
      </c>
      <c r="K235" s="373" t="s">
        <v>688</v>
      </c>
      <c r="L235">
        <v>14756</v>
      </c>
      <c r="M235" s="373" t="s">
        <v>418</v>
      </c>
      <c r="N235" s="373" t="s">
        <v>378</v>
      </c>
      <c r="O235" s="373" t="s">
        <v>671</v>
      </c>
      <c r="P235" s="373" t="s">
        <v>514</v>
      </c>
      <c r="Q235" t="s">
        <v>515</v>
      </c>
      <c r="R235" t="s">
        <v>515</v>
      </c>
      <c r="S235" t="s">
        <v>515</v>
      </c>
      <c r="U235" s="373" t="s">
        <v>418</v>
      </c>
      <c r="V235" t="str">
        <f t="shared" si="8"/>
        <v>Western</v>
      </c>
      <c r="W235" t="s">
        <v>516</v>
      </c>
    </row>
    <row r="236" spans="5:23">
      <c r="E236" s="384"/>
      <c r="F236" s="384"/>
      <c r="G236" s="384"/>
      <c r="H236" s="384"/>
      <c r="J236" s="372" t="str">
        <f t="shared" si="7"/>
        <v>14758Chautauqua</v>
      </c>
      <c r="K236" s="373" t="s">
        <v>689</v>
      </c>
      <c r="L236">
        <v>14758</v>
      </c>
      <c r="M236" s="373" t="s">
        <v>418</v>
      </c>
      <c r="N236" s="373" t="s">
        <v>378</v>
      </c>
      <c r="O236" s="373" t="s">
        <v>671</v>
      </c>
      <c r="P236" s="373" t="s">
        <v>514</v>
      </c>
      <c r="Q236" t="s">
        <v>515</v>
      </c>
      <c r="R236" t="s">
        <v>515</v>
      </c>
      <c r="S236" t="s">
        <v>515</v>
      </c>
      <c r="U236" s="373" t="s">
        <v>418</v>
      </c>
      <c r="V236" t="str">
        <f t="shared" si="8"/>
        <v>Western</v>
      </c>
      <c r="W236" t="s">
        <v>516</v>
      </c>
    </row>
    <row r="237" spans="5:23">
      <c r="E237" s="384"/>
      <c r="F237" s="384"/>
      <c r="G237" s="384"/>
      <c r="H237" s="384"/>
      <c r="J237" s="372" t="str">
        <f t="shared" si="7"/>
        <v>14767Chautauqua</v>
      </c>
      <c r="K237" s="373" t="s">
        <v>690</v>
      </c>
      <c r="L237">
        <v>14767</v>
      </c>
      <c r="M237" s="373" t="s">
        <v>418</v>
      </c>
      <c r="N237" s="373" t="s">
        <v>378</v>
      </c>
      <c r="O237" s="373" t="s">
        <v>671</v>
      </c>
      <c r="P237" s="373" t="s">
        <v>514</v>
      </c>
      <c r="Q237" t="s">
        <v>515</v>
      </c>
      <c r="R237" t="s">
        <v>515</v>
      </c>
      <c r="S237" t="s">
        <v>515</v>
      </c>
      <c r="U237" s="373" t="s">
        <v>418</v>
      </c>
      <c r="V237" t="str">
        <f t="shared" si="8"/>
        <v>Western</v>
      </c>
      <c r="W237" t="s">
        <v>516</v>
      </c>
    </row>
    <row r="238" spans="5:23">
      <c r="E238" s="384"/>
      <c r="F238" s="384"/>
      <c r="G238" s="384"/>
      <c r="H238" s="384"/>
      <c r="J238" s="372" t="str">
        <f t="shared" si="7"/>
        <v>14769Chautauqua</v>
      </c>
      <c r="K238" s="373" t="s">
        <v>691</v>
      </c>
      <c r="L238">
        <v>14769</v>
      </c>
      <c r="M238" s="373" t="s">
        <v>418</v>
      </c>
      <c r="N238" s="373" t="s">
        <v>378</v>
      </c>
      <c r="O238" s="373" t="s">
        <v>671</v>
      </c>
      <c r="P238" s="373" t="s">
        <v>514</v>
      </c>
      <c r="Q238" t="s">
        <v>515</v>
      </c>
      <c r="R238" t="s">
        <v>515</v>
      </c>
      <c r="S238" t="s">
        <v>515</v>
      </c>
      <c r="U238" s="373" t="s">
        <v>418</v>
      </c>
      <c r="V238" t="str">
        <f t="shared" si="8"/>
        <v>Western</v>
      </c>
      <c r="W238" t="s">
        <v>516</v>
      </c>
    </row>
    <row r="239" spans="5:23">
      <c r="E239" s="384"/>
      <c r="F239" s="384"/>
      <c r="G239" s="384"/>
      <c r="H239" s="384"/>
      <c r="J239" s="372" t="str">
        <f t="shared" si="7"/>
        <v>14775Chautauqua</v>
      </c>
      <c r="K239" s="373" t="s">
        <v>692</v>
      </c>
      <c r="L239">
        <v>14775</v>
      </c>
      <c r="M239" s="373" t="s">
        <v>418</v>
      </c>
      <c r="N239" s="373" t="s">
        <v>378</v>
      </c>
      <c r="O239" s="373" t="s">
        <v>671</v>
      </c>
      <c r="P239" s="373" t="s">
        <v>514</v>
      </c>
      <c r="Q239" t="s">
        <v>515</v>
      </c>
      <c r="R239" t="s">
        <v>515</v>
      </c>
      <c r="S239" t="s">
        <v>515</v>
      </c>
      <c r="U239" s="373" t="s">
        <v>418</v>
      </c>
      <c r="V239" t="str">
        <f t="shared" si="8"/>
        <v>Western</v>
      </c>
      <c r="W239" t="s">
        <v>516</v>
      </c>
    </row>
    <row r="240" spans="5:23">
      <c r="E240" s="384"/>
      <c r="F240" s="384"/>
      <c r="G240" s="384"/>
      <c r="H240" s="384"/>
      <c r="J240" s="372" t="str">
        <f t="shared" si="7"/>
        <v>14781Chautauqua</v>
      </c>
      <c r="K240" s="373" t="s">
        <v>693</v>
      </c>
      <c r="L240">
        <v>14781</v>
      </c>
      <c r="M240" s="373" t="s">
        <v>418</v>
      </c>
      <c r="N240" s="373" t="s">
        <v>378</v>
      </c>
      <c r="O240" s="373" t="s">
        <v>671</v>
      </c>
      <c r="P240" s="373" t="s">
        <v>514</v>
      </c>
      <c r="Q240" t="s">
        <v>515</v>
      </c>
      <c r="R240" t="s">
        <v>515</v>
      </c>
      <c r="S240" t="s">
        <v>515</v>
      </c>
      <c r="U240" s="373" t="s">
        <v>418</v>
      </c>
      <c r="V240" t="str">
        <f t="shared" si="8"/>
        <v>Western</v>
      </c>
      <c r="W240" t="s">
        <v>516</v>
      </c>
    </row>
    <row r="241" spans="5:23">
      <c r="E241" s="384"/>
      <c r="F241" s="384"/>
      <c r="G241" s="384"/>
      <c r="H241" s="384"/>
      <c r="J241" s="372" t="str">
        <f t="shared" si="7"/>
        <v>14782Chautauqua</v>
      </c>
      <c r="K241" s="373" t="s">
        <v>694</v>
      </c>
      <c r="L241">
        <v>14782</v>
      </c>
      <c r="M241" s="373" t="s">
        <v>418</v>
      </c>
      <c r="N241" s="373" t="s">
        <v>378</v>
      </c>
      <c r="O241" s="373" t="s">
        <v>671</v>
      </c>
      <c r="P241" s="373" t="s">
        <v>514</v>
      </c>
      <c r="Q241" t="s">
        <v>515</v>
      </c>
      <c r="R241" t="s">
        <v>515</v>
      </c>
      <c r="S241" t="s">
        <v>515</v>
      </c>
      <c r="U241" s="373" t="s">
        <v>418</v>
      </c>
      <c r="V241" t="str">
        <f t="shared" si="8"/>
        <v>Western</v>
      </c>
      <c r="W241" t="s">
        <v>516</v>
      </c>
    </row>
    <row r="242" spans="5:23">
      <c r="E242" s="384"/>
      <c r="F242" s="384"/>
      <c r="G242" s="384"/>
      <c r="H242" s="384"/>
      <c r="J242" s="372" t="str">
        <f t="shared" si="7"/>
        <v>14784Chautauqua</v>
      </c>
      <c r="K242" s="373" t="s">
        <v>695</v>
      </c>
      <c r="L242">
        <v>14784</v>
      </c>
      <c r="M242" s="373" t="s">
        <v>418</v>
      </c>
      <c r="N242" s="373" t="s">
        <v>378</v>
      </c>
      <c r="O242" s="373" t="s">
        <v>671</v>
      </c>
      <c r="P242" s="373" t="s">
        <v>514</v>
      </c>
      <c r="Q242" t="s">
        <v>515</v>
      </c>
      <c r="R242" t="s">
        <v>515</v>
      </c>
      <c r="S242" t="s">
        <v>515</v>
      </c>
      <c r="U242" s="373" t="s">
        <v>418</v>
      </c>
      <c r="V242" t="str">
        <f t="shared" si="8"/>
        <v>Western</v>
      </c>
      <c r="W242" t="s">
        <v>516</v>
      </c>
    </row>
    <row r="243" spans="5:23">
      <c r="E243" s="384"/>
      <c r="F243" s="384"/>
      <c r="G243" s="384"/>
      <c r="H243" s="384"/>
      <c r="J243" s="372" t="str">
        <f t="shared" si="7"/>
        <v>14785Chautauqua</v>
      </c>
      <c r="K243" s="373" t="s">
        <v>696</v>
      </c>
      <c r="L243">
        <v>14785</v>
      </c>
      <c r="M243" s="373" t="s">
        <v>418</v>
      </c>
      <c r="N243" s="373" t="s">
        <v>378</v>
      </c>
      <c r="O243" s="373" t="s">
        <v>671</v>
      </c>
      <c r="P243" s="373" t="s">
        <v>514</v>
      </c>
      <c r="Q243" t="s">
        <v>515</v>
      </c>
      <c r="R243" t="s">
        <v>515</v>
      </c>
      <c r="S243" t="s">
        <v>515</v>
      </c>
      <c r="U243" s="373" t="s">
        <v>418</v>
      </c>
      <c r="V243" t="str">
        <f t="shared" si="8"/>
        <v>Western</v>
      </c>
      <c r="W243" t="s">
        <v>516</v>
      </c>
    </row>
    <row r="244" spans="5:23">
      <c r="E244" s="384"/>
      <c r="F244" s="384"/>
      <c r="G244" s="384"/>
      <c r="H244" s="384"/>
      <c r="J244" s="372" t="str">
        <f t="shared" si="7"/>
        <v>14062Chautauqua</v>
      </c>
      <c r="K244" s="373" t="s">
        <v>697</v>
      </c>
      <c r="L244">
        <v>14062</v>
      </c>
      <c r="M244" s="373" t="s">
        <v>418</v>
      </c>
      <c r="N244" s="373" t="s">
        <v>492</v>
      </c>
      <c r="O244" s="373" t="s">
        <v>671</v>
      </c>
      <c r="P244" s="373" t="s">
        <v>514</v>
      </c>
      <c r="Q244" t="s">
        <v>515</v>
      </c>
      <c r="R244" t="s">
        <v>515</v>
      </c>
      <c r="S244" t="s">
        <v>515</v>
      </c>
      <c r="U244" s="373" t="s">
        <v>418</v>
      </c>
      <c r="V244" t="str">
        <f t="shared" si="8"/>
        <v>Western</v>
      </c>
      <c r="W244" t="s">
        <v>516</v>
      </c>
    </row>
    <row r="245" spans="5:23">
      <c r="E245" s="384"/>
      <c r="F245" s="384"/>
      <c r="G245" s="384"/>
      <c r="H245" s="384"/>
      <c r="J245" s="372" t="str">
        <f t="shared" si="7"/>
        <v>14136Chautauqua</v>
      </c>
      <c r="K245" s="373" t="s">
        <v>698</v>
      </c>
      <c r="L245">
        <v>14136</v>
      </c>
      <c r="M245" s="373" t="s">
        <v>418</v>
      </c>
      <c r="N245" s="373" t="s">
        <v>492</v>
      </c>
      <c r="O245" s="373" t="s">
        <v>671</v>
      </c>
      <c r="P245" s="373" t="s">
        <v>514</v>
      </c>
      <c r="Q245" t="s">
        <v>515</v>
      </c>
      <c r="R245" t="s">
        <v>515</v>
      </c>
      <c r="S245" t="s">
        <v>515</v>
      </c>
      <c r="U245" s="373" t="s">
        <v>418</v>
      </c>
      <c r="V245" t="str">
        <f t="shared" si="8"/>
        <v>Western</v>
      </c>
      <c r="W245" t="s">
        <v>516</v>
      </c>
    </row>
    <row r="246" spans="5:23">
      <c r="E246" s="384"/>
      <c r="F246" s="384"/>
      <c r="G246" s="384"/>
      <c r="H246" s="384"/>
      <c r="J246" s="372" t="str">
        <f t="shared" si="7"/>
        <v>14723Chautauqua</v>
      </c>
      <c r="K246" s="373" t="s">
        <v>699</v>
      </c>
      <c r="L246">
        <v>14723</v>
      </c>
      <c r="M246" s="373" t="s">
        <v>418</v>
      </c>
      <c r="N246" s="373" t="s">
        <v>492</v>
      </c>
      <c r="O246" s="373" t="s">
        <v>671</v>
      </c>
      <c r="P246" s="373" t="s">
        <v>514</v>
      </c>
      <c r="Q246" t="s">
        <v>515</v>
      </c>
      <c r="R246" t="s">
        <v>515</v>
      </c>
      <c r="S246" t="s">
        <v>515</v>
      </c>
      <c r="U246" s="373" t="s">
        <v>418</v>
      </c>
      <c r="V246" t="str">
        <f t="shared" si="8"/>
        <v>Western</v>
      </c>
      <c r="W246" t="s">
        <v>516</v>
      </c>
    </row>
    <row r="247" spans="5:23">
      <c r="E247" s="384"/>
      <c r="F247" s="384"/>
      <c r="G247" s="384"/>
      <c r="H247" s="384"/>
      <c r="J247" s="372" t="str">
        <f t="shared" si="7"/>
        <v>14732Chautauqua</v>
      </c>
      <c r="K247" s="373" t="s">
        <v>700</v>
      </c>
      <c r="L247">
        <v>14732</v>
      </c>
      <c r="M247" s="373" t="s">
        <v>418</v>
      </c>
      <c r="N247" s="373" t="s">
        <v>492</v>
      </c>
      <c r="O247" s="373" t="s">
        <v>671</v>
      </c>
      <c r="P247" s="373" t="s">
        <v>514</v>
      </c>
      <c r="Q247" t="s">
        <v>515</v>
      </c>
      <c r="R247" t="s">
        <v>515</v>
      </c>
      <c r="S247" t="s">
        <v>515</v>
      </c>
      <c r="U247" s="373" t="s">
        <v>418</v>
      </c>
      <c r="V247" t="str">
        <f t="shared" si="8"/>
        <v>Western</v>
      </c>
      <c r="W247" t="s">
        <v>516</v>
      </c>
    </row>
    <row r="248" spans="5:23">
      <c r="E248" s="384"/>
      <c r="F248" s="384"/>
      <c r="G248" s="384"/>
      <c r="H248" s="384"/>
      <c r="J248" s="372" t="str">
        <f t="shared" si="7"/>
        <v>14716Chautauqua</v>
      </c>
      <c r="K248" s="373" t="s">
        <v>701</v>
      </c>
      <c r="L248">
        <v>14716</v>
      </c>
      <c r="M248" s="373" t="s">
        <v>418</v>
      </c>
      <c r="N248" s="373" t="s">
        <v>494</v>
      </c>
      <c r="O248" s="373" t="s">
        <v>671</v>
      </c>
      <c r="P248" s="373" t="s">
        <v>514</v>
      </c>
      <c r="Q248" t="s">
        <v>515</v>
      </c>
      <c r="R248" t="s">
        <v>515</v>
      </c>
      <c r="S248" t="s">
        <v>515</v>
      </c>
      <c r="U248" s="373" t="s">
        <v>418</v>
      </c>
      <c r="V248" t="str">
        <f t="shared" si="8"/>
        <v>Western</v>
      </c>
      <c r="W248" t="s">
        <v>516</v>
      </c>
    </row>
    <row r="249" spans="5:23">
      <c r="E249" s="384"/>
      <c r="F249" s="384"/>
      <c r="G249" s="384"/>
      <c r="H249" s="384"/>
      <c r="J249" s="372" t="str">
        <f t="shared" si="7"/>
        <v>14787Chautauqua</v>
      </c>
      <c r="K249" s="373" t="s">
        <v>702</v>
      </c>
      <c r="L249">
        <v>14787</v>
      </c>
      <c r="M249" s="373" t="s">
        <v>418</v>
      </c>
      <c r="N249" s="373" t="s">
        <v>494</v>
      </c>
      <c r="O249" s="373" t="s">
        <v>671</v>
      </c>
      <c r="P249" s="373" t="s">
        <v>514</v>
      </c>
      <c r="Q249" t="s">
        <v>515</v>
      </c>
      <c r="R249" t="s">
        <v>515</v>
      </c>
      <c r="S249" t="s">
        <v>515</v>
      </c>
      <c r="U249" s="373" t="s">
        <v>418</v>
      </c>
      <c r="V249" t="str">
        <f t="shared" si="8"/>
        <v>Western</v>
      </c>
      <c r="W249" t="s">
        <v>516</v>
      </c>
    </row>
    <row r="250" spans="5:23">
      <c r="E250" s="384"/>
      <c r="F250" s="384"/>
      <c r="G250" s="384"/>
      <c r="H250" s="384"/>
      <c r="J250" s="372" t="str">
        <f t="shared" si="7"/>
        <v>14757Chautauqua</v>
      </c>
      <c r="K250" s="373" t="s">
        <v>703</v>
      </c>
      <c r="L250">
        <v>14757</v>
      </c>
      <c r="M250" s="373" t="s">
        <v>418</v>
      </c>
      <c r="N250" s="373" t="s">
        <v>494</v>
      </c>
      <c r="O250" s="373" t="s">
        <v>671</v>
      </c>
      <c r="P250" s="373" t="s">
        <v>514</v>
      </c>
      <c r="Q250" t="s">
        <v>515</v>
      </c>
      <c r="R250" t="s">
        <v>515</v>
      </c>
      <c r="S250" t="s">
        <v>515</v>
      </c>
      <c r="U250" s="373" t="s">
        <v>418</v>
      </c>
      <c r="V250" t="str">
        <f t="shared" si="8"/>
        <v>Western</v>
      </c>
      <c r="W250" t="s">
        <v>516</v>
      </c>
    </row>
    <row r="251" spans="5:23">
      <c r="E251" s="384"/>
      <c r="F251" s="384"/>
      <c r="G251" s="384"/>
      <c r="H251" s="384"/>
      <c r="J251" s="372" t="str">
        <f t="shared" si="7"/>
        <v>14701Chautauqua</v>
      </c>
      <c r="K251" s="373" t="s">
        <v>704</v>
      </c>
      <c r="L251">
        <v>14701</v>
      </c>
      <c r="M251" s="373" t="s">
        <v>418</v>
      </c>
      <c r="N251" s="373" t="s">
        <v>494</v>
      </c>
      <c r="O251" s="373" t="s">
        <v>671</v>
      </c>
      <c r="P251" s="373" t="s">
        <v>514</v>
      </c>
      <c r="Q251" t="s">
        <v>515</v>
      </c>
      <c r="R251" t="s">
        <v>515</v>
      </c>
      <c r="S251" t="s">
        <v>515</v>
      </c>
      <c r="U251" s="373" t="s">
        <v>418</v>
      </c>
      <c r="V251" t="str">
        <f t="shared" si="8"/>
        <v>Western</v>
      </c>
      <c r="W251" t="s">
        <v>516</v>
      </c>
    </row>
    <row r="252" spans="5:23">
      <c r="E252" s="384"/>
      <c r="F252" s="384"/>
      <c r="G252" s="384"/>
      <c r="H252" s="384"/>
      <c r="J252" s="372" t="str">
        <f t="shared" si="7"/>
        <v>14702Chautauqua</v>
      </c>
      <c r="K252" s="373" t="s">
        <v>705</v>
      </c>
      <c r="L252">
        <v>14702</v>
      </c>
      <c r="M252" s="373" t="s">
        <v>418</v>
      </c>
      <c r="N252" s="373" t="s">
        <v>494</v>
      </c>
      <c r="O252" s="373" t="s">
        <v>671</v>
      </c>
      <c r="P252" s="373" t="s">
        <v>514</v>
      </c>
      <c r="Q252" t="s">
        <v>515</v>
      </c>
      <c r="R252" t="s">
        <v>515</v>
      </c>
      <c r="S252" t="s">
        <v>515</v>
      </c>
      <c r="U252" s="373" t="s">
        <v>418</v>
      </c>
      <c r="V252" t="str">
        <f t="shared" si="8"/>
        <v>Western</v>
      </c>
      <c r="W252" t="s">
        <v>516</v>
      </c>
    </row>
    <row r="253" spans="5:23">
      <c r="E253" s="384"/>
      <c r="F253" s="384"/>
      <c r="G253" s="384"/>
      <c r="H253" s="384"/>
      <c r="J253" s="372" t="str">
        <f t="shared" si="7"/>
        <v>14733Chautauqua</v>
      </c>
      <c r="K253" s="373" t="s">
        <v>706</v>
      </c>
      <c r="L253">
        <v>14733</v>
      </c>
      <c r="M253" s="373" t="s">
        <v>418</v>
      </c>
      <c r="N253" s="373" t="s">
        <v>494</v>
      </c>
      <c r="O253" s="373" t="s">
        <v>671</v>
      </c>
      <c r="P253" s="373" t="s">
        <v>514</v>
      </c>
      <c r="Q253" t="s">
        <v>515</v>
      </c>
      <c r="R253" t="s">
        <v>515</v>
      </c>
      <c r="S253" t="s">
        <v>515</v>
      </c>
      <c r="U253" s="373" t="s">
        <v>418</v>
      </c>
      <c r="V253" t="str">
        <f t="shared" si="8"/>
        <v>Western</v>
      </c>
      <c r="W253" t="s">
        <v>516</v>
      </c>
    </row>
    <row r="254" spans="5:23">
      <c r="E254" s="384"/>
      <c r="F254" s="384"/>
      <c r="G254" s="384"/>
      <c r="H254" s="384"/>
      <c r="J254" s="372" t="str">
        <f t="shared" si="7"/>
        <v>14742Chautauqua</v>
      </c>
      <c r="K254" s="373" t="s">
        <v>707</v>
      </c>
      <c r="L254">
        <v>14742</v>
      </c>
      <c r="M254" s="373" t="s">
        <v>418</v>
      </c>
      <c r="N254" s="373" t="s">
        <v>494</v>
      </c>
      <c r="O254" s="373" t="s">
        <v>671</v>
      </c>
      <c r="P254" s="373" t="s">
        <v>514</v>
      </c>
      <c r="Q254" t="s">
        <v>515</v>
      </c>
      <c r="R254" t="s">
        <v>515</v>
      </c>
      <c r="S254" t="s">
        <v>515</v>
      </c>
      <c r="U254" s="373" t="s">
        <v>418</v>
      </c>
      <c r="V254" t="str">
        <f t="shared" si="8"/>
        <v>Western</v>
      </c>
      <c r="W254" t="s">
        <v>516</v>
      </c>
    </row>
    <row r="255" spans="5:23">
      <c r="E255" s="384"/>
      <c r="F255" s="384"/>
      <c r="G255" s="384"/>
      <c r="H255" s="384"/>
      <c r="J255" s="372" t="str">
        <f t="shared" si="7"/>
        <v>14889Chemung</v>
      </c>
      <c r="K255" s="373" t="s">
        <v>708</v>
      </c>
      <c r="L255">
        <v>14889</v>
      </c>
      <c r="M255" s="373" t="s">
        <v>424</v>
      </c>
      <c r="N255" s="373" t="s">
        <v>492</v>
      </c>
      <c r="O255" s="373" t="s">
        <v>709</v>
      </c>
      <c r="P255" s="373" t="s">
        <v>584</v>
      </c>
      <c r="Q255" t="s">
        <v>515</v>
      </c>
      <c r="R255" t="s">
        <v>515</v>
      </c>
      <c r="S255" t="s">
        <v>515</v>
      </c>
      <c r="U255" s="373" t="s">
        <v>424</v>
      </c>
      <c r="V255" t="str">
        <f t="shared" si="8"/>
        <v>Western</v>
      </c>
      <c r="W255" t="s">
        <v>516</v>
      </c>
    </row>
    <row r="256" spans="5:23">
      <c r="E256" s="384"/>
      <c r="F256" s="384"/>
      <c r="G256" s="384"/>
      <c r="H256" s="384"/>
      <c r="J256" s="372" t="str">
        <f t="shared" si="7"/>
        <v>14812Chemung</v>
      </c>
      <c r="K256" s="373" t="s">
        <v>710</v>
      </c>
      <c r="L256">
        <v>14812</v>
      </c>
      <c r="M256" s="373" t="s">
        <v>424</v>
      </c>
      <c r="N256" s="373" t="s">
        <v>492</v>
      </c>
      <c r="O256" s="373" t="s">
        <v>709</v>
      </c>
      <c r="P256" s="373" t="s">
        <v>584</v>
      </c>
      <c r="Q256" t="s">
        <v>515</v>
      </c>
      <c r="R256" t="s">
        <v>515</v>
      </c>
      <c r="S256" t="s">
        <v>515</v>
      </c>
      <c r="U256" s="373" t="s">
        <v>424</v>
      </c>
      <c r="V256" t="str">
        <f t="shared" si="8"/>
        <v>Western</v>
      </c>
      <c r="W256" t="s">
        <v>516</v>
      </c>
    </row>
    <row r="257" spans="5:23">
      <c r="E257" s="384"/>
      <c r="F257" s="384"/>
      <c r="G257" s="384"/>
      <c r="H257" s="384"/>
      <c r="J257" s="372" t="str">
        <f t="shared" si="7"/>
        <v>14814Chemung</v>
      </c>
      <c r="K257" s="373" t="s">
        <v>711</v>
      </c>
      <c r="L257">
        <v>14814</v>
      </c>
      <c r="M257" s="373" t="s">
        <v>424</v>
      </c>
      <c r="N257" s="373" t="s">
        <v>492</v>
      </c>
      <c r="O257" s="373" t="s">
        <v>709</v>
      </c>
      <c r="P257" s="373" t="s">
        <v>584</v>
      </c>
      <c r="Q257" t="s">
        <v>515</v>
      </c>
      <c r="R257" t="s">
        <v>515</v>
      </c>
      <c r="S257" t="s">
        <v>515</v>
      </c>
      <c r="U257" s="373" t="s">
        <v>424</v>
      </c>
      <c r="V257" t="str">
        <f t="shared" si="8"/>
        <v>Western</v>
      </c>
      <c r="W257" t="s">
        <v>516</v>
      </c>
    </row>
    <row r="258" spans="5:23">
      <c r="E258" s="384"/>
      <c r="F258" s="384"/>
      <c r="G258" s="384"/>
      <c r="H258" s="384"/>
      <c r="J258" s="372" t="str">
        <f t="shared" si="7"/>
        <v>14816Chemung</v>
      </c>
      <c r="K258" s="373" t="s">
        <v>712</v>
      </c>
      <c r="L258">
        <v>14816</v>
      </c>
      <c r="M258" s="373" t="s">
        <v>424</v>
      </c>
      <c r="N258" s="373" t="s">
        <v>492</v>
      </c>
      <c r="O258" s="373" t="s">
        <v>709</v>
      </c>
      <c r="P258" s="373" t="s">
        <v>584</v>
      </c>
      <c r="Q258" t="s">
        <v>515</v>
      </c>
      <c r="R258" t="s">
        <v>515</v>
      </c>
      <c r="S258" t="s">
        <v>515</v>
      </c>
      <c r="U258" s="373" t="s">
        <v>424</v>
      </c>
      <c r="V258" t="str">
        <f t="shared" si="8"/>
        <v>Western</v>
      </c>
      <c r="W258" t="s">
        <v>516</v>
      </c>
    </row>
    <row r="259" spans="5:23">
      <c r="E259" s="384"/>
      <c r="F259" s="384"/>
      <c r="G259" s="384"/>
      <c r="H259" s="384"/>
      <c r="J259" s="372" t="str">
        <f t="shared" si="7"/>
        <v>14825Chemung</v>
      </c>
      <c r="K259" s="373" t="s">
        <v>713</v>
      </c>
      <c r="L259">
        <v>14825</v>
      </c>
      <c r="M259" s="373" t="s">
        <v>424</v>
      </c>
      <c r="N259" s="373" t="s">
        <v>492</v>
      </c>
      <c r="O259" s="373" t="s">
        <v>709</v>
      </c>
      <c r="P259" s="373" t="s">
        <v>584</v>
      </c>
      <c r="Q259" t="s">
        <v>515</v>
      </c>
      <c r="R259" t="s">
        <v>515</v>
      </c>
      <c r="S259" t="s">
        <v>515</v>
      </c>
      <c r="U259" s="373" t="s">
        <v>424</v>
      </c>
      <c r="V259" t="str">
        <f t="shared" si="8"/>
        <v>Western</v>
      </c>
      <c r="W259" t="s">
        <v>516</v>
      </c>
    </row>
    <row r="260" spans="5:23">
      <c r="E260" s="384"/>
      <c r="F260" s="384"/>
      <c r="G260" s="384"/>
      <c r="H260" s="384"/>
      <c r="J260" s="372" t="str">
        <f t="shared" si="7"/>
        <v>14838Chemung</v>
      </c>
      <c r="K260" s="373" t="s">
        <v>714</v>
      </c>
      <c r="L260">
        <v>14838</v>
      </c>
      <c r="M260" s="373" t="s">
        <v>424</v>
      </c>
      <c r="N260" s="373" t="s">
        <v>492</v>
      </c>
      <c r="O260" s="373" t="s">
        <v>709</v>
      </c>
      <c r="P260" s="373" t="s">
        <v>584</v>
      </c>
      <c r="Q260" t="s">
        <v>515</v>
      </c>
      <c r="R260" t="s">
        <v>515</v>
      </c>
      <c r="S260" t="s">
        <v>515</v>
      </c>
      <c r="U260" s="373" t="s">
        <v>424</v>
      </c>
      <c r="V260" t="str">
        <f t="shared" si="8"/>
        <v>Western</v>
      </c>
      <c r="W260" t="s">
        <v>516</v>
      </c>
    </row>
    <row r="261" spans="5:23">
      <c r="E261" s="384"/>
      <c r="F261" s="384"/>
      <c r="G261" s="384"/>
      <c r="H261" s="384"/>
      <c r="J261" s="372" t="str">
        <f t="shared" ref="J261:J324" si="9">CONCATENATE(L261,O261)</f>
        <v>14845Chemung</v>
      </c>
      <c r="K261" s="373" t="s">
        <v>715</v>
      </c>
      <c r="L261">
        <v>14845</v>
      </c>
      <c r="M261" s="373" t="s">
        <v>424</v>
      </c>
      <c r="N261" s="373" t="s">
        <v>492</v>
      </c>
      <c r="O261" s="373" t="s">
        <v>709</v>
      </c>
      <c r="P261" s="373" t="s">
        <v>584</v>
      </c>
      <c r="Q261" t="s">
        <v>515</v>
      </c>
      <c r="R261" t="s">
        <v>515</v>
      </c>
      <c r="S261" t="s">
        <v>515</v>
      </c>
      <c r="U261" s="373" t="s">
        <v>424</v>
      </c>
      <c r="V261" t="str">
        <f t="shared" ref="V261:V324" si="10">Q261</f>
        <v>Western</v>
      </c>
      <c r="W261" t="s">
        <v>516</v>
      </c>
    </row>
    <row r="262" spans="5:23">
      <c r="E262" s="384"/>
      <c r="F262" s="384"/>
      <c r="G262" s="384"/>
      <c r="H262" s="384"/>
      <c r="J262" s="372" t="str">
        <f t="shared" si="9"/>
        <v>14861Chemung</v>
      </c>
      <c r="K262" s="373" t="s">
        <v>716</v>
      </c>
      <c r="L262">
        <v>14861</v>
      </c>
      <c r="M262" s="373" t="s">
        <v>424</v>
      </c>
      <c r="N262" s="373" t="s">
        <v>492</v>
      </c>
      <c r="O262" s="373" t="s">
        <v>709</v>
      </c>
      <c r="P262" s="373" t="s">
        <v>584</v>
      </c>
      <c r="Q262" t="s">
        <v>515</v>
      </c>
      <c r="R262" t="s">
        <v>515</v>
      </c>
      <c r="S262" t="s">
        <v>515</v>
      </c>
      <c r="U262" s="373" t="s">
        <v>424</v>
      </c>
      <c r="V262" t="str">
        <f t="shared" si="10"/>
        <v>Western</v>
      </c>
      <c r="W262" t="s">
        <v>516</v>
      </c>
    </row>
    <row r="263" spans="5:23">
      <c r="E263" s="384"/>
      <c r="F263" s="384"/>
      <c r="G263" s="384"/>
      <c r="H263" s="384"/>
      <c r="J263" s="372" t="str">
        <f t="shared" si="9"/>
        <v>14864Chemung</v>
      </c>
      <c r="K263" s="373" t="s">
        <v>717</v>
      </c>
      <c r="L263">
        <v>14864</v>
      </c>
      <c r="M263" s="373" t="s">
        <v>424</v>
      </c>
      <c r="N263" s="373" t="s">
        <v>492</v>
      </c>
      <c r="O263" s="373" t="s">
        <v>709</v>
      </c>
      <c r="P263" s="373" t="s">
        <v>584</v>
      </c>
      <c r="Q263" t="s">
        <v>515</v>
      </c>
      <c r="R263" t="s">
        <v>515</v>
      </c>
      <c r="S263" t="s">
        <v>515</v>
      </c>
      <c r="U263" s="373" t="s">
        <v>424</v>
      </c>
      <c r="V263" t="str">
        <f t="shared" si="10"/>
        <v>Western</v>
      </c>
      <c r="W263" t="s">
        <v>516</v>
      </c>
    </row>
    <row r="264" spans="5:23">
      <c r="E264" s="384"/>
      <c r="F264" s="384"/>
      <c r="G264" s="384"/>
      <c r="H264" s="384"/>
      <c r="J264" s="372" t="str">
        <f t="shared" si="9"/>
        <v>14871Chemung</v>
      </c>
      <c r="K264" s="373" t="s">
        <v>718</v>
      </c>
      <c r="L264">
        <v>14871</v>
      </c>
      <c r="M264" s="373" t="s">
        <v>424</v>
      </c>
      <c r="N264" s="373" t="s">
        <v>492</v>
      </c>
      <c r="O264" s="373" t="s">
        <v>709</v>
      </c>
      <c r="P264" s="373" t="s">
        <v>584</v>
      </c>
      <c r="Q264" t="s">
        <v>515</v>
      </c>
      <c r="R264" t="s">
        <v>515</v>
      </c>
      <c r="S264" t="s">
        <v>515</v>
      </c>
      <c r="U264" s="373" t="s">
        <v>424</v>
      </c>
      <c r="V264" t="str">
        <f t="shared" si="10"/>
        <v>Western</v>
      </c>
      <c r="W264" t="s">
        <v>516</v>
      </c>
    </row>
    <row r="265" spans="5:23">
      <c r="E265" s="384"/>
      <c r="F265" s="384"/>
      <c r="G265" s="384"/>
      <c r="H265" s="384"/>
      <c r="J265" s="372" t="str">
        <f t="shared" si="9"/>
        <v>14872Chemung</v>
      </c>
      <c r="K265" s="373" t="s">
        <v>719</v>
      </c>
      <c r="L265">
        <v>14872</v>
      </c>
      <c r="M265" s="373" t="s">
        <v>424</v>
      </c>
      <c r="N265" s="373" t="s">
        <v>492</v>
      </c>
      <c r="O265" s="373" t="s">
        <v>709</v>
      </c>
      <c r="P265" s="373" t="s">
        <v>584</v>
      </c>
      <c r="Q265" t="s">
        <v>515</v>
      </c>
      <c r="R265" t="s">
        <v>515</v>
      </c>
      <c r="S265" t="s">
        <v>515</v>
      </c>
      <c r="U265" s="373" t="s">
        <v>424</v>
      </c>
      <c r="V265" t="str">
        <f t="shared" si="10"/>
        <v>Western</v>
      </c>
      <c r="W265" t="s">
        <v>516</v>
      </c>
    </row>
    <row r="266" spans="5:23">
      <c r="E266" s="384"/>
      <c r="F266" s="384"/>
      <c r="G266" s="384"/>
      <c r="H266" s="384"/>
      <c r="J266" s="372" t="str">
        <f t="shared" si="9"/>
        <v>14894Chemung</v>
      </c>
      <c r="K266" s="373" t="s">
        <v>720</v>
      </c>
      <c r="L266">
        <v>14894</v>
      </c>
      <c r="M266" s="373" t="s">
        <v>424</v>
      </c>
      <c r="N266" s="373" t="s">
        <v>492</v>
      </c>
      <c r="O266" s="373" t="s">
        <v>709</v>
      </c>
      <c r="P266" s="373" t="s">
        <v>584</v>
      </c>
      <c r="Q266" t="s">
        <v>515</v>
      </c>
      <c r="R266" t="s">
        <v>515</v>
      </c>
      <c r="S266" t="s">
        <v>515</v>
      </c>
      <c r="U266" s="373" t="s">
        <v>424</v>
      </c>
      <c r="V266" t="str">
        <f t="shared" si="10"/>
        <v>Western</v>
      </c>
      <c r="W266" t="s">
        <v>516</v>
      </c>
    </row>
    <row r="267" spans="5:23">
      <c r="E267" s="384"/>
      <c r="F267" s="384"/>
      <c r="G267" s="384"/>
      <c r="H267" s="384"/>
      <c r="J267" s="372" t="str">
        <f t="shared" si="9"/>
        <v>14901Chemung</v>
      </c>
      <c r="K267" s="373" t="s">
        <v>721</v>
      </c>
      <c r="L267">
        <v>14901</v>
      </c>
      <c r="M267" s="373" t="s">
        <v>424</v>
      </c>
      <c r="N267" s="373" t="s">
        <v>492</v>
      </c>
      <c r="O267" s="373" t="s">
        <v>709</v>
      </c>
      <c r="P267" s="373" t="s">
        <v>584</v>
      </c>
      <c r="Q267" t="s">
        <v>515</v>
      </c>
      <c r="R267" t="s">
        <v>515</v>
      </c>
      <c r="S267" t="s">
        <v>515</v>
      </c>
      <c r="U267" s="373" t="s">
        <v>424</v>
      </c>
      <c r="V267" t="str">
        <f t="shared" si="10"/>
        <v>Western</v>
      </c>
      <c r="W267" t="s">
        <v>516</v>
      </c>
    </row>
    <row r="268" spans="5:23">
      <c r="E268" s="384"/>
      <c r="F268" s="384"/>
      <c r="G268" s="384"/>
      <c r="H268" s="384"/>
      <c r="J268" s="372" t="str">
        <f t="shared" si="9"/>
        <v>14902Chemung</v>
      </c>
      <c r="K268" s="373" t="s">
        <v>722</v>
      </c>
      <c r="L268">
        <v>14902</v>
      </c>
      <c r="M268" s="373" t="s">
        <v>424</v>
      </c>
      <c r="N268" s="373" t="s">
        <v>492</v>
      </c>
      <c r="O268" s="373" t="s">
        <v>709</v>
      </c>
      <c r="P268" s="373" t="s">
        <v>584</v>
      </c>
      <c r="Q268" t="s">
        <v>515</v>
      </c>
      <c r="R268" t="s">
        <v>515</v>
      </c>
      <c r="S268" t="s">
        <v>515</v>
      </c>
      <c r="U268" s="373" t="s">
        <v>424</v>
      </c>
      <c r="V268" t="str">
        <f t="shared" si="10"/>
        <v>Western</v>
      </c>
      <c r="W268" t="s">
        <v>516</v>
      </c>
    </row>
    <row r="269" spans="5:23">
      <c r="E269" s="384"/>
      <c r="F269" s="384"/>
      <c r="G269" s="384"/>
      <c r="H269" s="384"/>
      <c r="J269" s="372" t="str">
        <f t="shared" si="9"/>
        <v>14903Chemung</v>
      </c>
      <c r="K269" s="373" t="s">
        <v>723</v>
      </c>
      <c r="L269">
        <v>14903</v>
      </c>
      <c r="M269" s="373" t="s">
        <v>424</v>
      </c>
      <c r="N269" s="373" t="s">
        <v>492</v>
      </c>
      <c r="O269" s="373" t="s">
        <v>709</v>
      </c>
      <c r="P269" s="373" t="s">
        <v>584</v>
      </c>
      <c r="Q269" t="s">
        <v>515</v>
      </c>
      <c r="R269" t="s">
        <v>515</v>
      </c>
      <c r="S269" t="s">
        <v>515</v>
      </c>
      <c r="U269" s="373" t="s">
        <v>424</v>
      </c>
      <c r="V269" t="str">
        <f t="shared" si="10"/>
        <v>Western</v>
      </c>
      <c r="W269" t="s">
        <v>516</v>
      </c>
    </row>
    <row r="270" spans="5:23">
      <c r="E270" s="384"/>
      <c r="F270" s="384"/>
      <c r="G270" s="384"/>
      <c r="H270" s="384"/>
      <c r="J270" s="372" t="str">
        <f t="shared" si="9"/>
        <v>14904Chemung</v>
      </c>
      <c r="K270" s="373" t="s">
        <v>724</v>
      </c>
      <c r="L270">
        <v>14904</v>
      </c>
      <c r="M270" s="373" t="s">
        <v>424</v>
      </c>
      <c r="N270" s="373" t="s">
        <v>492</v>
      </c>
      <c r="O270" s="373" t="s">
        <v>709</v>
      </c>
      <c r="P270" s="373" t="s">
        <v>584</v>
      </c>
      <c r="Q270" t="s">
        <v>515</v>
      </c>
      <c r="R270" t="s">
        <v>515</v>
      </c>
      <c r="S270" t="s">
        <v>515</v>
      </c>
      <c r="U270" s="373" t="s">
        <v>424</v>
      </c>
      <c r="V270" t="str">
        <f t="shared" si="10"/>
        <v>Western</v>
      </c>
      <c r="W270" t="s">
        <v>516</v>
      </c>
    </row>
    <row r="271" spans="5:23">
      <c r="E271" s="384"/>
      <c r="F271" s="384"/>
      <c r="G271" s="384"/>
      <c r="H271" s="384"/>
      <c r="J271" s="372" t="str">
        <f t="shared" si="9"/>
        <v>14905Chemung</v>
      </c>
      <c r="K271" s="373" t="s">
        <v>725</v>
      </c>
      <c r="L271">
        <v>14905</v>
      </c>
      <c r="M271" s="373" t="s">
        <v>424</v>
      </c>
      <c r="N271" s="373" t="s">
        <v>492</v>
      </c>
      <c r="O271" s="373" t="s">
        <v>709</v>
      </c>
      <c r="P271" s="373" t="s">
        <v>584</v>
      </c>
      <c r="Q271" t="s">
        <v>515</v>
      </c>
      <c r="R271" t="s">
        <v>515</v>
      </c>
      <c r="S271" t="s">
        <v>515</v>
      </c>
      <c r="U271" s="373" t="s">
        <v>424</v>
      </c>
      <c r="V271" t="str">
        <f t="shared" si="10"/>
        <v>Western</v>
      </c>
      <c r="W271" t="s">
        <v>516</v>
      </c>
    </row>
    <row r="272" spans="5:23">
      <c r="E272" s="384"/>
      <c r="F272" s="384"/>
      <c r="G272" s="384"/>
      <c r="H272" s="384"/>
      <c r="J272" s="372" t="str">
        <f t="shared" si="9"/>
        <v>13746Chenango</v>
      </c>
      <c r="K272" s="373" t="s">
        <v>726</v>
      </c>
      <c r="L272">
        <v>13746</v>
      </c>
      <c r="M272" s="373" t="s">
        <v>424</v>
      </c>
      <c r="N272" s="373" t="s">
        <v>492</v>
      </c>
      <c r="O272" s="373" t="s">
        <v>727</v>
      </c>
      <c r="P272" s="373" t="s">
        <v>584</v>
      </c>
      <c r="Q272" t="s">
        <v>520</v>
      </c>
      <c r="R272" t="s">
        <v>520</v>
      </c>
      <c r="S272" t="s">
        <v>520</v>
      </c>
      <c r="U272" s="373" t="s">
        <v>424</v>
      </c>
      <c r="V272" t="str">
        <f t="shared" si="10"/>
        <v>Central</v>
      </c>
      <c r="W272" t="s">
        <v>570</v>
      </c>
    </row>
    <row r="273" spans="5:23">
      <c r="E273" s="384"/>
      <c r="F273" s="384"/>
      <c r="G273" s="384"/>
      <c r="H273" s="384"/>
      <c r="J273" s="372" t="str">
        <f t="shared" si="9"/>
        <v>13124Chenango</v>
      </c>
      <c r="K273" s="373" t="s">
        <v>728</v>
      </c>
      <c r="L273">
        <v>13124</v>
      </c>
      <c r="M273" s="373" t="s">
        <v>430</v>
      </c>
      <c r="N273" s="373" t="s">
        <v>378</v>
      </c>
      <c r="O273" s="373" t="s">
        <v>727</v>
      </c>
      <c r="P273" s="373" t="s">
        <v>584</v>
      </c>
      <c r="Q273" t="s">
        <v>520</v>
      </c>
      <c r="R273" t="s">
        <v>520</v>
      </c>
      <c r="S273" t="s">
        <v>520</v>
      </c>
      <c r="U273" s="373" t="s">
        <v>430</v>
      </c>
      <c r="V273" t="str">
        <f t="shared" si="10"/>
        <v>Central</v>
      </c>
      <c r="W273" t="s">
        <v>570</v>
      </c>
    </row>
    <row r="274" spans="5:23">
      <c r="E274" s="384"/>
      <c r="F274" s="384"/>
      <c r="G274" s="384"/>
      <c r="H274" s="384"/>
      <c r="J274" s="372" t="str">
        <f t="shared" si="9"/>
        <v>13411Chenango</v>
      </c>
      <c r="K274" s="373" t="s">
        <v>729</v>
      </c>
      <c r="L274">
        <v>13411</v>
      </c>
      <c r="M274" s="373" t="s">
        <v>430</v>
      </c>
      <c r="N274" s="373" t="s">
        <v>492</v>
      </c>
      <c r="O274" s="373" t="s">
        <v>727</v>
      </c>
      <c r="P274" s="373" t="s">
        <v>584</v>
      </c>
      <c r="Q274" t="s">
        <v>520</v>
      </c>
      <c r="R274" t="s">
        <v>520</v>
      </c>
      <c r="S274" t="s">
        <v>520</v>
      </c>
      <c r="U274" s="373" t="s">
        <v>430</v>
      </c>
      <c r="V274" t="str">
        <f t="shared" si="10"/>
        <v>Central</v>
      </c>
      <c r="W274" t="s">
        <v>570</v>
      </c>
    </row>
    <row r="275" spans="5:23">
      <c r="E275" s="384"/>
      <c r="F275" s="384"/>
      <c r="G275" s="384"/>
      <c r="H275" s="384"/>
      <c r="J275" s="372" t="str">
        <f t="shared" si="9"/>
        <v>13460Chenango</v>
      </c>
      <c r="K275" s="373" t="s">
        <v>730</v>
      </c>
      <c r="L275">
        <v>13460</v>
      </c>
      <c r="M275" s="373" t="s">
        <v>430</v>
      </c>
      <c r="N275" s="373" t="s">
        <v>492</v>
      </c>
      <c r="O275" s="373" t="s">
        <v>727</v>
      </c>
      <c r="P275" s="373" t="s">
        <v>584</v>
      </c>
      <c r="Q275" t="s">
        <v>520</v>
      </c>
      <c r="R275" t="s">
        <v>520</v>
      </c>
      <c r="S275" t="s">
        <v>520</v>
      </c>
      <c r="U275" s="373" t="s">
        <v>430</v>
      </c>
      <c r="V275" t="str">
        <f t="shared" si="10"/>
        <v>Central</v>
      </c>
      <c r="W275" t="s">
        <v>570</v>
      </c>
    </row>
    <row r="276" spans="5:23">
      <c r="E276" s="384"/>
      <c r="F276" s="384"/>
      <c r="G276" s="384"/>
      <c r="H276" s="384"/>
      <c r="J276" s="372" t="str">
        <f t="shared" si="9"/>
        <v>13464Chenango</v>
      </c>
      <c r="K276" s="373" t="s">
        <v>731</v>
      </c>
      <c r="L276">
        <v>13464</v>
      </c>
      <c r="M276" s="373" t="s">
        <v>430</v>
      </c>
      <c r="N276" s="373" t="s">
        <v>492</v>
      </c>
      <c r="O276" s="373" t="s">
        <v>727</v>
      </c>
      <c r="P276" s="373" t="s">
        <v>584</v>
      </c>
      <c r="Q276" t="s">
        <v>520</v>
      </c>
      <c r="R276" t="s">
        <v>520</v>
      </c>
      <c r="S276" t="s">
        <v>520</v>
      </c>
      <c r="U276" s="373" t="s">
        <v>430</v>
      </c>
      <c r="V276" t="str">
        <f t="shared" si="10"/>
        <v>Central</v>
      </c>
      <c r="W276" t="s">
        <v>570</v>
      </c>
    </row>
    <row r="277" spans="5:23">
      <c r="E277" s="384"/>
      <c r="F277" s="384"/>
      <c r="G277" s="384"/>
      <c r="H277" s="384"/>
      <c r="J277" s="372" t="str">
        <f t="shared" si="9"/>
        <v>13733Chenango</v>
      </c>
      <c r="K277" s="373" t="s">
        <v>732</v>
      </c>
      <c r="L277">
        <v>13733</v>
      </c>
      <c r="M277" s="373" t="s">
        <v>430</v>
      </c>
      <c r="N277" s="373" t="s">
        <v>492</v>
      </c>
      <c r="O277" s="373" t="s">
        <v>727</v>
      </c>
      <c r="P277" s="373" t="s">
        <v>584</v>
      </c>
      <c r="Q277" t="s">
        <v>520</v>
      </c>
      <c r="R277" t="s">
        <v>520</v>
      </c>
      <c r="S277" t="s">
        <v>520</v>
      </c>
      <c r="U277" s="373" t="s">
        <v>430</v>
      </c>
      <c r="V277" t="str">
        <f t="shared" si="10"/>
        <v>Central</v>
      </c>
      <c r="W277" t="s">
        <v>570</v>
      </c>
    </row>
    <row r="278" spans="5:23">
      <c r="E278" s="384"/>
      <c r="F278" s="384"/>
      <c r="G278" s="384"/>
      <c r="H278" s="384"/>
      <c r="J278" s="372" t="str">
        <f t="shared" si="9"/>
        <v>13758Chenango</v>
      </c>
      <c r="K278" s="373" t="s">
        <v>733</v>
      </c>
      <c r="L278">
        <v>13758</v>
      </c>
      <c r="M278" s="373" t="s">
        <v>430</v>
      </c>
      <c r="N278" s="373" t="s">
        <v>492</v>
      </c>
      <c r="O278" s="373" t="s">
        <v>727</v>
      </c>
      <c r="P278" s="373" t="s">
        <v>584</v>
      </c>
      <c r="Q278" t="s">
        <v>520</v>
      </c>
      <c r="R278" t="s">
        <v>520</v>
      </c>
      <c r="S278" t="s">
        <v>520</v>
      </c>
      <c r="U278" s="373" t="s">
        <v>430</v>
      </c>
      <c r="V278" t="str">
        <f t="shared" si="10"/>
        <v>Central</v>
      </c>
      <c r="W278" t="s">
        <v>570</v>
      </c>
    </row>
    <row r="279" spans="5:23">
      <c r="E279" s="384"/>
      <c r="F279" s="384"/>
      <c r="G279" s="384"/>
      <c r="H279" s="384"/>
      <c r="J279" s="372" t="str">
        <f t="shared" si="9"/>
        <v>13780Chenango</v>
      </c>
      <c r="K279" s="373" t="s">
        <v>734</v>
      </c>
      <c r="L279">
        <v>13780</v>
      </c>
      <c r="M279" s="373" t="s">
        <v>430</v>
      </c>
      <c r="N279" s="373" t="s">
        <v>492</v>
      </c>
      <c r="O279" s="373" t="s">
        <v>727</v>
      </c>
      <c r="P279" s="373" t="s">
        <v>584</v>
      </c>
      <c r="Q279" t="s">
        <v>520</v>
      </c>
      <c r="R279" t="s">
        <v>520</v>
      </c>
      <c r="S279" t="s">
        <v>520</v>
      </c>
      <c r="U279" s="373" t="s">
        <v>430</v>
      </c>
      <c r="V279" t="str">
        <f t="shared" si="10"/>
        <v>Central</v>
      </c>
      <c r="W279" t="s">
        <v>570</v>
      </c>
    </row>
    <row r="280" spans="5:23">
      <c r="E280" s="384"/>
      <c r="F280" s="384"/>
      <c r="G280" s="384"/>
      <c r="H280" s="384"/>
      <c r="J280" s="372" t="str">
        <f t="shared" si="9"/>
        <v>13809Chenango</v>
      </c>
      <c r="K280" s="373" t="s">
        <v>735</v>
      </c>
      <c r="L280">
        <v>13809</v>
      </c>
      <c r="M280" s="373" t="s">
        <v>430</v>
      </c>
      <c r="N280" s="373" t="s">
        <v>492</v>
      </c>
      <c r="O280" s="373" t="s">
        <v>727</v>
      </c>
      <c r="P280" s="373" t="s">
        <v>584</v>
      </c>
      <c r="Q280" t="s">
        <v>520</v>
      </c>
      <c r="R280" t="s">
        <v>520</v>
      </c>
      <c r="S280" t="s">
        <v>520</v>
      </c>
      <c r="U280" s="373" t="s">
        <v>430</v>
      </c>
      <c r="V280" t="str">
        <f t="shared" si="10"/>
        <v>Central</v>
      </c>
      <c r="W280" t="s">
        <v>570</v>
      </c>
    </row>
    <row r="281" spans="5:23">
      <c r="E281" s="384"/>
      <c r="F281" s="384"/>
      <c r="G281" s="384"/>
      <c r="H281" s="384"/>
      <c r="J281" s="372" t="str">
        <f t="shared" si="9"/>
        <v>13814Chenango</v>
      </c>
      <c r="K281" s="373" t="s">
        <v>736</v>
      </c>
      <c r="L281">
        <v>13814</v>
      </c>
      <c r="M281" s="373" t="s">
        <v>430</v>
      </c>
      <c r="N281" s="373" t="s">
        <v>492</v>
      </c>
      <c r="O281" s="373" t="s">
        <v>727</v>
      </c>
      <c r="P281" s="373" t="s">
        <v>584</v>
      </c>
      <c r="Q281" t="s">
        <v>520</v>
      </c>
      <c r="R281" t="s">
        <v>520</v>
      </c>
      <c r="S281" t="s">
        <v>520</v>
      </c>
      <c r="U281" s="373" t="s">
        <v>430</v>
      </c>
      <c r="V281" t="str">
        <f t="shared" si="10"/>
        <v>Central</v>
      </c>
      <c r="W281" t="s">
        <v>570</v>
      </c>
    </row>
    <row r="282" spans="5:23">
      <c r="E282" s="384"/>
      <c r="F282" s="384"/>
      <c r="G282" s="384"/>
      <c r="H282" s="384"/>
      <c r="J282" s="372" t="str">
        <f t="shared" si="9"/>
        <v>13815Chenango</v>
      </c>
      <c r="K282" s="373" t="s">
        <v>737</v>
      </c>
      <c r="L282">
        <v>13815</v>
      </c>
      <c r="M282" s="373" t="s">
        <v>430</v>
      </c>
      <c r="N282" s="373" t="s">
        <v>492</v>
      </c>
      <c r="O282" s="373" t="s">
        <v>727</v>
      </c>
      <c r="P282" s="373" t="s">
        <v>584</v>
      </c>
      <c r="Q282" t="s">
        <v>520</v>
      </c>
      <c r="R282" t="s">
        <v>520</v>
      </c>
      <c r="S282" t="s">
        <v>520</v>
      </c>
      <c r="U282" s="373" t="s">
        <v>430</v>
      </c>
      <c r="V282" t="str">
        <f t="shared" si="10"/>
        <v>Central</v>
      </c>
      <c r="W282" t="s">
        <v>570</v>
      </c>
    </row>
    <row r="283" spans="5:23">
      <c r="E283" s="384"/>
      <c r="F283" s="384"/>
      <c r="G283" s="384"/>
      <c r="H283" s="384"/>
      <c r="J283" s="372" t="str">
        <f t="shared" si="9"/>
        <v>13830Chenango</v>
      </c>
      <c r="K283" s="373" t="s">
        <v>738</v>
      </c>
      <c r="L283">
        <v>13830</v>
      </c>
      <c r="M283" s="373" t="s">
        <v>430</v>
      </c>
      <c r="N283" s="373" t="s">
        <v>492</v>
      </c>
      <c r="O283" s="373" t="s">
        <v>727</v>
      </c>
      <c r="P283" s="373" t="s">
        <v>584</v>
      </c>
      <c r="Q283" t="s">
        <v>520</v>
      </c>
      <c r="R283" t="s">
        <v>520</v>
      </c>
      <c r="S283" t="s">
        <v>520</v>
      </c>
      <c r="U283" s="373" t="s">
        <v>430</v>
      </c>
      <c r="V283" t="str">
        <f t="shared" si="10"/>
        <v>Central</v>
      </c>
      <c r="W283" t="s">
        <v>570</v>
      </c>
    </row>
    <row r="284" spans="5:23">
      <c r="E284" s="384"/>
      <c r="F284" s="384"/>
      <c r="G284" s="384"/>
      <c r="H284" s="384"/>
      <c r="J284" s="372" t="str">
        <f t="shared" si="9"/>
        <v>13832Chenango</v>
      </c>
      <c r="K284" s="373" t="s">
        <v>739</v>
      </c>
      <c r="L284">
        <v>13832</v>
      </c>
      <c r="M284" s="373" t="s">
        <v>430</v>
      </c>
      <c r="N284" s="373" t="s">
        <v>492</v>
      </c>
      <c r="O284" s="373" t="s">
        <v>727</v>
      </c>
      <c r="P284" s="373" t="s">
        <v>584</v>
      </c>
      <c r="Q284" t="s">
        <v>520</v>
      </c>
      <c r="R284" t="s">
        <v>520</v>
      </c>
      <c r="S284" t="s">
        <v>520</v>
      </c>
      <c r="U284" s="373" t="s">
        <v>430</v>
      </c>
      <c r="V284" t="str">
        <f t="shared" si="10"/>
        <v>Central</v>
      </c>
      <c r="W284" t="s">
        <v>570</v>
      </c>
    </row>
    <row r="285" spans="5:23">
      <c r="E285" s="384"/>
      <c r="F285" s="384"/>
      <c r="G285" s="384"/>
      <c r="H285" s="384"/>
      <c r="J285" s="372" t="str">
        <f t="shared" si="9"/>
        <v>13843Chenango</v>
      </c>
      <c r="K285" s="373" t="s">
        <v>740</v>
      </c>
      <c r="L285">
        <v>13843</v>
      </c>
      <c r="M285" s="373" t="s">
        <v>430</v>
      </c>
      <c r="N285" s="373" t="s">
        <v>492</v>
      </c>
      <c r="O285" s="373" t="s">
        <v>727</v>
      </c>
      <c r="P285" s="373" t="s">
        <v>584</v>
      </c>
      <c r="Q285" t="s">
        <v>520</v>
      </c>
      <c r="R285" t="s">
        <v>520</v>
      </c>
      <c r="S285" t="s">
        <v>520</v>
      </c>
      <c r="U285" s="373" t="s">
        <v>430</v>
      </c>
      <c r="V285" t="str">
        <f t="shared" si="10"/>
        <v>Central</v>
      </c>
      <c r="W285" t="s">
        <v>570</v>
      </c>
    </row>
    <row r="286" spans="5:23">
      <c r="E286" s="384"/>
      <c r="F286" s="384"/>
      <c r="G286" s="384"/>
      <c r="H286" s="384"/>
      <c r="J286" s="372" t="str">
        <f t="shared" si="9"/>
        <v>13844Chenango</v>
      </c>
      <c r="K286" s="373" t="s">
        <v>741</v>
      </c>
      <c r="L286">
        <v>13844</v>
      </c>
      <c r="M286" s="373" t="s">
        <v>430</v>
      </c>
      <c r="N286" s="373" t="s">
        <v>492</v>
      </c>
      <c r="O286" s="373" t="s">
        <v>727</v>
      </c>
      <c r="P286" s="373" t="s">
        <v>584</v>
      </c>
      <c r="Q286" t="s">
        <v>520</v>
      </c>
      <c r="R286" t="s">
        <v>520</v>
      </c>
      <c r="S286" t="s">
        <v>520</v>
      </c>
      <c r="U286" s="373" t="s">
        <v>430</v>
      </c>
      <c r="V286" t="str">
        <f t="shared" si="10"/>
        <v>Central</v>
      </c>
      <c r="W286" t="s">
        <v>570</v>
      </c>
    </row>
    <row r="287" spans="5:23">
      <c r="E287" s="384"/>
      <c r="F287" s="384"/>
      <c r="G287" s="384"/>
      <c r="H287" s="384"/>
      <c r="J287" s="372" t="str">
        <f t="shared" si="9"/>
        <v>13778Chenango</v>
      </c>
      <c r="K287" s="373" t="s">
        <v>742</v>
      </c>
      <c r="L287">
        <v>13778</v>
      </c>
      <c r="M287" s="373" t="s">
        <v>430</v>
      </c>
      <c r="N287" s="373" t="s">
        <v>494</v>
      </c>
      <c r="O287" s="373" t="s">
        <v>727</v>
      </c>
      <c r="P287" s="373" t="s">
        <v>584</v>
      </c>
      <c r="Q287" t="s">
        <v>520</v>
      </c>
      <c r="R287" t="s">
        <v>520</v>
      </c>
      <c r="S287" t="s">
        <v>520</v>
      </c>
      <c r="U287" s="373" t="s">
        <v>430</v>
      </c>
      <c r="V287" t="str">
        <f t="shared" si="10"/>
        <v>Central</v>
      </c>
      <c r="W287" t="s">
        <v>570</v>
      </c>
    </row>
    <row r="288" spans="5:23">
      <c r="E288" s="384"/>
      <c r="F288" s="384"/>
      <c r="G288" s="384"/>
      <c r="H288" s="384"/>
      <c r="J288" s="372" t="str">
        <f t="shared" si="9"/>
        <v>13136Chenango</v>
      </c>
      <c r="K288" s="373" t="s">
        <v>743</v>
      </c>
      <c r="L288">
        <v>13136</v>
      </c>
      <c r="M288" s="373" t="s">
        <v>430</v>
      </c>
      <c r="N288" s="373" t="s">
        <v>492</v>
      </c>
      <c r="O288" s="373" t="s">
        <v>727</v>
      </c>
      <c r="P288" s="373" t="s">
        <v>584</v>
      </c>
      <c r="Q288" t="s">
        <v>520</v>
      </c>
      <c r="R288" t="s">
        <v>520</v>
      </c>
      <c r="S288" t="s">
        <v>520</v>
      </c>
      <c r="U288" s="373" t="s">
        <v>430</v>
      </c>
      <c r="V288" t="str">
        <f t="shared" si="10"/>
        <v>Central</v>
      </c>
      <c r="W288" t="s">
        <v>570</v>
      </c>
    </row>
    <row r="289" spans="5:23">
      <c r="E289" s="384"/>
      <c r="F289" s="384"/>
      <c r="G289" s="384"/>
      <c r="H289" s="384"/>
      <c r="J289" s="372" t="str">
        <f t="shared" si="9"/>
        <v>13155Chenango</v>
      </c>
      <c r="K289" s="373" t="s">
        <v>744</v>
      </c>
      <c r="L289">
        <v>13155</v>
      </c>
      <c r="M289" s="373" t="s">
        <v>430</v>
      </c>
      <c r="N289" s="373" t="s">
        <v>492</v>
      </c>
      <c r="O289" s="373" t="s">
        <v>727</v>
      </c>
      <c r="P289" s="373" t="s">
        <v>584</v>
      </c>
      <c r="Q289" t="s">
        <v>520</v>
      </c>
      <c r="R289" t="s">
        <v>520</v>
      </c>
      <c r="S289" t="s">
        <v>520</v>
      </c>
      <c r="U289" s="373" t="s">
        <v>430</v>
      </c>
      <c r="V289" t="str">
        <f t="shared" si="10"/>
        <v>Central</v>
      </c>
      <c r="W289" t="s">
        <v>570</v>
      </c>
    </row>
    <row r="290" spans="5:23">
      <c r="E290" s="384"/>
      <c r="F290" s="384"/>
      <c r="G290" s="384"/>
      <c r="H290" s="384"/>
      <c r="J290" s="372" t="str">
        <f t="shared" si="9"/>
        <v>13730Chenango</v>
      </c>
      <c r="K290" s="373" t="s">
        <v>745</v>
      </c>
      <c r="L290">
        <v>13730</v>
      </c>
      <c r="M290" s="373" t="s">
        <v>430</v>
      </c>
      <c r="N290" s="373" t="s">
        <v>492</v>
      </c>
      <c r="O290" s="373" t="s">
        <v>727</v>
      </c>
      <c r="P290" s="373" t="s">
        <v>584</v>
      </c>
      <c r="Q290" t="s">
        <v>520</v>
      </c>
      <c r="R290" t="s">
        <v>520</v>
      </c>
      <c r="S290" t="s">
        <v>520</v>
      </c>
      <c r="U290" s="373" t="s">
        <v>430</v>
      </c>
      <c r="V290" t="str">
        <f t="shared" si="10"/>
        <v>Central</v>
      </c>
      <c r="W290" t="s">
        <v>570</v>
      </c>
    </row>
    <row r="291" spans="5:23">
      <c r="E291" s="384"/>
      <c r="F291" s="384"/>
      <c r="G291" s="384"/>
      <c r="H291" s="384"/>
      <c r="J291" s="372" t="str">
        <f t="shared" si="9"/>
        <v>13801Chenango</v>
      </c>
      <c r="K291" s="373" t="s">
        <v>746</v>
      </c>
      <c r="L291">
        <v>13801</v>
      </c>
      <c r="M291" s="373" t="s">
        <v>430</v>
      </c>
      <c r="N291" s="373" t="s">
        <v>492</v>
      </c>
      <c r="O291" s="373" t="s">
        <v>727</v>
      </c>
      <c r="P291" s="373" t="s">
        <v>584</v>
      </c>
      <c r="Q291" t="s">
        <v>520</v>
      </c>
      <c r="R291" t="s">
        <v>520</v>
      </c>
      <c r="S291" t="s">
        <v>520</v>
      </c>
      <c r="U291" s="373" t="s">
        <v>430</v>
      </c>
      <c r="V291" t="str">
        <f t="shared" si="10"/>
        <v>Central</v>
      </c>
      <c r="W291" t="s">
        <v>570</v>
      </c>
    </row>
    <row r="292" spans="5:23">
      <c r="E292" s="384"/>
      <c r="F292" s="384"/>
      <c r="G292" s="384"/>
      <c r="H292" s="384"/>
      <c r="J292" s="372" t="str">
        <f t="shared" si="9"/>
        <v>13841Chenango</v>
      </c>
      <c r="K292" s="373" t="s">
        <v>747</v>
      </c>
      <c r="L292">
        <v>13841</v>
      </c>
      <c r="M292" s="373" t="s">
        <v>430</v>
      </c>
      <c r="N292" s="373" t="s">
        <v>492</v>
      </c>
      <c r="O292" s="373" t="s">
        <v>727</v>
      </c>
      <c r="P292" s="373" t="s">
        <v>584</v>
      </c>
      <c r="Q292" t="s">
        <v>520</v>
      </c>
      <c r="R292" t="s">
        <v>520</v>
      </c>
      <c r="S292" t="s">
        <v>520</v>
      </c>
      <c r="U292" s="373" t="s">
        <v>430</v>
      </c>
      <c r="V292" t="str">
        <f t="shared" si="10"/>
        <v>Central</v>
      </c>
      <c r="W292" t="s">
        <v>570</v>
      </c>
    </row>
    <row r="293" spans="5:23">
      <c r="E293" s="384"/>
      <c r="F293" s="384"/>
      <c r="G293" s="384"/>
      <c r="H293" s="384"/>
      <c r="J293" s="372" t="str">
        <f t="shared" si="9"/>
        <v>12979Clinton</v>
      </c>
      <c r="K293" s="373" t="s">
        <v>748</v>
      </c>
      <c r="L293">
        <v>12979</v>
      </c>
      <c r="M293" s="373" t="s">
        <v>427</v>
      </c>
      <c r="N293" s="373" t="s">
        <v>494</v>
      </c>
      <c r="O293" s="373" t="s">
        <v>749</v>
      </c>
      <c r="P293" s="373" t="s">
        <v>535</v>
      </c>
      <c r="Q293" t="s">
        <v>518</v>
      </c>
      <c r="R293" t="s">
        <v>535</v>
      </c>
      <c r="S293" t="s">
        <v>535</v>
      </c>
      <c r="U293" s="373" t="s">
        <v>427</v>
      </c>
      <c r="V293" t="str">
        <f t="shared" si="10"/>
        <v>North County</v>
      </c>
      <c r="W293" t="s">
        <v>535</v>
      </c>
    </row>
    <row r="294" spans="5:23">
      <c r="E294" s="384"/>
      <c r="F294" s="384"/>
      <c r="G294" s="384"/>
      <c r="H294" s="384"/>
      <c r="J294" s="372" t="str">
        <f t="shared" si="9"/>
        <v>12903Clinton</v>
      </c>
      <c r="K294" s="373" t="s">
        <v>750</v>
      </c>
      <c r="L294">
        <v>12903</v>
      </c>
      <c r="M294" s="373" t="s">
        <v>427</v>
      </c>
      <c r="N294" s="373" t="s">
        <v>492</v>
      </c>
      <c r="O294" s="373" t="s">
        <v>749</v>
      </c>
      <c r="P294" s="373" t="s">
        <v>535</v>
      </c>
      <c r="Q294" t="s">
        <v>518</v>
      </c>
      <c r="R294" t="s">
        <v>535</v>
      </c>
      <c r="S294" t="s">
        <v>535</v>
      </c>
      <c r="U294" s="373" t="s">
        <v>427</v>
      </c>
      <c r="V294" t="str">
        <f t="shared" si="10"/>
        <v>North County</v>
      </c>
      <c r="W294" t="s">
        <v>535</v>
      </c>
    </row>
    <row r="295" spans="5:23">
      <c r="E295" s="384"/>
      <c r="F295" s="384"/>
      <c r="G295" s="384"/>
      <c r="H295" s="384"/>
      <c r="J295" s="372" t="str">
        <f t="shared" si="9"/>
        <v>12910Clinton</v>
      </c>
      <c r="K295" s="373" t="s">
        <v>751</v>
      </c>
      <c r="L295">
        <v>12910</v>
      </c>
      <c r="M295" s="373" t="s">
        <v>427</v>
      </c>
      <c r="N295" s="373" t="s">
        <v>492</v>
      </c>
      <c r="O295" s="373" t="s">
        <v>749</v>
      </c>
      <c r="P295" s="373" t="s">
        <v>535</v>
      </c>
      <c r="Q295" t="s">
        <v>518</v>
      </c>
      <c r="R295" t="s">
        <v>535</v>
      </c>
      <c r="S295" t="s">
        <v>535</v>
      </c>
      <c r="U295" s="373" t="s">
        <v>427</v>
      </c>
      <c r="V295" t="str">
        <f t="shared" si="10"/>
        <v>North County</v>
      </c>
      <c r="W295" t="s">
        <v>535</v>
      </c>
    </row>
    <row r="296" spans="5:23">
      <c r="E296" s="384"/>
      <c r="F296" s="384"/>
      <c r="G296" s="384"/>
      <c r="H296" s="384"/>
      <c r="J296" s="372" t="str">
        <f t="shared" si="9"/>
        <v>12911Clinton</v>
      </c>
      <c r="K296" s="373" t="s">
        <v>752</v>
      </c>
      <c r="L296">
        <v>12911</v>
      </c>
      <c r="M296" s="373" t="s">
        <v>427</v>
      </c>
      <c r="N296" s="373" t="s">
        <v>492</v>
      </c>
      <c r="O296" s="373" t="s">
        <v>749</v>
      </c>
      <c r="P296" s="373" t="s">
        <v>535</v>
      </c>
      <c r="Q296" t="s">
        <v>518</v>
      </c>
      <c r="R296" t="s">
        <v>535</v>
      </c>
      <c r="S296" t="s">
        <v>535</v>
      </c>
      <c r="U296" s="373" t="s">
        <v>427</v>
      </c>
      <c r="V296" t="str">
        <f t="shared" si="10"/>
        <v>North County</v>
      </c>
      <c r="W296" t="s">
        <v>535</v>
      </c>
    </row>
    <row r="297" spans="5:23">
      <c r="E297" s="384"/>
      <c r="F297" s="384"/>
      <c r="G297" s="384"/>
      <c r="H297" s="384"/>
      <c r="J297" s="372" t="str">
        <f t="shared" si="9"/>
        <v>12918Clinton</v>
      </c>
      <c r="K297" s="373" t="s">
        <v>753</v>
      </c>
      <c r="L297">
        <v>12918</v>
      </c>
      <c r="M297" s="373" t="s">
        <v>427</v>
      </c>
      <c r="N297" s="373" t="s">
        <v>492</v>
      </c>
      <c r="O297" s="373" t="s">
        <v>749</v>
      </c>
      <c r="P297" s="373" t="s">
        <v>535</v>
      </c>
      <c r="Q297" t="s">
        <v>518</v>
      </c>
      <c r="R297" t="s">
        <v>535</v>
      </c>
      <c r="S297" t="s">
        <v>535</v>
      </c>
      <c r="U297" s="373" t="s">
        <v>427</v>
      </c>
      <c r="V297" t="str">
        <f t="shared" si="10"/>
        <v>North County</v>
      </c>
      <c r="W297" t="s">
        <v>535</v>
      </c>
    </row>
    <row r="298" spans="5:23">
      <c r="E298" s="384"/>
      <c r="F298" s="384"/>
      <c r="G298" s="384"/>
      <c r="H298" s="384"/>
      <c r="J298" s="372" t="str">
        <f t="shared" si="9"/>
        <v>12919Clinton</v>
      </c>
      <c r="K298" s="373" t="s">
        <v>754</v>
      </c>
      <c r="L298">
        <v>12919</v>
      </c>
      <c r="M298" s="373" t="s">
        <v>427</v>
      </c>
      <c r="N298" s="373" t="s">
        <v>492</v>
      </c>
      <c r="O298" s="373" t="s">
        <v>749</v>
      </c>
      <c r="P298" s="373" t="s">
        <v>535</v>
      </c>
      <c r="Q298" t="s">
        <v>518</v>
      </c>
      <c r="R298" t="s">
        <v>535</v>
      </c>
      <c r="S298" t="s">
        <v>535</v>
      </c>
      <c r="U298" s="373" t="s">
        <v>427</v>
      </c>
      <c r="V298" t="str">
        <f t="shared" si="10"/>
        <v>North County</v>
      </c>
      <c r="W298" t="s">
        <v>535</v>
      </c>
    </row>
    <row r="299" spans="5:23">
      <c r="E299" s="384"/>
      <c r="F299" s="384"/>
      <c r="G299" s="384"/>
      <c r="H299" s="384"/>
      <c r="J299" s="372" t="str">
        <f t="shared" si="9"/>
        <v>12921Clinton</v>
      </c>
      <c r="K299" s="373" t="s">
        <v>755</v>
      </c>
      <c r="L299">
        <v>12921</v>
      </c>
      <c r="M299" s="373" t="s">
        <v>427</v>
      </c>
      <c r="N299" s="373" t="s">
        <v>492</v>
      </c>
      <c r="O299" s="373" t="s">
        <v>749</v>
      </c>
      <c r="P299" s="373" t="s">
        <v>535</v>
      </c>
      <c r="Q299" t="s">
        <v>518</v>
      </c>
      <c r="R299" t="s">
        <v>535</v>
      </c>
      <c r="S299" t="s">
        <v>535</v>
      </c>
      <c r="U299" s="373" t="s">
        <v>427</v>
      </c>
      <c r="V299" t="str">
        <f t="shared" si="10"/>
        <v>North County</v>
      </c>
      <c r="W299" t="s">
        <v>535</v>
      </c>
    </row>
    <row r="300" spans="5:23">
      <c r="E300" s="384"/>
      <c r="F300" s="384"/>
      <c r="G300" s="384"/>
      <c r="H300" s="384"/>
      <c r="J300" s="372" t="str">
        <f t="shared" si="9"/>
        <v>12923Clinton</v>
      </c>
      <c r="K300" s="373" t="s">
        <v>756</v>
      </c>
      <c r="L300">
        <v>12923</v>
      </c>
      <c r="M300" s="373" t="s">
        <v>427</v>
      </c>
      <c r="N300" s="373" t="s">
        <v>492</v>
      </c>
      <c r="O300" s="373" t="s">
        <v>749</v>
      </c>
      <c r="P300" s="373" t="s">
        <v>535</v>
      </c>
      <c r="Q300" t="s">
        <v>518</v>
      </c>
      <c r="R300" t="s">
        <v>535</v>
      </c>
      <c r="S300" t="s">
        <v>535</v>
      </c>
      <c r="U300" s="373" t="s">
        <v>427</v>
      </c>
      <c r="V300" t="str">
        <f t="shared" si="10"/>
        <v>North County</v>
      </c>
      <c r="W300" t="s">
        <v>535</v>
      </c>
    </row>
    <row r="301" spans="5:23">
      <c r="E301" s="384"/>
      <c r="F301" s="384"/>
      <c r="G301" s="384"/>
      <c r="H301" s="384"/>
      <c r="J301" s="372" t="str">
        <f t="shared" si="9"/>
        <v>12924Clinton</v>
      </c>
      <c r="K301" s="373" t="s">
        <v>757</v>
      </c>
      <c r="L301">
        <v>12924</v>
      </c>
      <c r="M301" s="373" t="s">
        <v>427</v>
      </c>
      <c r="N301" s="373" t="s">
        <v>492</v>
      </c>
      <c r="O301" s="373" t="s">
        <v>749</v>
      </c>
      <c r="P301" s="373" t="s">
        <v>535</v>
      </c>
      <c r="Q301" t="s">
        <v>518</v>
      </c>
      <c r="R301" t="s">
        <v>535</v>
      </c>
      <c r="S301" t="s">
        <v>535</v>
      </c>
      <c r="U301" s="373" t="s">
        <v>427</v>
      </c>
      <c r="V301" t="str">
        <f t="shared" si="10"/>
        <v>North County</v>
      </c>
      <c r="W301" t="s">
        <v>535</v>
      </c>
    </row>
    <row r="302" spans="5:23">
      <c r="E302" s="384"/>
      <c r="F302" s="384"/>
      <c r="G302" s="384"/>
      <c r="H302" s="384"/>
      <c r="J302" s="372" t="str">
        <f t="shared" si="9"/>
        <v>12929Clinton</v>
      </c>
      <c r="K302" s="373" t="s">
        <v>758</v>
      </c>
      <c r="L302">
        <v>12929</v>
      </c>
      <c r="M302" s="373" t="s">
        <v>427</v>
      </c>
      <c r="N302" s="373" t="s">
        <v>492</v>
      </c>
      <c r="O302" s="373" t="s">
        <v>749</v>
      </c>
      <c r="P302" s="373" t="s">
        <v>535</v>
      </c>
      <c r="Q302" t="s">
        <v>518</v>
      </c>
      <c r="R302" t="s">
        <v>535</v>
      </c>
      <c r="S302" t="s">
        <v>535</v>
      </c>
      <c r="U302" s="373" t="s">
        <v>427</v>
      </c>
      <c r="V302" t="str">
        <f t="shared" si="10"/>
        <v>North County</v>
      </c>
      <c r="W302" t="s">
        <v>535</v>
      </c>
    </row>
    <row r="303" spans="5:23">
      <c r="E303" s="384"/>
      <c r="F303" s="384"/>
      <c r="G303" s="384"/>
      <c r="H303" s="384"/>
      <c r="J303" s="372" t="str">
        <f t="shared" si="9"/>
        <v>12933Clinton</v>
      </c>
      <c r="K303" s="373" t="s">
        <v>759</v>
      </c>
      <c r="L303">
        <v>12933</v>
      </c>
      <c r="M303" s="373" t="s">
        <v>427</v>
      </c>
      <c r="N303" s="373" t="s">
        <v>492</v>
      </c>
      <c r="O303" s="373" t="s">
        <v>749</v>
      </c>
      <c r="P303" s="373" t="s">
        <v>535</v>
      </c>
      <c r="Q303" t="s">
        <v>518</v>
      </c>
      <c r="R303" t="s">
        <v>535</v>
      </c>
      <c r="S303" t="s">
        <v>535</v>
      </c>
      <c r="U303" s="373" t="s">
        <v>427</v>
      </c>
      <c r="V303" t="str">
        <f t="shared" si="10"/>
        <v>North County</v>
      </c>
      <c r="W303" t="s">
        <v>535</v>
      </c>
    </row>
    <row r="304" spans="5:23">
      <c r="E304" s="384"/>
      <c r="F304" s="384"/>
      <c r="G304" s="384"/>
      <c r="H304" s="384"/>
      <c r="J304" s="372" t="str">
        <f t="shared" si="9"/>
        <v>12934Clinton</v>
      </c>
      <c r="K304" s="373" t="s">
        <v>760</v>
      </c>
      <c r="L304">
        <v>12934</v>
      </c>
      <c r="M304" s="373" t="s">
        <v>427</v>
      </c>
      <c r="N304" s="373" t="s">
        <v>492</v>
      </c>
      <c r="O304" s="373" t="s">
        <v>749</v>
      </c>
      <c r="P304" s="373" t="s">
        <v>535</v>
      </c>
      <c r="Q304" t="s">
        <v>518</v>
      </c>
      <c r="R304" t="s">
        <v>535</v>
      </c>
      <c r="S304" t="s">
        <v>535</v>
      </c>
      <c r="U304" s="373" t="s">
        <v>427</v>
      </c>
      <c r="V304" t="str">
        <f t="shared" si="10"/>
        <v>North County</v>
      </c>
      <c r="W304" t="s">
        <v>535</v>
      </c>
    </row>
    <row r="305" spans="5:23">
      <c r="E305" s="384"/>
      <c r="F305" s="384"/>
      <c r="G305" s="384"/>
      <c r="H305" s="384"/>
      <c r="J305" s="372" t="str">
        <f t="shared" si="9"/>
        <v>12935Clinton</v>
      </c>
      <c r="K305" s="373" t="s">
        <v>761</v>
      </c>
      <c r="L305">
        <v>12935</v>
      </c>
      <c r="M305" s="373" t="s">
        <v>427</v>
      </c>
      <c r="N305" s="373" t="s">
        <v>492</v>
      </c>
      <c r="O305" s="373" t="s">
        <v>749</v>
      </c>
      <c r="P305" s="373" t="s">
        <v>535</v>
      </c>
      <c r="Q305" t="s">
        <v>518</v>
      </c>
      <c r="R305" t="s">
        <v>535</v>
      </c>
      <c r="S305" t="s">
        <v>535</v>
      </c>
      <c r="U305" s="373" t="s">
        <v>427</v>
      </c>
      <c r="V305" t="str">
        <f t="shared" si="10"/>
        <v>North County</v>
      </c>
      <c r="W305" t="s">
        <v>535</v>
      </c>
    </row>
    <row r="306" spans="5:23">
      <c r="E306" s="384"/>
      <c r="F306" s="384"/>
      <c r="G306" s="384"/>
      <c r="H306" s="384"/>
      <c r="J306" s="372" t="str">
        <f t="shared" si="9"/>
        <v>12952Clinton</v>
      </c>
      <c r="K306" s="373" t="s">
        <v>762</v>
      </c>
      <c r="L306">
        <v>12952</v>
      </c>
      <c r="M306" s="373" t="s">
        <v>427</v>
      </c>
      <c r="N306" s="373" t="s">
        <v>492</v>
      </c>
      <c r="O306" s="373" t="s">
        <v>749</v>
      </c>
      <c r="P306" s="373" t="s">
        <v>535</v>
      </c>
      <c r="Q306" t="s">
        <v>518</v>
      </c>
      <c r="R306" t="s">
        <v>535</v>
      </c>
      <c r="S306" t="s">
        <v>535</v>
      </c>
      <c r="U306" s="373" t="s">
        <v>427</v>
      </c>
      <c r="V306" t="str">
        <f t="shared" si="10"/>
        <v>North County</v>
      </c>
      <c r="W306" t="s">
        <v>535</v>
      </c>
    </row>
    <row r="307" spans="5:23">
      <c r="E307" s="384"/>
      <c r="F307" s="384"/>
      <c r="G307" s="384"/>
      <c r="H307" s="384"/>
      <c r="J307" s="372" t="str">
        <f t="shared" si="9"/>
        <v>12955Clinton</v>
      </c>
      <c r="K307" s="373" t="s">
        <v>763</v>
      </c>
      <c r="L307">
        <v>12955</v>
      </c>
      <c r="M307" s="373" t="s">
        <v>427</v>
      </c>
      <c r="N307" s="373" t="s">
        <v>492</v>
      </c>
      <c r="O307" s="373" t="s">
        <v>749</v>
      </c>
      <c r="P307" s="373" t="s">
        <v>535</v>
      </c>
      <c r="Q307" t="s">
        <v>518</v>
      </c>
      <c r="R307" t="s">
        <v>535</v>
      </c>
      <c r="S307" t="s">
        <v>535</v>
      </c>
      <c r="U307" s="373" t="s">
        <v>427</v>
      </c>
      <c r="V307" t="str">
        <f t="shared" si="10"/>
        <v>North County</v>
      </c>
      <c r="W307" t="s">
        <v>535</v>
      </c>
    </row>
    <row r="308" spans="5:23">
      <c r="E308" s="384"/>
      <c r="F308" s="384"/>
      <c r="G308" s="384"/>
      <c r="H308" s="384"/>
      <c r="J308" s="372" t="str">
        <f t="shared" si="9"/>
        <v>12958Clinton</v>
      </c>
      <c r="K308" s="373" t="s">
        <v>764</v>
      </c>
      <c r="L308">
        <v>12958</v>
      </c>
      <c r="M308" s="373" t="s">
        <v>427</v>
      </c>
      <c r="N308" s="373" t="s">
        <v>492</v>
      </c>
      <c r="O308" s="373" t="s">
        <v>749</v>
      </c>
      <c r="P308" s="373" t="s">
        <v>535</v>
      </c>
      <c r="Q308" t="s">
        <v>518</v>
      </c>
      <c r="R308" t="s">
        <v>535</v>
      </c>
      <c r="S308" t="s">
        <v>535</v>
      </c>
      <c r="U308" s="373" t="s">
        <v>427</v>
      </c>
      <c r="V308" t="str">
        <f t="shared" si="10"/>
        <v>North County</v>
      </c>
      <c r="W308" t="s">
        <v>535</v>
      </c>
    </row>
    <row r="309" spans="5:23">
      <c r="E309" s="384"/>
      <c r="F309" s="384"/>
      <c r="G309" s="384"/>
      <c r="H309" s="384"/>
      <c r="J309" s="372" t="str">
        <f t="shared" si="9"/>
        <v>12959Clinton</v>
      </c>
      <c r="K309" s="373" t="s">
        <v>765</v>
      </c>
      <c r="L309">
        <v>12959</v>
      </c>
      <c r="M309" s="373" t="s">
        <v>427</v>
      </c>
      <c r="N309" s="373" t="s">
        <v>492</v>
      </c>
      <c r="O309" s="373" t="s">
        <v>749</v>
      </c>
      <c r="P309" s="373" t="s">
        <v>535</v>
      </c>
      <c r="Q309" t="s">
        <v>518</v>
      </c>
      <c r="R309" t="s">
        <v>535</v>
      </c>
      <c r="S309" t="s">
        <v>535</v>
      </c>
      <c r="U309" s="373" t="s">
        <v>427</v>
      </c>
      <c r="V309" t="str">
        <f t="shared" si="10"/>
        <v>North County</v>
      </c>
      <c r="W309" t="s">
        <v>535</v>
      </c>
    </row>
    <row r="310" spans="5:23">
      <c r="E310" s="384"/>
      <c r="F310" s="384"/>
      <c r="G310" s="384"/>
      <c r="H310" s="384"/>
      <c r="J310" s="372" t="str">
        <f t="shared" si="9"/>
        <v>12962Clinton</v>
      </c>
      <c r="K310" s="373" t="s">
        <v>766</v>
      </c>
      <c r="L310">
        <v>12962</v>
      </c>
      <c r="M310" s="373" t="s">
        <v>427</v>
      </c>
      <c r="N310" s="373" t="s">
        <v>492</v>
      </c>
      <c r="O310" s="373" t="s">
        <v>749</v>
      </c>
      <c r="P310" s="373" t="s">
        <v>535</v>
      </c>
      <c r="Q310" t="s">
        <v>518</v>
      </c>
      <c r="R310" t="s">
        <v>535</v>
      </c>
      <c r="S310" t="s">
        <v>535</v>
      </c>
      <c r="U310" s="373" t="s">
        <v>427</v>
      </c>
      <c r="V310" t="str">
        <f t="shared" si="10"/>
        <v>North County</v>
      </c>
      <c r="W310" t="s">
        <v>535</v>
      </c>
    </row>
    <row r="311" spans="5:23">
      <c r="E311" s="384"/>
      <c r="F311" s="384"/>
      <c r="G311" s="384"/>
      <c r="H311" s="384"/>
      <c r="J311" s="372" t="str">
        <f t="shared" si="9"/>
        <v>12972Clinton</v>
      </c>
      <c r="K311" s="373" t="s">
        <v>767</v>
      </c>
      <c r="L311">
        <v>12972</v>
      </c>
      <c r="M311" s="373" t="s">
        <v>427</v>
      </c>
      <c r="N311" s="373" t="s">
        <v>492</v>
      </c>
      <c r="O311" s="373" t="s">
        <v>749</v>
      </c>
      <c r="P311" s="373" t="s">
        <v>535</v>
      </c>
      <c r="Q311" t="s">
        <v>518</v>
      </c>
      <c r="R311" t="s">
        <v>535</v>
      </c>
      <c r="S311" t="s">
        <v>535</v>
      </c>
      <c r="U311" s="373" t="s">
        <v>427</v>
      </c>
      <c r="V311" t="str">
        <f t="shared" si="10"/>
        <v>North County</v>
      </c>
      <c r="W311" t="s">
        <v>535</v>
      </c>
    </row>
    <row r="312" spans="5:23">
      <c r="E312" s="384"/>
      <c r="F312" s="384"/>
      <c r="G312" s="384"/>
      <c r="H312" s="384"/>
      <c r="J312" s="372" t="str">
        <f t="shared" si="9"/>
        <v>12981Clinton</v>
      </c>
      <c r="K312" s="373" t="s">
        <v>768</v>
      </c>
      <c r="L312">
        <v>12981</v>
      </c>
      <c r="M312" s="373" t="s">
        <v>427</v>
      </c>
      <c r="N312" s="373" t="s">
        <v>492</v>
      </c>
      <c r="O312" s="373" t="s">
        <v>749</v>
      </c>
      <c r="P312" s="373" t="s">
        <v>535</v>
      </c>
      <c r="Q312" t="s">
        <v>518</v>
      </c>
      <c r="R312" t="s">
        <v>535</v>
      </c>
      <c r="S312" t="s">
        <v>535</v>
      </c>
      <c r="U312" s="373" t="s">
        <v>427</v>
      </c>
      <c r="V312" t="str">
        <f t="shared" si="10"/>
        <v>North County</v>
      </c>
      <c r="W312" t="s">
        <v>535</v>
      </c>
    </row>
    <row r="313" spans="5:23">
      <c r="E313" s="384"/>
      <c r="F313" s="384"/>
      <c r="G313" s="384"/>
      <c r="H313" s="384"/>
      <c r="J313" s="372" t="str">
        <f t="shared" si="9"/>
        <v>12992Clinton</v>
      </c>
      <c r="K313" s="373" t="s">
        <v>769</v>
      </c>
      <c r="L313">
        <v>12992</v>
      </c>
      <c r="M313" s="373" t="s">
        <v>427</v>
      </c>
      <c r="N313" s="373" t="s">
        <v>492</v>
      </c>
      <c r="O313" s="373" t="s">
        <v>749</v>
      </c>
      <c r="P313" s="373" t="s">
        <v>535</v>
      </c>
      <c r="Q313" t="s">
        <v>518</v>
      </c>
      <c r="R313" t="s">
        <v>535</v>
      </c>
      <c r="S313" t="s">
        <v>535</v>
      </c>
      <c r="U313" s="373" t="s">
        <v>427</v>
      </c>
      <c r="V313" t="str">
        <f t="shared" si="10"/>
        <v>North County</v>
      </c>
      <c r="W313" t="s">
        <v>535</v>
      </c>
    </row>
    <row r="314" spans="5:23">
      <c r="E314" s="384"/>
      <c r="F314" s="384"/>
      <c r="G314" s="384"/>
      <c r="H314" s="384"/>
      <c r="J314" s="372" t="str">
        <f t="shared" si="9"/>
        <v>12901Clinton</v>
      </c>
      <c r="K314" s="373" t="s">
        <v>770</v>
      </c>
      <c r="L314">
        <v>12901</v>
      </c>
      <c r="M314" s="373" t="s">
        <v>427</v>
      </c>
      <c r="N314" s="373" t="s">
        <v>494</v>
      </c>
      <c r="O314" s="373" t="s">
        <v>749</v>
      </c>
      <c r="P314" s="373" t="s">
        <v>535</v>
      </c>
      <c r="Q314" t="s">
        <v>518</v>
      </c>
      <c r="R314" t="s">
        <v>535</v>
      </c>
      <c r="S314" t="s">
        <v>535</v>
      </c>
      <c r="U314" s="373" t="s">
        <v>427</v>
      </c>
      <c r="V314" t="str">
        <f t="shared" si="10"/>
        <v>North County</v>
      </c>
      <c r="W314" t="s">
        <v>535</v>
      </c>
    </row>
    <row r="315" spans="5:23">
      <c r="E315" s="384"/>
      <c r="F315" s="384"/>
      <c r="G315" s="384"/>
      <c r="H315" s="384"/>
      <c r="J315" s="372" t="str">
        <f t="shared" si="9"/>
        <v>12978Clinton</v>
      </c>
      <c r="K315" s="373" t="s">
        <v>771</v>
      </c>
      <c r="L315">
        <v>12978</v>
      </c>
      <c r="M315" s="373" t="s">
        <v>430</v>
      </c>
      <c r="N315" s="373" t="s">
        <v>492</v>
      </c>
      <c r="O315" s="373" t="s">
        <v>749</v>
      </c>
      <c r="P315" s="373" t="s">
        <v>535</v>
      </c>
      <c r="Q315" t="s">
        <v>518</v>
      </c>
      <c r="R315" t="s">
        <v>535</v>
      </c>
      <c r="S315" t="s">
        <v>535</v>
      </c>
      <c r="U315" s="373" t="s">
        <v>430</v>
      </c>
      <c r="V315" t="str">
        <f t="shared" si="10"/>
        <v>North County</v>
      </c>
      <c r="W315" t="s">
        <v>535</v>
      </c>
    </row>
    <row r="316" spans="5:23">
      <c r="E316" s="384"/>
      <c r="F316" s="384"/>
      <c r="G316" s="384"/>
      <c r="H316" s="384"/>
      <c r="J316" s="372" t="str">
        <f t="shared" si="9"/>
        <v>12985Clinton</v>
      </c>
      <c r="K316" s="373" t="s">
        <v>772</v>
      </c>
      <c r="L316">
        <v>12985</v>
      </c>
      <c r="M316" s="373" t="s">
        <v>430</v>
      </c>
      <c r="N316" s="373" t="s">
        <v>492</v>
      </c>
      <c r="O316" s="373" t="s">
        <v>749</v>
      </c>
      <c r="P316" s="373" t="s">
        <v>535</v>
      </c>
      <c r="Q316" t="s">
        <v>518</v>
      </c>
      <c r="R316" t="s">
        <v>535</v>
      </c>
      <c r="S316" t="s">
        <v>535</v>
      </c>
      <c r="U316" s="373" t="s">
        <v>430</v>
      </c>
      <c r="V316" t="str">
        <f t="shared" si="10"/>
        <v>North County</v>
      </c>
      <c r="W316" t="s">
        <v>535</v>
      </c>
    </row>
    <row r="317" spans="5:23">
      <c r="E317" s="384"/>
      <c r="F317" s="384"/>
      <c r="G317" s="384"/>
      <c r="H317" s="384"/>
      <c r="J317" s="372" t="str">
        <f t="shared" si="9"/>
        <v>12912Clinton</v>
      </c>
      <c r="K317" s="373" t="s">
        <v>773</v>
      </c>
      <c r="L317">
        <v>12912</v>
      </c>
      <c r="M317" s="373" t="s">
        <v>430</v>
      </c>
      <c r="N317" s="373" t="s">
        <v>378</v>
      </c>
      <c r="O317" s="373" t="s">
        <v>749</v>
      </c>
      <c r="P317" s="373" t="s">
        <v>535</v>
      </c>
      <c r="Q317" t="s">
        <v>518</v>
      </c>
      <c r="R317" t="s">
        <v>535</v>
      </c>
      <c r="S317" t="s">
        <v>535</v>
      </c>
      <c r="U317" s="373" t="s">
        <v>430</v>
      </c>
      <c r="V317" t="str">
        <f t="shared" si="10"/>
        <v>North County</v>
      </c>
      <c r="W317" t="s">
        <v>535</v>
      </c>
    </row>
    <row r="318" spans="5:23">
      <c r="E318" s="384"/>
      <c r="F318" s="384"/>
      <c r="G318" s="384"/>
      <c r="H318" s="384"/>
      <c r="J318" s="372" t="str">
        <f t="shared" si="9"/>
        <v>12050Columbia</v>
      </c>
      <c r="K318" s="373" t="s">
        <v>774</v>
      </c>
      <c r="L318">
        <v>12050</v>
      </c>
      <c r="M318" s="373" t="s">
        <v>377</v>
      </c>
      <c r="N318" s="373" t="s">
        <v>378</v>
      </c>
      <c r="O318" s="373" t="s">
        <v>775</v>
      </c>
      <c r="P318" s="373" t="s">
        <v>379</v>
      </c>
      <c r="Q318" t="s">
        <v>511</v>
      </c>
      <c r="R318" t="s">
        <v>532</v>
      </c>
      <c r="S318" t="s">
        <v>532</v>
      </c>
      <c r="U318" s="373" t="s">
        <v>377</v>
      </c>
      <c r="V318" t="str">
        <f t="shared" si="10"/>
        <v>Upper Hudson</v>
      </c>
      <c r="W318" t="s">
        <v>566</v>
      </c>
    </row>
    <row r="319" spans="5:23">
      <c r="E319" s="384"/>
      <c r="F319" s="384"/>
      <c r="G319" s="384"/>
      <c r="H319" s="384"/>
      <c r="J319" s="372" t="str">
        <f t="shared" si="9"/>
        <v>12106Columbia</v>
      </c>
      <c r="K319" s="373" t="s">
        <v>776</v>
      </c>
      <c r="L319">
        <v>12106</v>
      </c>
      <c r="M319" s="373" t="s">
        <v>377</v>
      </c>
      <c r="N319" s="373" t="s">
        <v>378</v>
      </c>
      <c r="O319" s="373" t="s">
        <v>775</v>
      </c>
      <c r="P319" s="373" t="s">
        <v>379</v>
      </c>
      <c r="Q319" t="s">
        <v>511</v>
      </c>
      <c r="R319" t="s">
        <v>532</v>
      </c>
      <c r="S319" t="s">
        <v>532</v>
      </c>
      <c r="U319" s="373" t="s">
        <v>377</v>
      </c>
      <c r="V319" t="str">
        <f t="shared" si="10"/>
        <v>Upper Hudson</v>
      </c>
      <c r="W319" t="s">
        <v>566</v>
      </c>
    </row>
    <row r="320" spans="5:23">
      <c r="E320" s="384"/>
      <c r="F320" s="384"/>
      <c r="G320" s="384"/>
      <c r="H320" s="384"/>
      <c r="J320" s="372" t="str">
        <f t="shared" si="9"/>
        <v>12130Columbia</v>
      </c>
      <c r="K320" s="373" t="s">
        <v>777</v>
      </c>
      <c r="L320">
        <v>12130</v>
      </c>
      <c r="M320" s="373" t="s">
        <v>377</v>
      </c>
      <c r="N320" s="373" t="s">
        <v>378</v>
      </c>
      <c r="O320" s="373" t="s">
        <v>775</v>
      </c>
      <c r="P320" s="373" t="s">
        <v>379</v>
      </c>
      <c r="Q320" t="s">
        <v>511</v>
      </c>
      <c r="R320" t="s">
        <v>532</v>
      </c>
      <c r="S320" t="s">
        <v>532</v>
      </c>
      <c r="U320" s="373" t="s">
        <v>377</v>
      </c>
      <c r="V320" t="str">
        <f t="shared" si="10"/>
        <v>Upper Hudson</v>
      </c>
      <c r="W320" t="s">
        <v>566</v>
      </c>
    </row>
    <row r="321" spans="5:23">
      <c r="E321" s="384"/>
      <c r="F321" s="384"/>
      <c r="G321" s="384"/>
      <c r="H321" s="384"/>
      <c r="J321" s="372" t="str">
        <f t="shared" si="9"/>
        <v>12132Columbia</v>
      </c>
      <c r="K321" s="373" t="s">
        <v>778</v>
      </c>
      <c r="L321">
        <v>12132</v>
      </c>
      <c r="M321" s="373" t="s">
        <v>377</v>
      </c>
      <c r="N321" s="373" t="s">
        <v>378</v>
      </c>
      <c r="O321" s="373" t="s">
        <v>775</v>
      </c>
      <c r="P321" s="373" t="s">
        <v>379</v>
      </c>
      <c r="Q321" t="s">
        <v>511</v>
      </c>
      <c r="R321" t="s">
        <v>532</v>
      </c>
      <c r="S321" t="s">
        <v>532</v>
      </c>
      <c r="U321" s="373" t="s">
        <v>377</v>
      </c>
      <c r="V321" t="str">
        <f t="shared" si="10"/>
        <v>Upper Hudson</v>
      </c>
      <c r="W321" t="s">
        <v>566</v>
      </c>
    </row>
    <row r="322" spans="5:23">
      <c r="E322" s="384"/>
      <c r="F322" s="384"/>
      <c r="G322" s="384"/>
      <c r="H322" s="384"/>
      <c r="J322" s="372" t="str">
        <f t="shared" si="9"/>
        <v>12172Columbia</v>
      </c>
      <c r="K322" s="373" t="s">
        <v>779</v>
      </c>
      <c r="L322">
        <v>12172</v>
      </c>
      <c r="M322" s="373" t="s">
        <v>377</v>
      </c>
      <c r="N322" s="373" t="s">
        <v>378</v>
      </c>
      <c r="O322" s="373" t="s">
        <v>775</v>
      </c>
      <c r="P322" s="373" t="s">
        <v>379</v>
      </c>
      <c r="Q322" t="s">
        <v>511</v>
      </c>
      <c r="R322" t="s">
        <v>532</v>
      </c>
      <c r="S322" t="s">
        <v>532</v>
      </c>
      <c r="U322" s="373" t="s">
        <v>377</v>
      </c>
      <c r="V322" t="str">
        <f t="shared" si="10"/>
        <v>Upper Hudson</v>
      </c>
      <c r="W322" t="s">
        <v>566</v>
      </c>
    </row>
    <row r="323" spans="5:23">
      <c r="E323" s="384"/>
      <c r="F323" s="384"/>
      <c r="G323" s="384"/>
      <c r="H323" s="384"/>
      <c r="J323" s="372" t="str">
        <f t="shared" si="9"/>
        <v>12174Columbia</v>
      </c>
      <c r="K323" s="373" t="s">
        <v>780</v>
      </c>
      <c r="L323">
        <v>12174</v>
      </c>
      <c r="M323" s="373" t="s">
        <v>377</v>
      </c>
      <c r="N323" s="373" t="s">
        <v>378</v>
      </c>
      <c r="O323" s="373" t="s">
        <v>775</v>
      </c>
      <c r="P323" s="373" t="s">
        <v>379</v>
      </c>
      <c r="Q323" t="s">
        <v>511</v>
      </c>
      <c r="R323" t="s">
        <v>532</v>
      </c>
      <c r="S323" t="s">
        <v>532</v>
      </c>
      <c r="U323" s="373" t="s">
        <v>377</v>
      </c>
      <c r="V323" t="str">
        <f t="shared" si="10"/>
        <v>Upper Hudson</v>
      </c>
      <c r="W323" t="s">
        <v>566</v>
      </c>
    </row>
    <row r="324" spans="5:23">
      <c r="E324" s="384"/>
      <c r="F324" s="384"/>
      <c r="G324" s="384"/>
      <c r="H324" s="384"/>
      <c r="J324" s="372" t="str">
        <f t="shared" si="9"/>
        <v>12184Columbia</v>
      </c>
      <c r="K324" s="373" t="s">
        <v>781</v>
      </c>
      <c r="L324">
        <v>12184</v>
      </c>
      <c r="M324" s="373" t="s">
        <v>377</v>
      </c>
      <c r="N324" s="373" t="s">
        <v>378</v>
      </c>
      <c r="O324" s="373" t="s">
        <v>775</v>
      </c>
      <c r="P324" s="373" t="s">
        <v>379</v>
      </c>
      <c r="Q324" t="s">
        <v>511</v>
      </c>
      <c r="R324" t="s">
        <v>532</v>
      </c>
      <c r="S324" t="s">
        <v>532</v>
      </c>
      <c r="U324" s="373" t="s">
        <v>377</v>
      </c>
      <c r="V324" t="str">
        <f t="shared" si="10"/>
        <v>Upper Hudson</v>
      </c>
      <c r="W324" t="s">
        <v>566</v>
      </c>
    </row>
    <row r="325" spans="5:23">
      <c r="E325" s="384"/>
      <c r="F325" s="384"/>
      <c r="G325" s="384"/>
      <c r="H325" s="384"/>
      <c r="J325" s="372" t="str">
        <f t="shared" ref="J325:J388" si="11">CONCATENATE(L325,O325)</f>
        <v>12513Columbia</v>
      </c>
      <c r="K325" s="373" t="s">
        <v>782</v>
      </c>
      <c r="L325">
        <v>12513</v>
      </c>
      <c r="M325" s="373" t="s">
        <v>377</v>
      </c>
      <c r="N325" s="373" t="s">
        <v>378</v>
      </c>
      <c r="O325" s="373" t="s">
        <v>775</v>
      </c>
      <c r="P325" s="373" t="s">
        <v>379</v>
      </c>
      <c r="Q325" t="s">
        <v>511</v>
      </c>
      <c r="R325" t="s">
        <v>532</v>
      </c>
      <c r="S325" t="s">
        <v>532</v>
      </c>
      <c r="U325" s="373" t="s">
        <v>377</v>
      </c>
      <c r="V325" t="str">
        <f t="shared" ref="V325:V388" si="12">Q325</f>
        <v>Upper Hudson</v>
      </c>
      <c r="W325" t="s">
        <v>566</v>
      </c>
    </row>
    <row r="326" spans="5:23">
      <c r="E326" s="384"/>
      <c r="F326" s="384"/>
      <c r="G326" s="384"/>
      <c r="H326" s="384"/>
      <c r="J326" s="372" t="str">
        <f t="shared" si="11"/>
        <v>12523Columbia</v>
      </c>
      <c r="K326" s="373" t="s">
        <v>783</v>
      </c>
      <c r="L326">
        <v>12523</v>
      </c>
      <c r="M326" s="373" t="s">
        <v>377</v>
      </c>
      <c r="N326" s="373" t="s">
        <v>378</v>
      </c>
      <c r="O326" s="373" t="s">
        <v>775</v>
      </c>
      <c r="P326" s="373" t="s">
        <v>379</v>
      </c>
      <c r="Q326" t="s">
        <v>511</v>
      </c>
      <c r="R326" t="s">
        <v>532</v>
      </c>
      <c r="S326" t="s">
        <v>532</v>
      </c>
      <c r="U326" s="373" t="s">
        <v>377</v>
      </c>
      <c r="V326" t="str">
        <f t="shared" si="12"/>
        <v>Upper Hudson</v>
      </c>
      <c r="W326" t="s">
        <v>566</v>
      </c>
    </row>
    <row r="327" spans="5:23">
      <c r="E327" s="384"/>
      <c r="F327" s="384"/>
      <c r="G327" s="384"/>
      <c r="H327" s="384"/>
      <c r="J327" s="372" t="str">
        <f t="shared" si="11"/>
        <v>12526Columbia</v>
      </c>
      <c r="K327" s="373" t="s">
        <v>784</v>
      </c>
      <c r="L327">
        <v>12526</v>
      </c>
      <c r="M327" s="373" t="s">
        <v>377</v>
      </c>
      <c r="N327" s="373" t="s">
        <v>378</v>
      </c>
      <c r="O327" s="373" t="s">
        <v>775</v>
      </c>
      <c r="P327" s="373" t="s">
        <v>379</v>
      </c>
      <c r="Q327" t="s">
        <v>511</v>
      </c>
      <c r="R327" t="s">
        <v>532</v>
      </c>
      <c r="S327" t="s">
        <v>532</v>
      </c>
      <c r="U327" s="373" t="s">
        <v>377</v>
      </c>
      <c r="V327" t="str">
        <f t="shared" si="12"/>
        <v>Upper Hudson</v>
      </c>
      <c r="W327" t="s">
        <v>566</v>
      </c>
    </row>
    <row r="328" spans="5:23">
      <c r="E328" s="384"/>
      <c r="F328" s="384"/>
      <c r="G328" s="384"/>
      <c r="H328" s="384"/>
      <c r="J328" s="372" t="str">
        <f t="shared" si="11"/>
        <v>12530Columbia</v>
      </c>
      <c r="K328" s="373" t="s">
        <v>785</v>
      </c>
      <c r="L328">
        <v>12530</v>
      </c>
      <c r="M328" s="373" t="s">
        <v>377</v>
      </c>
      <c r="N328" s="373" t="s">
        <v>378</v>
      </c>
      <c r="O328" s="373" t="s">
        <v>775</v>
      </c>
      <c r="P328" s="373" t="s">
        <v>379</v>
      </c>
      <c r="Q328" t="s">
        <v>511</v>
      </c>
      <c r="R328" t="s">
        <v>532</v>
      </c>
      <c r="S328" t="s">
        <v>532</v>
      </c>
      <c r="U328" s="373" t="s">
        <v>377</v>
      </c>
      <c r="V328" t="str">
        <f t="shared" si="12"/>
        <v>Upper Hudson</v>
      </c>
      <c r="W328" t="s">
        <v>566</v>
      </c>
    </row>
    <row r="329" spans="5:23">
      <c r="E329" s="384"/>
      <c r="F329" s="384"/>
      <c r="G329" s="384"/>
      <c r="H329" s="384"/>
      <c r="J329" s="372" t="str">
        <f t="shared" si="11"/>
        <v>12534Columbia</v>
      </c>
      <c r="K329" s="373" t="s">
        <v>786</v>
      </c>
      <c r="L329">
        <v>12534</v>
      </c>
      <c r="M329" s="373" t="s">
        <v>377</v>
      </c>
      <c r="N329" s="373" t="s">
        <v>378</v>
      </c>
      <c r="O329" s="373" t="s">
        <v>775</v>
      </c>
      <c r="P329" s="373" t="s">
        <v>379</v>
      </c>
      <c r="Q329" t="s">
        <v>511</v>
      </c>
      <c r="R329" t="s">
        <v>532</v>
      </c>
      <c r="S329" t="s">
        <v>532</v>
      </c>
      <c r="U329" s="373" t="s">
        <v>377</v>
      </c>
      <c r="V329" t="str">
        <f t="shared" si="12"/>
        <v>Upper Hudson</v>
      </c>
      <c r="W329" t="s">
        <v>566</v>
      </c>
    </row>
    <row r="330" spans="5:23">
      <c r="E330" s="384"/>
      <c r="F330" s="384"/>
      <c r="G330" s="384"/>
      <c r="H330" s="384"/>
      <c r="J330" s="372" t="str">
        <f t="shared" si="11"/>
        <v>12017Columbia</v>
      </c>
      <c r="K330" s="373" t="s">
        <v>787</v>
      </c>
      <c r="L330">
        <v>12017</v>
      </c>
      <c r="M330" s="373" t="s">
        <v>377</v>
      </c>
      <c r="N330" s="373" t="s">
        <v>492</v>
      </c>
      <c r="O330" s="373" t="s">
        <v>775</v>
      </c>
      <c r="P330" s="373" t="s">
        <v>379</v>
      </c>
      <c r="Q330" t="s">
        <v>511</v>
      </c>
      <c r="R330" t="s">
        <v>532</v>
      </c>
      <c r="S330" t="s">
        <v>532</v>
      </c>
      <c r="U330" s="373" t="s">
        <v>377</v>
      </c>
      <c r="V330" t="str">
        <f t="shared" si="12"/>
        <v>Upper Hudson</v>
      </c>
      <c r="W330" t="s">
        <v>566</v>
      </c>
    </row>
    <row r="331" spans="5:23">
      <c r="E331" s="384"/>
      <c r="F331" s="384"/>
      <c r="G331" s="384"/>
      <c r="H331" s="384"/>
      <c r="J331" s="372" t="str">
        <f t="shared" si="11"/>
        <v>12024Columbia</v>
      </c>
      <c r="K331" s="373" t="s">
        <v>788</v>
      </c>
      <c r="L331">
        <v>12024</v>
      </c>
      <c r="M331" s="373" t="s">
        <v>377</v>
      </c>
      <c r="N331" s="373" t="s">
        <v>492</v>
      </c>
      <c r="O331" s="373" t="s">
        <v>775</v>
      </c>
      <c r="P331" s="373" t="s">
        <v>379</v>
      </c>
      <c r="Q331" t="s">
        <v>511</v>
      </c>
      <c r="R331" t="s">
        <v>532</v>
      </c>
      <c r="S331" t="s">
        <v>532</v>
      </c>
      <c r="U331" s="373" t="s">
        <v>377</v>
      </c>
      <c r="V331" t="str">
        <f t="shared" si="12"/>
        <v>Upper Hudson</v>
      </c>
      <c r="W331" t="s">
        <v>566</v>
      </c>
    </row>
    <row r="332" spans="5:23">
      <c r="E332" s="384"/>
      <c r="F332" s="384"/>
      <c r="G332" s="384"/>
      <c r="H332" s="384"/>
      <c r="J332" s="372" t="str">
        <f t="shared" si="11"/>
        <v>12029Columbia</v>
      </c>
      <c r="K332" s="373" t="s">
        <v>789</v>
      </c>
      <c r="L332">
        <v>12029</v>
      </c>
      <c r="M332" s="373" t="s">
        <v>377</v>
      </c>
      <c r="N332" s="373" t="s">
        <v>492</v>
      </c>
      <c r="O332" s="373" t="s">
        <v>775</v>
      </c>
      <c r="P332" s="373" t="s">
        <v>379</v>
      </c>
      <c r="Q332" t="s">
        <v>511</v>
      </c>
      <c r="R332" t="s">
        <v>532</v>
      </c>
      <c r="S332" t="s">
        <v>532</v>
      </c>
      <c r="U332" s="373" t="s">
        <v>377</v>
      </c>
      <c r="V332" t="str">
        <f t="shared" si="12"/>
        <v>Upper Hudson</v>
      </c>
      <c r="W332" t="s">
        <v>566</v>
      </c>
    </row>
    <row r="333" spans="5:23">
      <c r="E333" s="384"/>
      <c r="F333" s="384"/>
      <c r="G333" s="384"/>
      <c r="H333" s="384"/>
      <c r="J333" s="372" t="str">
        <f t="shared" si="11"/>
        <v>12037Columbia</v>
      </c>
      <c r="K333" s="373" t="s">
        <v>790</v>
      </c>
      <c r="L333">
        <v>12037</v>
      </c>
      <c r="M333" s="373" t="s">
        <v>377</v>
      </c>
      <c r="N333" s="373" t="s">
        <v>492</v>
      </c>
      <c r="O333" s="373" t="s">
        <v>775</v>
      </c>
      <c r="P333" s="373" t="s">
        <v>379</v>
      </c>
      <c r="Q333" t="s">
        <v>511</v>
      </c>
      <c r="R333" t="s">
        <v>532</v>
      </c>
      <c r="S333" t="s">
        <v>532</v>
      </c>
      <c r="U333" s="373" t="s">
        <v>377</v>
      </c>
      <c r="V333" t="str">
        <f t="shared" si="12"/>
        <v>Upper Hudson</v>
      </c>
      <c r="W333" t="s">
        <v>566</v>
      </c>
    </row>
    <row r="334" spans="5:23">
      <c r="E334" s="384"/>
      <c r="F334" s="384"/>
      <c r="G334" s="384"/>
      <c r="H334" s="384"/>
      <c r="J334" s="372" t="str">
        <f t="shared" si="11"/>
        <v>12060Columbia</v>
      </c>
      <c r="K334" s="373" t="s">
        <v>791</v>
      </c>
      <c r="L334">
        <v>12060</v>
      </c>
      <c r="M334" s="373" t="s">
        <v>377</v>
      </c>
      <c r="N334" s="373" t="s">
        <v>492</v>
      </c>
      <c r="O334" s="373" t="s">
        <v>775</v>
      </c>
      <c r="P334" s="373" t="s">
        <v>379</v>
      </c>
      <c r="Q334" t="s">
        <v>511</v>
      </c>
      <c r="R334" t="s">
        <v>532</v>
      </c>
      <c r="S334" t="s">
        <v>532</v>
      </c>
      <c r="U334" s="373" t="s">
        <v>377</v>
      </c>
      <c r="V334" t="str">
        <f t="shared" si="12"/>
        <v>Upper Hudson</v>
      </c>
      <c r="W334" t="s">
        <v>566</v>
      </c>
    </row>
    <row r="335" spans="5:23">
      <c r="E335" s="384"/>
      <c r="F335" s="384"/>
      <c r="G335" s="384"/>
      <c r="H335" s="384"/>
      <c r="J335" s="372" t="str">
        <f t="shared" si="11"/>
        <v>12075Columbia</v>
      </c>
      <c r="K335" s="373" t="s">
        <v>792</v>
      </c>
      <c r="L335">
        <v>12075</v>
      </c>
      <c r="M335" s="373" t="s">
        <v>377</v>
      </c>
      <c r="N335" s="373" t="s">
        <v>492</v>
      </c>
      <c r="O335" s="373" t="s">
        <v>775</v>
      </c>
      <c r="P335" s="373" t="s">
        <v>379</v>
      </c>
      <c r="Q335" t="s">
        <v>511</v>
      </c>
      <c r="R335" t="s">
        <v>532</v>
      </c>
      <c r="S335" t="s">
        <v>532</v>
      </c>
      <c r="U335" s="373" t="s">
        <v>377</v>
      </c>
      <c r="V335" t="str">
        <f t="shared" si="12"/>
        <v>Upper Hudson</v>
      </c>
      <c r="W335" t="s">
        <v>566</v>
      </c>
    </row>
    <row r="336" spans="5:23">
      <c r="E336" s="384"/>
      <c r="F336" s="384"/>
      <c r="G336" s="384"/>
      <c r="H336" s="384"/>
      <c r="J336" s="372" t="str">
        <f t="shared" si="11"/>
        <v>12115Columbia</v>
      </c>
      <c r="K336" s="373" t="s">
        <v>793</v>
      </c>
      <c r="L336">
        <v>12115</v>
      </c>
      <c r="M336" s="373" t="s">
        <v>377</v>
      </c>
      <c r="N336" s="373" t="s">
        <v>492</v>
      </c>
      <c r="O336" s="373" t="s">
        <v>775</v>
      </c>
      <c r="P336" s="373" t="s">
        <v>379</v>
      </c>
      <c r="Q336" t="s">
        <v>511</v>
      </c>
      <c r="R336" t="s">
        <v>532</v>
      </c>
      <c r="S336" t="s">
        <v>532</v>
      </c>
      <c r="U336" s="373" t="s">
        <v>377</v>
      </c>
      <c r="V336" t="str">
        <f t="shared" si="12"/>
        <v>Upper Hudson</v>
      </c>
      <c r="W336" t="s">
        <v>566</v>
      </c>
    </row>
    <row r="337" spans="5:23">
      <c r="E337" s="384"/>
      <c r="F337" s="384"/>
      <c r="G337" s="384"/>
      <c r="H337" s="384"/>
      <c r="J337" s="372" t="str">
        <f t="shared" si="11"/>
        <v>12125Columbia</v>
      </c>
      <c r="K337" s="373" t="s">
        <v>794</v>
      </c>
      <c r="L337">
        <v>12125</v>
      </c>
      <c r="M337" s="373" t="s">
        <v>377</v>
      </c>
      <c r="N337" s="373" t="s">
        <v>492</v>
      </c>
      <c r="O337" s="373" t="s">
        <v>775</v>
      </c>
      <c r="P337" s="373" t="s">
        <v>379</v>
      </c>
      <c r="Q337" t="s">
        <v>511</v>
      </c>
      <c r="R337" t="s">
        <v>532</v>
      </c>
      <c r="S337" t="s">
        <v>532</v>
      </c>
      <c r="U337" s="373" t="s">
        <v>377</v>
      </c>
      <c r="V337" t="str">
        <f t="shared" si="12"/>
        <v>Upper Hudson</v>
      </c>
      <c r="W337" t="s">
        <v>566</v>
      </c>
    </row>
    <row r="338" spans="5:23">
      <c r="E338" s="384"/>
      <c r="F338" s="384"/>
      <c r="G338" s="384"/>
      <c r="H338" s="384"/>
      <c r="J338" s="372" t="str">
        <f t="shared" si="11"/>
        <v>12136Columbia</v>
      </c>
      <c r="K338" s="373" t="s">
        <v>795</v>
      </c>
      <c r="L338">
        <v>12136</v>
      </c>
      <c r="M338" s="373" t="s">
        <v>377</v>
      </c>
      <c r="N338" s="373" t="s">
        <v>492</v>
      </c>
      <c r="O338" s="373" t="s">
        <v>775</v>
      </c>
      <c r="P338" s="373" t="s">
        <v>379</v>
      </c>
      <c r="Q338" t="s">
        <v>511</v>
      </c>
      <c r="R338" t="s">
        <v>532</v>
      </c>
      <c r="S338" t="s">
        <v>532</v>
      </c>
      <c r="U338" s="373" t="s">
        <v>377</v>
      </c>
      <c r="V338" t="str">
        <f t="shared" si="12"/>
        <v>Upper Hudson</v>
      </c>
      <c r="W338" t="s">
        <v>566</v>
      </c>
    </row>
    <row r="339" spans="5:23">
      <c r="E339" s="384"/>
      <c r="F339" s="384"/>
      <c r="G339" s="384"/>
      <c r="H339" s="384"/>
      <c r="J339" s="372" t="str">
        <f t="shared" si="11"/>
        <v>12165Columbia</v>
      </c>
      <c r="K339" s="373" t="s">
        <v>796</v>
      </c>
      <c r="L339">
        <v>12165</v>
      </c>
      <c r="M339" s="373" t="s">
        <v>377</v>
      </c>
      <c r="N339" s="373" t="s">
        <v>492</v>
      </c>
      <c r="O339" s="373" t="s">
        <v>775</v>
      </c>
      <c r="P339" s="373" t="s">
        <v>379</v>
      </c>
      <c r="Q339" t="s">
        <v>511</v>
      </c>
      <c r="R339" t="s">
        <v>532</v>
      </c>
      <c r="S339" t="s">
        <v>532</v>
      </c>
      <c r="U339" s="373" t="s">
        <v>377</v>
      </c>
      <c r="V339" t="str">
        <f t="shared" si="12"/>
        <v>Upper Hudson</v>
      </c>
      <c r="W339" t="s">
        <v>566</v>
      </c>
    </row>
    <row r="340" spans="5:23">
      <c r="E340" s="384"/>
      <c r="F340" s="384"/>
      <c r="G340" s="384"/>
      <c r="H340" s="384"/>
      <c r="J340" s="372" t="str">
        <f t="shared" si="11"/>
        <v>12195Columbia</v>
      </c>
      <c r="K340" s="373" t="s">
        <v>797</v>
      </c>
      <c r="L340">
        <v>12195</v>
      </c>
      <c r="M340" s="373" t="s">
        <v>377</v>
      </c>
      <c r="N340" s="373" t="s">
        <v>492</v>
      </c>
      <c r="O340" s="373" t="s">
        <v>775</v>
      </c>
      <c r="P340" s="373" t="s">
        <v>379</v>
      </c>
      <c r="Q340" t="s">
        <v>511</v>
      </c>
      <c r="R340" t="s">
        <v>532</v>
      </c>
      <c r="S340" t="s">
        <v>532</v>
      </c>
      <c r="U340" s="373" t="s">
        <v>377</v>
      </c>
      <c r="V340" t="str">
        <f t="shared" si="12"/>
        <v>Upper Hudson</v>
      </c>
      <c r="W340" t="s">
        <v>566</v>
      </c>
    </row>
    <row r="341" spans="5:23">
      <c r="E341" s="384"/>
      <c r="F341" s="384"/>
      <c r="G341" s="384"/>
      <c r="H341" s="384"/>
      <c r="J341" s="372" t="str">
        <f t="shared" si="11"/>
        <v>12521Columbia</v>
      </c>
      <c r="K341" s="373" t="s">
        <v>798</v>
      </c>
      <c r="L341">
        <v>12521</v>
      </c>
      <c r="M341" s="373" t="s">
        <v>377</v>
      </c>
      <c r="N341" s="373" t="s">
        <v>492</v>
      </c>
      <c r="O341" s="373" t="s">
        <v>775</v>
      </c>
      <c r="P341" s="373" t="s">
        <v>379</v>
      </c>
      <c r="Q341" t="s">
        <v>511</v>
      </c>
      <c r="R341" t="s">
        <v>532</v>
      </c>
      <c r="S341" t="s">
        <v>532</v>
      </c>
      <c r="U341" s="373" t="s">
        <v>377</v>
      </c>
      <c r="V341" t="str">
        <f t="shared" si="12"/>
        <v>Upper Hudson</v>
      </c>
      <c r="W341" t="s">
        <v>566</v>
      </c>
    </row>
    <row r="342" spans="5:23">
      <c r="E342" s="384"/>
      <c r="F342" s="384"/>
      <c r="G342" s="384"/>
      <c r="H342" s="384"/>
      <c r="J342" s="372" t="str">
        <f t="shared" si="11"/>
        <v>12529Columbia</v>
      </c>
      <c r="K342" s="373" t="s">
        <v>799</v>
      </c>
      <c r="L342">
        <v>12529</v>
      </c>
      <c r="M342" s="373" t="s">
        <v>377</v>
      </c>
      <c r="N342" s="373" t="s">
        <v>492</v>
      </c>
      <c r="O342" s="373" t="s">
        <v>775</v>
      </c>
      <c r="P342" s="373" t="s">
        <v>379</v>
      </c>
      <c r="Q342" t="s">
        <v>511</v>
      </c>
      <c r="R342" t="s">
        <v>532</v>
      </c>
      <c r="S342" t="s">
        <v>532</v>
      </c>
      <c r="U342" s="373" t="s">
        <v>377</v>
      </c>
      <c r="V342" t="str">
        <f t="shared" si="12"/>
        <v>Upper Hudson</v>
      </c>
      <c r="W342" t="s">
        <v>566</v>
      </c>
    </row>
    <row r="343" spans="5:23">
      <c r="E343" s="384"/>
      <c r="F343" s="384"/>
      <c r="G343" s="384"/>
      <c r="H343" s="384"/>
      <c r="J343" s="372" t="str">
        <f t="shared" si="11"/>
        <v>12544Columbia</v>
      </c>
      <c r="K343" s="373" t="s">
        <v>800</v>
      </c>
      <c r="L343">
        <v>12544</v>
      </c>
      <c r="M343" s="373" t="s">
        <v>377</v>
      </c>
      <c r="N343" s="373" t="s">
        <v>492</v>
      </c>
      <c r="O343" s="373" t="s">
        <v>775</v>
      </c>
      <c r="P343" s="373" t="s">
        <v>379</v>
      </c>
      <c r="Q343" t="s">
        <v>511</v>
      </c>
      <c r="R343" t="s">
        <v>532</v>
      </c>
      <c r="S343" t="s">
        <v>532</v>
      </c>
      <c r="U343" s="373" t="s">
        <v>377</v>
      </c>
      <c r="V343" t="str">
        <f t="shared" si="12"/>
        <v>Upper Hudson</v>
      </c>
      <c r="W343" t="s">
        <v>566</v>
      </c>
    </row>
    <row r="344" spans="5:23">
      <c r="E344" s="384"/>
      <c r="F344" s="384"/>
      <c r="G344" s="384"/>
      <c r="H344" s="384"/>
      <c r="J344" s="372" t="str">
        <f t="shared" si="11"/>
        <v>12565Columbia</v>
      </c>
      <c r="K344" s="373" t="s">
        <v>801</v>
      </c>
      <c r="L344">
        <v>12565</v>
      </c>
      <c r="M344" s="373" t="s">
        <v>377</v>
      </c>
      <c r="N344" s="373" t="s">
        <v>492</v>
      </c>
      <c r="O344" s="373" t="s">
        <v>775</v>
      </c>
      <c r="P344" s="373" t="s">
        <v>379</v>
      </c>
      <c r="Q344" t="s">
        <v>511</v>
      </c>
      <c r="R344" t="s">
        <v>532</v>
      </c>
      <c r="S344" t="s">
        <v>532</v>
      </c>
      <c r="U344" s="373" t="s">
        <v>377</v>
      </c>
      <c r="V344" t="str">
        <f t="shared" si="12"/>
        <v>Upper Hudson</v>
      </c>
      <c r="W344" t="s">
        <v>566</v>
      </c>
    </row>
    <row r="345" spans="5:23">
      <c r="E345" s="384"/>
      <c r="F345" s="384"/>
      <c r="G345" s="384"/>
      <c r="H345" s="384"/>
      <c r="J345" s="372" t="str">
        <f t="shared" si="11"/>
        <v>12173Columbia</v>
      </c>
      <c r="K345" s="373" t="s">
        <v>802</v>
      </c>
      <c r="L345">
        <v>12173</v>
      </c>
      <c r="M345" s="373" t="s">
        <v>452</v>
      </c>
      <c r="N345" s="373" t="s">
        <v>378</v>
      </c>
      <c r="O345" s="373" t="s">
        <v>775</v>
      </c>
      <c r="P345" s="373" t="s">
        <v>379</v>
      </c>
      <c r="Q345" t="s">
        <v>511</v>
      </c>
      <c r="R345" t="s">
        <v>532</v>
      </c>
      <c r="S345" t="s">
        <v>532</v>
      </c>
      <c r="U345" s="373" t="s">
        <v>452</v>
      </c>
      <c r="V345" t="str">
        <f t="shared" si="12"/>
        <v>Upper Hudson</v>
      </c>
      <c r="W345" t="s">
        <v>566</v>
      </c>
    </row>
    <row r="346" spans="5:23">
      <c r="E346" s="384"/>
      <c r="F346" s="384"/>
      <c r="G346" s="384"/>
      <c r="H346" s="384"/>
      <c r="J346" s="372" t="str">
        <f t="shared" si="11"/>
        <v>12541Columbia</v>
      </c>
      <c r="K346" s="373" t="s">
        <v>803</v>
      </c>
      <c r="L346">
        <v>12541</v>
      </c>
      <c r="M346" s="373" t="s">
        <v>452</v>
      </c>
      <c r="N346" s="373" t="s">
        <v>378</v>
      </c>
      <c r="O346" s="373" t="s">
        <v>775</v>
      </c>
      <c r="P346" s="373" t="s">
        <v>379</v>
      </c>
      <c r="Q346" t="s">
        <v>511</v>
      </c>
      <c r="R346" t="s">
        <v>532</v>
      </c>
      <c r="S346" t="s">
        <v>532</v>
      </c>
      <c r="U346" s="373" t="s">
        <v>452</v>
      </c>
      <c r="V346" t="str">
        <f t="shared" si="12"/>
        <v>Upper Hudson</v>
      </c>
      <c r="W346" t="s">
        <v>566</v>
      </c>
    </row>
    <row r="347" spans="5:23">
      <c r="E347" s="384"/>
      <c r="F347" s="384"/>
      <c r="G347" s="384"/>
      <c r="H347" s="384"/>
      <c r="J347" s="372" t="str">
        <f t="shared" si="11"/>
        <v>12516Columbia</v>
      </c>
      <c r="K347" s="373" t="s">
        <v>804</v>
      </c>
      <c r="L347">
        <v>12516</v>
      </c>
      <c r="M347" s="373" t="s">
        <v>452</v>
      </c>
      <c r="N347" s="373" t="s">
        <v>492</v>
      </c>
      <c r="O347" s="373" t="s">
        <v>775</v>
      </c>
      <c r="P347" s="373" t="s">
        <v>379</v>
      </c>
      <c r="Q347" t="s">
        <v>511</v>
      </c>
      <c r="R347" t="s">
        <v>532</v>
      </c>
      <c r="S347" t="s">
        <v>532</v>
      </c>
      <c r="U347" s="373" t="s">
        <v>452</v>
      </c>
      <c r="V347" t="str">
        <f t="shared" si="12"/>
        <v>Upper Hudson</v>
      </c>
      <c r="W347" t="s">
        <v>566</v>
      </c>
    </row>
    <row r="348" spans="5:23">
      <c r="E348" s="384"/>
      <c r="F348" s="384"/>
      <c r="G348" s="384"/>
      <c r="H348" s="384"/>
      <c r="J348" s="372" t="str">
        <f t="shared" si="11"/>
        <v>12517Columbia</v>
      </c>
      <c r="K348" s="373" t="s">
        <v>805</v>
      </c>
      <c r="L348">
        <v>12517</v>
      </c>
      <c r="M348" s="373" t="s">
        <v>452</v>
      </c>
      <c r="N348" s="373" t="s">
        <v>492</v>
      </c>
      <c r="O348" s="373" t="s">
        <v>775</v>
      </c>
      <c r="P348" s="373" t="s">
        <v>379</v>
      </c>
      <c r="Q348" t="s">
        <v>511</v>
      </c>
      <c r="R348" t="s">
        <v>532</v>
      </c>
      <c r="S348" t="s">
        <v>532</v>
      </c>
      <c r="U348" s="373" t="s">
        <v>452</v>
      </c>
      <c r="V348" t="str">
        <f t="shared" si="12"/>
        <v>Upper Hudson</v>
      </c>
      <c r="W348" t="s">
        <v>566</v>
      </c>
    </row>
    <row r="349" spans="5:23">
      <c r="E349" s="384"/>
      <c r="F349" s="384"/>
      <c r="G349" s="384"/>
      <c r="H349" s="384"/>
      <c r="J349" s="372" t="str">
        <f t="shared" si="11"/>
        <v>12502Columbia</v>
      </c>
      <c r="K349" s="373" t="s">
        <v>806</v>
      </c>
      <c r="L349">
        <v>12502</v>
      </c>
      <c r="M349" s="373" t="s">
        <v>452</v>
      </c>
      <c r="N349" s="373" t="s">
        <v>399</v>
      </c>
      <c r="O349" s="373" t="s">
        <v>775</v>
      </c>
      <c r="P349" s="373" t="s">
        <v>379</v>
      </c>
      <c r="Q349" t="s">
        <v>511</v>
      </c>
      <c r="R349" t="s">
        <v>532</v>
      </c>
      <c r="S349" t="s">
        <v>532</v>
      </c>
      <c r="U349" s="373" t="s">
        <v>452</v>
      </c>
      <c r="V349" t="str">
        <f t="shared" si="12"/>
        <v>Upper Hudson</v>
      </c>
      <c r="W349" t="s">
        <v>566</v>
      </c>
    </row>
    <row r="350" spans="5:23">
      <c r="E350" s="384"/>
      <c r="F350" s="384"/>
      <c r="G350" s="384"/>
      <c r="H350" s="384"/>
      <c r="J350" s="372" t="str">
        <f t="shared" si="11"/>
        <v>12503Columbia</v>
      </c>
      <c r="K350" s="373" t="s">
        <v>807</v>
      </c>
      <c r="L350">
        <v>12503</v>
      </c>
      <c r="M350" s="373" t="s">
        <v>452</v>
      </c>
      <c r="N350" s="373" t="s">
        <v>399</v>
      </c>
      <c r="O350" s="373" t="s">
        <v>775</v>
      </c>
      <c r="P350" s="373" t="s">
        <v>379</v>
      </c>
      <c r="Q350" t="s">
        <v>511</v>
      </c>
      <c r="R350" t="s">
        <v>532</v>
      </c>
      <c r="S350" t="s">
        <v>532</v>
      </c>
      <c r="U350" s="373" t="s">
        <v>452</v>
      </c>
      <c r="V350" t="str">
        <f t="shared" si="12"/>
        <v>Upper Hudson</v>
      </c>
      <c r="W350" t="s">
        <v>566</v>
      </c>
    </row>
    <row r="351" spans="5:23">
      <c r="E351" s="384"/>
      <c r="F351" s="384"/>
      <c r="G351" s="384"/>
      <c r="H351" s="384"/>
      <c r="J351" s="372" t="str">
        <f t="shared" si="11"/>
        <v>13045Cortland</v>
      </c>
      <c r="K351" s="373" t="s">
        <v>808</v>
      </c>
      <c r="L351">
        <v>13045</v>
      </c>
      <c r="M351" s="373" t="s">
        <v>424</v>
      </c>
      <c r="N351" s="373" t="s">
        <v>378</v>
      </c>
      <c r="O351" s="373" t="s">
        <v>809</v>
      </c>
      <c r="P351" s="373" t="s">
        <v>650</v>
      </c>
      <c r="Q351" t="s">
        <v>520</v>
      </c>
      <c r="R351" t="s">
        <v>520</v>
      </c>
      <c r="S351" t="s">
        <v>520</v>
      </c>
      <c r="U351" s="373" t="s">
        <v>424</v>
      </c>
      <c r="V351" t="str">
        <f t="shared" si="12"/>
        <v>Central</v>
      </c>
      <c r="W351" t="s">
        <v>570</v>
      </c>
    </row>
    <row r="352" spans="5:23">
      <c r="E352" s="384"/>
      <c r="F352" s="384"/>
      <c r="G352" s="384"/>
      <c r="H352" s="384"/>
      <c r="J352" s="372" t="str">
        <f t="shared" si="11"/>
        <v>13056Cortland</v>
      </c>
      <c r="K352" s="373" t="s">
        <v>810</v>
      </c>
      <c r="L352">
        <v>13056</v>
      </c>
      <c r="M352" s="373" t="s">
        <v>424</v>
      </c>
      <c r="N352" s="373" t="s">
        <v>378</v>
      </c>
      <c r="O352" s="373" t="s">
        <v>809</v>
      </c>
      <c r="P352" s="373" t="s">
        <v>650</v>
      </c>
      <c r="Q352" t="s">
        <v>520</v>
      </c>
      <c r="R352" t="s">
        <v>520</v>
      </c>
      <c r="S352" t="s">
        <v>520</v>
      </c>
      <c r="U352" s="373" t="s">
        <v>424</v>
      </c>
      <c r="V352" t="str">
        <f t="shared" si="12"/>
        <v>Central</v>
      </c>
      <c r="W352" t="s">
        <v>570</v>
      </c>
    </row>
    <row r="353" spans="5:23">
      <c r="E353" s="384"/>
      <c r="F353" s="384"/>
      <c r="G353" s="384"/>
      <c r="H353" s="384"/>
      <c r="J353" s="372" t="str">
        <f t="shared" si="11"/>
        <v>13077Cortland</v>
      </c>
      <c r="K353" s="373" t="s">
        <v>811</v>
      </c>
      <c r="L353">
        <v>13077</v>
      </c>
      <c r="M353" s="373" t="s">
        <v>424</v>
      </c>
      <c r="N353" s="373" t="s">
        <v>378</v>
      </c>
      <c r="O353" s="373" t="s">
        <v>809</v>
      </c>
      <c r="P353" s="373" t="s">
        <v>650</v>
      </c>
      <c r="Q353" t="s">
        <v>520</v>
      </c>
      <c r="R353" t="s">
        <v>520</v>
      </c>
      <c r="S353" t="s">
        <v>520</v>
      </c>
      <c r="U353" s="373" t="s">
        <v>424</v>
      </c>
      <c r="V353" t="str">
        <f t="shared" si="12"/>
        <v>Central</v>
      </c>
      <c r="W353" t="s">
        <v>570</v>
      </c>
    </row>
    <row r="354" spans="5:23">
      <c r="E354" s="384"/>
      <c r="F354" s="384"/>
      <c r="G354" s="384"/>
      <c r="H354" s="384"/>
      <c r="J354" s="372" t="str">
        <f t="shared" si="11"/>
        <v>13087Cortland</v>
      </c>
      <c r="K354" s="373" t="s">
        <v>812</v>
      </c>
      <c r="L354">
        <v>13087</v>
      </c>
      <c r="M354" s="373" t="s">
        <v>424</v>
      </c>
      <c r="N354" s="373" t="s">
        <v>378</v>
      </c>
      <c r="O354" s="373" t="s">
        <v>809</v>
      </c>
      <c r="P354" s="373" t="s">
        <v>650</v>
      </c>
      <c r="Q354" t="s">
        <v>520</v>
      </c>
      <c r="R354" t="s">
        <v>520</v>
      </c>
      <c r="S354" t="s">
        <v>520</v>
      </c>
      <c r="U354" s="373" t="s">
        <v>424</v>
      </c>
      <c r="V354" t="str">
        <f t="shared" si="12"/>
        <v>Central</v>
      </c>
      <c r="W354" t="s">
        <v>570</v>
      </c>
    </row>
    <row r="355" spans="5:23">
      <c r="E355" s="384"/>
      <c r="F355" s="384"/>
      <c r="G355" s="384"/>
      <c r="H355" s="384"/>
      <c r="J355" s="372" t="str">
        <f t="shared" si="11"/>
        <v>13101Cortland</v>
      </c>
      <c r="K355" s="373" t="s">
        <v>813</v>
      </c>
      <c r="L355">
        <v>13101</v>
      </c>
      <c r="M355" s="373" t="s">
        <v>424</v>
      </c>
      <c r="N355" s="373" t="s">
        <v>378</v>
      </c>
      <c r="O355" s="373" t="s">
        <v>809</v>
      </c>
      <c r="P355" s="373" t="s">
        <v>650</v>
      </c>
      <c r="Q355" t="s">
        <v>520</v>
      </c>
      <c r="R355" t="s">
        <v>520</v>
      </c>
      <c r="S355" t="s">
        <v>520</v>
      </c>
      <c r="U355" s="373" t="s">
        <v>424</v>
      </c>
      <c r="V355" t="str">
        <f t="shared" si="12"/>
        <v>Central</v>
      </c>
      <c r="W355" t="s">
        <v>570</v>
      </c>
    </row>
    <row r="356" spans="5:23">
      <c r="E356" s="384"/>
      <c r="F356" s="384"/>
      <c r="G356" s="384"/>
      <c r="H356" s="384"/>
      <c r="J356" s="372" t="str">
        <f t="shared" si="11"/>
        <v>13158Cortland</v>
      </c>
      <c r="K356" s="373" t="s">
        <v>814</v>
      </c>
      <c r="L356">
        <v>13158</v>
      </c>
      <c r="M356" s="373" t="s">
        <v>424</v>
      </c>
      <c r="N356" s="373" t="s">
        <v>378</v>
      </c>
      <c r="O356" s="373" t="s">
        <v>809</v>
      </c>
      <c r="P356" s="373" t="s">
        <v>650</v>
      </c>
      <c r="Q356" t="s">
        <v>520</v>
      </c>
      <c r="R356" t="s">
        <v>520</v>
      </c>
      <c r="S356" t="s">
        <v>520</v>
      </c>
      <c r="U356" s="373" t="s">
        <v>424</v>
      </c>
      <c r="V356" t="str">
        <f t="shared" si="12"/>
        <v>Central</v>
      </c>
      <c r="W356" t="s">
        <v>570</v>
      </c>
    </row>
    <row r="357" spans="5:23">
      <c r="E357" s="384"/>
      <c r="F357" s="384"/>
      <c r="G357" s="384"/>
      <c r="H357" s="384"/>
      <c r="J357" s="372" t="str">
        <f t="shared" si="11"/>
        <v>13738Cortland</v>
      </c>
      <c r="K357" s="373" t="s">
        <v>815</v>
      </c>
      <c r="L357">
        <v>13738</v>
      </c>
      <c r="M357" s="373" t="s">
        <v>424</v>
      </c>
      <c r="N357" s="373" t="s">
        <v>378</v>
      </c>
      <c r="O357" s="373" t="s">
        <v>809</v>
      </c>
      <c r="P357" s="373" t="s">
        <v>650</v>
      </c>
      <c r="Q357" t="s">
        <v>520</v>
      </c>
      <c r="R357" t="s">
        <v>520</v>
      </c>
      <c r="S357" t="s">
        <v>520</v>
      </c>
      <c r="U357" s="373" t="s">
        <v>424</v>
      </c>
      <c r="V357" t="str">
        <f t="shared" si="12"/>
        <v>Central</v>
      </c>
      <c r="W357" t="s">
        <v>570</v>
      </c>
    </row>
    <row r="358" spans="5:23">
      <c r="E358" s="384"/>
      <c r="F358" s="384"/>
      <c r="G358" s="384"/>
      <c r="H358" s="384"/>
      <c r="J358" s="372" t="str">
        <f t="shared" si="11"/>
        <v>13040Cortland</v>
      </c>
      <c r="K358" s="373" t="s">
        <v>816</v>
      </c>
      <c r="L358">
        <v>13040</v>
      </c>
      <c r="M358" s="373" t="s">
        <v>424</v>
      </c>
      <c r="N358" s="373" t="s">
        <v>492</v>
      </c>
      <c r="O358" s="373" t="s">
        <v>809</v>
      </c>
      <c r="P358" s="373" t="s">
        <v>650</v>
      </c>
      <c r="Q358" t="s">
        <v>520</v>
      </c>
      <c r="R358" t="s">
        <v>520</v>
      </c>
      <c r="S358" t="s">
        <v>520</v>
      </c>
      <c r="U358" s="373" t="s">
        <v>424</v>
      </c>
      <c r="V358" t="str">
        <f t="shared" si="12"/>
        <v>Central</v>
      </c>
      <c r="W358" t="s">
        <v>570</v>
      </c>
    </row>
    <row r="359" spans="5:23">
      <c r="E359" s="384"/>
      <c r="F359" s="384"/>
      <c r="G359" s="384"/>
      <c r="H359" s="384"/>
      <c r="J359" s="372" t="str">
        <f t="shared" si="11"/>
        <v>13784Cortland</v>
      </c>
      <c r="K359" s="373" t="s">
        <v>817</v>
      </c>
      <c r="L359">
        <v>13784</v>
      </c>
      <c r="M359" s="373" t="s">
        <v>424</v>
      </c>
      <c r="N359" s="373" t="s">
        <v>492</v>
      </c>
      <c r="O359" s="373" t="s">
        <v>809</v>
      </c>
      <c r="P359" s="373" t="s">
        <v>650</v>
      </c>
      <c r="Q359" t="s">
        <v>520</v>
      </c>
      <c r="R359" t="s">
        <v>520</v>
      </c>
      <c r="S359" t="s">
        <v>520</v>
      </c>
      <c r="U359" s="373" t="s">
        <v>424</v>
      </c>
      <c r="V359" t="str">
        <f t="shared" si="12"/>
        <v>Central</v>
      </c>
      <c r="W359" t="s">
        <v>570</v>
      </c>
    </row>
    <row r="360" spans="5:23">
      <c r="E360" s="384"/>
      <c r="F360" s="384"/>
      <c r="G360" s="384"/>
      <c r="H360" s="384"/>
      <c r="J360" s="372" t="str">
        <f t="shared" si="11"/>
        <v>13803Cortland</v>
      </c>
      <c r="K360" s="373" t="s">
        <v>818</v>
      </c>
      <c r="L360">
        <v>13803</v>
      </c>
      <c r="M360" s="373" t="s">
        <v>424</v>
      </c>
      <c r="N360" s="373" t="s">
        <v>492</v>
      </c>
      <c r="O360" s="373" t="s">
        <v>809</v>
      </c>
      <c r="P360" s="373" t="s">
        <v>650</v>
      </c>
      <c r="Q360" t="s">
        <v>520</v>
      </c>
      <c r="R360" t="s">
        <v>520</v>
      </c>
      <c r="S360" t="s">
        <v>520</v>
      </c>
      <c r="U360" s="373" t="s">
        <v>424</v>
      </c>
      <c r="V360" t="str">
        <f t="shared" si="12"/>
        <v>Central</v>
      </c>
      <c r="W360" t="s">
        <v>570</v>
      </c>
    </row>
    <row r="361" spans="5:23">
      <c r="E361" s="384"/>
      <c r="F361" s="384"/>
      <c r="G361" s="384"/>
      <c r="H361" s="384"/>
      <c r="J361" s="372" t="str">
        <f t="shared" si="11"/>
        <v>13863Cortland</v>
      </c>
      <c r="K361" s="373" t="s">
        <v>819</v>
      </c>
      <c r="L361">
        <v>13863</v>
      </c>
      <c r="M361" s="373" t="s">
        <v>424</v>
      </c>
      <c r="N361" s="373" t="s">
        <v>492</v>
      </c>
      <c r="O361" s="373" t="s">
        <v>809</v>
      </c>
      <c r="P361" s="373" t="s">
        <v>650</v>
      </c>
      <c r="Q361" t="s">
        <v>520</v>
      </c>
      <c r="R361" t="s">
        <v>520</v>
      </c>
      <c r="S361" t="s">
        <v>520</v>
      </c>
      <c r="U361" s="373" t="s">
        <v>424</v>
      </c>
      <c r="V361" t="str">
        <f t="shared" si="12"/>
        <v>Central</v>
      </c>
      <c r="W361" t="s">
        <v>570</v>
      </c>
    </row>
    <row r="362" spans="5:23">
      <c r="E362" s="384"/>
      <c r="F362" s="384"/>
      <c r="G362" s="384"/>
      <c r="H362" s="384"/>
      <c r="J362" s="372" t="str">
        <f t="shared" si="11"/>
        <v>12167Delaware</v>
      </c>
      <c r="K362" s="373" t="s">
        <v>820</v>
      </c>
      <c r="L362">
        <v>12167</v>
      </c>
      <c r="M362" s="373" t="s">
        <v>430</v>
      </c>
      <c r="N362" s="373" t="s">
        <v>492</v>
      </c>
      <c r="O362" s="373" t="s">
        <v>821</v>
      </c>
      <c r="P362" s="373" t="s">
        <v>584</v>
      </c>
      <c r="Q362" t="s">
        <v>520</v>
      </c>
      <c r="R362" t="s">
        <v>520</v>
      </c>
      <c r="S362" t="s">
        <v>520</v>
      </c>
      <c r="U362" s="373" t="s">
        <v>430</v>
      </c>
      <c r="V362" t="str">
        <f t="shared" si="12"/>
        <v>Central</v>
      </c>
      <c r="W362" t="s">
        <v>570</v>
      </c>
    </row>
    <row r="363" spans="5:23">
      <c r="E363" s="384"/>
      <c r="F363" s="384"/>
      <c r="G363" s="384"/>
      <c r="H363" s="384"/>
      <c r="J363" s="372" t="str">
        <f t="shared" si="11"/>
        <v>12406Delaware</v>
      </c>
      <c r="K363" s="373" t="s">
        <v>822</v>
      </c>
      <c r="L363">
        <v>12406</v>
      </c>
      <c r="M363" s="373" t="s">
        <v>430</v>
      </c>
      <c r="N363" s="373" t="s">
        <v>492</v>
      </c>
      <c r="O363" s="373" t="s">
        <v>821</v>
      </c>
      <c r="P363" s="373" t="s">
        <v>584</v>
      </c>
      <c r="Q363" t="s">
        <v>520</v>
      </c>
      <c r="R363" t="s">
        <v>520</v>
      </c>
      <c r="S363" t="s">
        <v>520</v>
      </c>
      <c r="U363" s="373" t="s">
        <v>430</v>
      </c>
      <c r="V363" t="str">
        <f t="shared" si="12"/>
        <v>Central</v>
      </c>
      <c r="W363" t="s">
        <v>570</v>
      </c>
    </row>
    <row r="364" spans="5:23">
      <c r="E364" s="384"/>
      <c r="F364" s="384"/>
      <c r="G364" s="384"/>
      <c r="H364" s="384"/>
      <c r="J364" s="372" t="str">
        <f t="shared" si="11"/>
        <v>12421Delaware</v>
      </c>
      <c r="K364" s="373" t="s">
        <v>823</v>
      </c>
      <c r="L364">
        <v>12421</v>
      </c>
      <c r="M364" s="373" t="s">
        <v>430</v>
      </c>
      <c r="N364" s="373" t="s">
        <v>492</v>
      </c>
      <c r="O364" s="373" t="s">
        <v>821</v>
      </c>
      <c r="P364" s="373" t="s">
        <v>584</v>
      </c>
      <c r="Q364" t="s">
        <v>520</v>
      </c>
      <c r="R364" t="s">
        <v>520</v>
      </c>
      <c r="S364" t="s">
        <v>520</v>
      </c>
      <c r="U364" s="373" t="s">
        <v>430</v>
      </c>
      <c r="V364" t="str">
        <f t="shared" si="12"/>
        <v>Central</v>
      </c>
      <c r="W364" t="s">
        <v>570</v>
      </c>
    </row>
    <row r="365" spans="5:23">
      <c r="E365" s="384"/>
      <c r="F365" s="384"/>
      <c r="G365" s="384"/>
      <c r="H365" s="384"/>
      <c r="J365" s="372" t="str">
        <f t="shared" si="11"/>
        <v>12434Delaware</v>
      </c>
      <c r="K365" s="373" t="s">
        <v>824</v>
      </c>
      <c r="L365">
        <v>12434</v>
      </c>
      <c r="M365" s="373" t="s">
        <v>430</v>
      </c>
      <c r="N365" s="373" t="s">
        <v>492</v>
      </c>
      <c r="O365" s="373" t="s">
        <v>821</v>
      </c>
      <c r="P365" s="373" t="s">
        <v>584</v>
      </c>
      <c r="Q365" t="s">
        <v>520</v>
      </c>
      <c r="R365" t="s">
        <v>520</v>
      </c>
      <c r="S365" t="s">
        <v>520</v>
      </c>
      <c r="U365" s="373" t="s">
        <v>430</v>
      </c>
      <c r="V365" t="str">
        <f t="shared" si="12"/>
        <v>Central</v>
      </c>
      <c r="W365" t="s">
        <v>570</v>
      </c>
    </row>
    <row r="366" spans="5:23">
      <c r="E366" s="384"/>
      <c r="F366" s="384"/>
      <c r="G366" s="384"/>
      <c r="H366" s="384"/>
      <c r="J366" s="372" t="str">
        <f t="shared" si="11"/>
        <v>12438Delaware</v>
      </c>
      <c r="K366" s="373" t="s">
        <v>825</v>
      </c>
      <c r="L366">
        <v>12438</v>
      </c>
      <c r="M366" s="373" t="s">
        <v>430</v>
      </c>
      <c r="N366" s="373" t="s">
        <v>492</v>
      </c>
      <c r="O366" s="373" t="s">
        <v>821</v>
      </c>
      <c r="P366" s="373" t="s">
        <v>584</v>
      </c>
      <c r="Q366" t="s">
        <v>520</v>
      </c>
      <c r="R366" t="s">
        <v>520</v>
      </c>
      <c r="S366" t="s">
        <v>520</v>
      </c>
      <c r="U366" s="373" t="s">
        <v>430</v>
      </c>
      <c r="V366" t="str">
        <f t="shared" si="12"/>
        <v>Central</v>
      </c>
      <c r="W366" t="s">
        <v>570</v>
      </c>
    </row>
    <row r="367" spans="5:23">
      <c r="E367" s="384"/>
      <c r="F367" s="384"/>
      <c r="G367" s="384"/>
      <c r="H367" s="384"/>
      <c r="J367" s="372" t="str">
        <f t="shared" si="11"/>
        <v>12455Delaware</v>
      </c>
      <c r="K367" s="373" t="s">
        <v>826</v>
      </c>
      <c r="L367">
        <v>12455</v>
      </c>
      <c r="M367" s="373" t="s">
        <v>430</v>
      </c>
      <c r="N367" s="373" t="s">
        <v>492</v>
      </c>
      <c r="O367" s="373" t="s">
        <v>821</v>
      </c>
      <c r="P367" s="373" t="s">
        <v>584</v>
      </c>
      <c r="Q367" t="s">
        <v>520</v>
      </c>
      <c r="R367" t="s">
        <v>520</v>
      </c>
      <c r="S367" t="s">
        <v>520</v>
      </c>
      <c r="U367" s="373" t="s">
        <v>430</v>
      </c>
      <c r="V367" t="str">
        <f t="shared" si="12"/>
        <v>Central</v>
      </c>
      <c r="W367" t="s">
        <v>570</v>
      </c>
    </row>
    <row r="368" spans="5:23">
      <c r="E368" s="384"/>
      <c r="F368" s="384"/>
      <c r="G368" s="384"/>
      <c r="H368" s="384"/>
      <c r="J368" s="372" t="str">
        <f t="shared" si="11"/>
        <v>12459Delaware</v>
      </c>
      <c r="K368" s="373" t="s">
        <v>827</v>
      </c>
      <c r="L368">
        <v>12459</v>
      </c>
      <c r="M368" s="373" t="s">
        <v>430</v>
      </c>
      <c r="N368" s="373" t="s">
        <v>492</v>
      </c>
      <c r="O368" s="373" t="s">
        <v>821</v>
      </c>
      <c r="P368" s="373" t="s">
        <v>584</v>
      </c>
      <c r="Q368" t="s">
        <v>520</v>
      </c>
      <c r="R368" t="s">
        <v>520</v>
      </c>
      <c r="S368" t="s">
        <v>520</v>
      </c>
      <c r="U368" s="373" t="s">
        <v>430</v>
      </c>
      <c r="V368" t="str">
        <f t="shared" si="12"/>
        <v>Central</v>
      </c>
      <c r="W368" t="s">
        <v>570</v>
      </c>
    </row>
    <row r="369" spans="5:23">
      <c r="E369" s="384"/>
      <c r="F369" s="384"/>
      <c r="G369" s="384"/>
      <c r="H369" s="384"/>
      <c r="J369" s="372" t="str">
        <f t="shared" si="11"/>
        <v>12474Delaware</v>
      </c>
      <c r="K369" s="373" t="s">
        <v>828</v>
      </c>
      <c r="L369">
        <v>12474</v>
      </c>
      <c r="M369" s="373" t="s">
        <v>430</v>
      </c>
      <c r="N369" s="373" t="s">
        <v>492</v>
      </c>
      <c r="O369" s="373" t="s">
        <v>821</v>
      </c>
      <c r="P369" s="373" t="s">
        <v>584</v>
      </c>
      <c r="Q369" t="s">
        <v>520</v>
      </c>
      <c r="R369" t="s">
        <v>520</v>
      </c>
      <c r="S369" t="s">
        <v>520</v>
      </c>
      <c r="U369" s="373" t="s">
        <v>430</v>
      </c>
      <c r="V369" t="str">
        <f t="shared" si="12"/>
        <v>Central</v>
      </c>
      <c r="W369" t="s">
        <v>570</v>
      </c>
    </row>
    <row r="370" spans="5:23">
      <c r="E370" s="384"/>
      <c r="F370" s="384"/>
      <c r="G370" s="384"/>
      <c r="H370" s="384"/>
      <c r="J370" s="372" t="str">
        <f t="shared" si="11"/>
        <v>13731Delaware</v>
      </c>
      <c r="K370" s="373" t="s">
        <v>829</v>
      </c>
      <c r="L370">
        <v>13731</v>
      </c>
      <c r="M370" s="373" t="s">
        <v>430</v>
      </c>
      <c r="N370" s="373" t="s">
        <v>492</v>
      </c>
      <c r="O370" s="373" t="s">
        <v>821</v>
      </c>
      <c r="P370" s="373" t="s">
        <v>584</v>
      </c>
      <c r="Q370" t="s">
        <v>520</v>
      </c>
      <c r="R370" t="s">
        <v>520</v>
      </c>
      <c r="S370" t="s">
        <v>520</v>
      </c>
      <c r="U370" s="373" t="s">
        <v>430</v>
      </c>
      <c r="V370" t="str">
        <f t="shared" si="12"/>
        <v>Central</v>
      </c>
      <c r="W370" t="s">
        <v>570</v>
      </c>
    </row>
    <row r="371" spans="5:23">
      <c r="E371" s="384"/>
      <c r="F371" s="384"/>
      <c r="G371" s="384"/>
      <c r="H371" s="384"/>
      <c r="J371" s="372" t="str">
        <f t="shared" si="11"/>
        <v>13739Delaware</v>
      </c>
      <c r="K371" s="373" t="s">
        <v>830</v>
      </c>
      <c r="L371">
        <v>13739</v>
      </c>
      <c r="M371" s="373" t="s">
        <v>430</v>
      </c>
      <c r="N371" s="373" t="s">
        <v>492</v>
      </c>
      <c r="O371" s="373" t="s">
        <v>821</v>
      </c>
      <c r="P371" s="373" t="s">
        <v>584</v>
      </c>
      <c r="Q371" t="s">
        <v>520</v>
      </c>
      <c r="R371" t="s">
        <v>520</v>
      </c>
      <c r="S371" t="s">
        <v>520</v>
      </c>
      <c r="U371" s="373" t="s">
        <v>430</v>
      </c>
      <c r="V371" t="str">
        <f t="shared" si="12"/>
        <v>Central</v>
      </c>
      <c r="W371" t="s">
        <v>570</v>
      </c>
    </row>
    <row r="372" spans="5:23">
      <c r="E372" s="384"/>
      <c r="F372" s="384"/>
      <c r="G372" s="384"/>
      <c r="H372" s="384"/>
      <c r="J372" s="372" t="str">
        <f t="shared" si="11"/>
        <v>13740Delaware</v>
      </c>
      <c r="K372" s="373" t="s">
        <v>831</v>
      </c>
      <c r="L372">
        <v>13740</v>
      </c>
      <c r="M372" s="373" t="s">
        <v>430</v>
      </c>
      <c r="N372" s="373" t="s">
        <v>492</v>
      </c>
      <c r="O372" s="373" t="s">
        <v>821</v>
      </c>
      <c r="P372" s="373" t="s">
        <v>584</v>
      </c>
      <c r="Q372" t="s">
        <v>520</v>
      </c>
      <c r="R372" t="s">
        <v>520</v>
      </c>
      <c r="S372" t="s">
        <v>520</v>
      </c>
      <c r="U372" s="373" t="s">
        <v>430</v>
      </c>
      <c r="V372" t="str">
        <f t="shared" si="12"/>
        <v>Central</v>
      </c>
      <c r="W372" t="s">
        <v>570</v>
      </c>
    </row>
    <row r="373" spans="5:23">
      <c r="E373" s="384"/>
      <c r="F373" s="384"/>
      <c r="G373" s="384"/>
      <c r="H373" s="384"/>
      <c r="J373" s="372" t="str">
        <f t="shared" si="11"/>
        <v>13750Delaware</v>
      </c>
      <c r="K373" s="373" t="s">
        <v>832</v>
      </c>
      <c r="L373">
        <v>13750</v>
      </c>
      <c r="M373" s="373" t="s">
        <v>430</v>
      </c>
      <c r="N373" s="373" t="s">
        <v>492</v>
      </c>
      <c r="O373" s="373" t="s">
        <v>821</v>
      </c>
      <c r="P373" s="373" t="s">
        <v>584</v>
      </c>
      <c r="Q373" t="s">
        <v>520</v>
      </c>
      <c r="R373" t="s">
        <v>520</v>
      </c>
      <c r="S373" t="s">
        <v>520</v>
      </c>
      <c r="U373" s="373" t="s">
        <v>430</v>
      </c>
      <c r="V373" t="str">
        <f t="shared" si="12"/>
        <v>Central</v>
      </c>
      <c r="W373" t="s">
        <v>570</v>
      </c>
    </row>
    <row r="374" spans="5:23">
      <c r="E374" s="384"/>
      <c r="F374" s="384"/>
      <c r="G374" s="384"/>
      <c r="H374" s="384"/>
      <c r="J374" s="372" t="str">
        <f t="shared" si="11"/>
        <v>13751Delaware</v>
      </c>
      <c r="K374" s="373" t="s">
        <v>833</v>
      </c>
      <c r="L374">
        <v>13751</v>
      </c>
      <c r="M374" s="373" t="s">
        <v>430</v>
      </c>
      <c r="N374" s="373" t="s">
        <v>492</v>
      </c>
      <c r="O374" s="373" t="s">
        <v>821</v>
      </c>
      <c r="P374" s="373" t="s">
        <v>584</v>
      </c>
      <c r="Q374" t="s">
        <v>520</v>
      </c>
      <c r="R374" t="s">
        <v>520</v>
      </c>
      <c r="S374" t="s">
        <v>520</v>
      </c>
      <c r="U374" s="373" t="s">
        <v>430</v>
      </c>
      <c r="V374" t="str">
        <f t="shared" si="12"/>
        <v>Central</v>
      </c>
      <c r="W374" t="s">
        <v>570</v>
      </c>
    </row>
    <row r="375" spans="5:23">
      <c r="E375" s="384"/>
      <c r="F375" s="384"/>
      <c r="G375" s="384"/>
      <c r="H375" s="384"/>
      <c r="J375" s="372" t="str">
        <f t="shared" si="11"/>
        <v>13752Delaware</v>
      </c>
      <c r="K375" s="373" t="s">
        <v>834</v>
      </c>
      <c r="L375">
        <v>13752</v>
      </c>
      <c r="M375" s="373" t="s">
        <v>430</v>
      </c>
      <c r="N375" s="373" t="s">
        <v>492</v>
      </c>
      <c r="O375" s="373" t="s">
        <v>821</v>
      </c>
      <c r="P375" s="373" t="s">
        <v>584</v>
      </c>
      <c r="Q375" t="s">
        <v>520</v>
      </c>
      <c r="R375" t="s">
        <v>520</v>
      </c>
      <c r="S375" t="s">
        <v>520</v>
      </c>
      <c r="U375" s="373" t="s">
        <v>430</v>
      </c>
      <c r="V375" t="str">
        <f t="shared" si="12"/>
        <v>Central</v>
      </c>
      <c r="W375" t="s">
        <v>570</v>
      </c>
    </row>
    <row r="376" spans="5:23">
      <c r="E376" s="384"/>
      <c r="F376" s="384"/>
      <c r="G376" s="384"/>
      <c r="H376" s="384"/>
      <c r="J376" s="372" t="str">
        <f t="shared" si="11"/>
        <v>13753Delaware</v>
      </c>
      <c r="K376" s="373" t="s">
        <v>835</v>
      </c>
      <c r="L376">
        <v>13753</v>
      </c>
      <c r="M376" s="373" t="s">
        <v>430</v>
      </c>
      <c r="N376" s="373" t="s">
        <v>492</v>
      </c>
      <c r="O376" s="373" t="s">
        <v>821</v>
      </c>
      <c r="P376" s="373" t="s">
        <v>584</v>
      </c>
      <c r="Q376" t="s">
        <v>520</v>
      </c>
      <c r="R376" t="s">
        <v>520</v>
      </c>
      <c r="S376" t="s">
        <v>520</v>
      </c>
      <c r="U376" s="373" t="s">
        <v>430</v>
      </c>
      <c r="V376" t="str">
        <f t="shared" si="12"/>
        <v>Central</v>
      </c>
      <c r="W376" t="s">
        <v>570</v>
      </c>
    </row>
    <row r="377" spans="5:23">
      <c r="E377" s="384"/>
      <c r="F377" s="384"/>
      <c r="G377" s="384"/>
      <c r="H377" s="384"/>
      <c r="J377" s="372" t="str">
        <f t="shared" si="11"/>
        <v>13755Delaware</v>
      </c>
      <c r="K377" s="373" t="s">
        <v>836</v>
      </c>
      <c r="L377">
        <v>13755</v>
      </c>
      <c r="M377" s="373" t="s">
        <v>430</v>
      </c>
      <c r="N377" s="373" t="s">
        <v>492</v>
      </c>
      <c r="O377" s="373" t="s">
        <v>821</v>
      </c>
      <c r="P377" s="373" t="s">
        <v>584</v>
      </c>
      <c r="Q377" t="s">
        <v>520</v>
      </c>
      <c r="R377" t="s">
        <v>520</v>
      </c>
      <c r="S377" t="s">
        <v>520</v>
      </c>
      <c r="U377" s="373" t="s">
        <v>430</v>
      </c>
      <c r="V377" t="str">
        <f t="shared" si="12"/>
        <v>Central</v>
      </c>
      <c r="W377" t="s">
        <v>570</v>
      </c>
    </row>
    <row r="378" spans="5:23">
      <c r="E378" s="384"/>
      <c r="F378" s="384"/>
      <c r="G378" s="384"/>
      <c r="H378" s="384"/>
      <c r="J378" s="372" t="str">
        <f t="shared" si="11"/>
        <v>13756Delaware</v>
      </c>
      <c r="K378" s="373" t="s">
        <v>837</v>
      </c>
      <c r="L378">
        <v>13756</v>
      </c>
      <c r="M378" s="373" t="s">
        <v>430</v>
      </c>
      <c r="N378" s="373" t="s">
        <v>492</v>
      </c>
      <c r="O378" s="373" t="s">
        <v>821</v>
      </c>
      <c r="P378" s="373" t="s">
        <v>584</v>
      </c>
      <c r="Q378" t="s">
        <v>520</v>
      </c>
      <c r="R378" t="s">
        <v>520</v>
      </c>
      <c r="S378" t="s">
        <v>520</v>
      </c>
      <c r="U378" s="373" t="s">
        <v>430</v>
      </c>
      <c r="V378" t="str">
        <f t="shared" si="12"/>
        <v>Central</v>
      </c>
      <c r="W378" t="s">
        <v>570</v>
      </c>
    </row>
    <row r="379" spans="5:23">
      <c r="E379" s="384"/>
      <c r="F379" s="384"/>
      <c r="G379" s="384"/>
      <c r="H379" s="384"/>
      <c r="J379" s="372" t="str">
        <f t="shared" si="11"/>
        <v>13757Delaware</v>
      </c>
      <c r="K379" s="373" t="s">
        <v>838</v>
      </c>
      <c r="L379">
        <v>13757</v>
      </c>
      <c r="M379" s="373" t="s">
        <v>430</v>
      </c>
      <c r="N379" s="373" t="s">
        <v>492</v>
      </c>
      <c r="O379" s="373" t="s">
        <v>821</v>
      </c>
      <c r="P379" s="373" t="s">
        <v>584</v>
      </c>
      <c r="Q379" t="s">
        <v>520</v>
      </c>
      <c r="R379" t="s">
        <v>520</v>
      </c>
      <c r="S379" t="s">
        <v>520</v>
      </c>
      <c r="U379" s="373" t="s">
        <v>430</v>
      </c>
      <c r="V379" t="str">
        <f t="shared" si="12"/>
        <v>Central</v>
      </c>
      <c r="W379" t="s">
        <v>570</v>
      </c>
    </row>
    <row r="380" spans="5:23">
      <c r="E380" s="384"/>
      <c r="F380" s="384"/>
      <c r="G380" s="384"/>
      <c r="H380" s="384"/>
      <c r="J380" s="372" t="str">
        <f t="shared" si="11"/>
        <v>13774Delaware</v>
      </c>
      <c r="K380" s="373" t="s">
        <v>839</v>
      </c>
      <c r="L380">
        <v>13774</v>
      </c>
      <c r="M380" s="373" t="s">
        <v>430</v>
      </c>
      <c r="N380" s="373" t="s">
        <v>492</v>
      </c>
      <c r="O380" s="373" t="s">
        <v>821</v>
      </c>
      <c r="P380" s="373" t="s">
        <v>584</v>
      </c>
      <c r="Q380" t="s">
        <v>520</v>
      </c>
      <c r="R380" t="s">
        <v>520</v>
      </c>
      <c r="S380" t="s">
        <v>520</v>
      </c>
      <c r="U380" s="373" t="s">
        <v>430</v>
      </c>
      <c r="V380" t="str">
        <f t="shared" si="12"/>
        <v>Central</v>
      </c>
      <c r="W380" t="s">
        <v>570</v>
      </c>
    </row>
    <row r="381" spans="5:23">
      <c r="E381" s="384"/>
      <c r="F381" s="384"/>
      <c r="G381" s="384"/>
      <c r="H381" s="384"/>
      <c r="J381" s="372" t="str">
        <f t="shared" si="11"/>
        <v>13775Delaware</v>
      </c>
      <c r="K381" s="373" t="s">
        <v>840</v>
      </c>
      <c r="L381">
        <v>13775</v>
      </c>
      <c r="M381" s="373" t="s">
        <v>430</v>
      </c>
      <c r="N381" s="373" t="s">
        <v>492</v>
      </c>
      <c r="O381" s="373" t="s">
        <v>821</v>
      </c>
      <c r="P381" s="373" t="s">
        <v>584</v>
      </c>
      <c r="Q381" t="s">
        <v>520</v>
      </c>
      <c r="R381" t="s">
        <v>520</v>
      </c>
      <c r="S381" t="s">
        <v>520</v>
      </c>
      <c r="U381" s="373" t="s">
        <v>430</v>
      </c>
      <c r="V381" t="str">
        <f t="shared" si="12"/>
        <v>Central</v>
      </c>
      <c r="W381" t="s">
        <v>570</v>
      </c>
    </row>
    <row r="382" spans="5:23">
      <c r="E382" s="384"/>
      <c r="F382" s="384"/>
      <c r="G382" s="384"/>
      <c r="H382" s="384"/>
      <c r="J382" s="372" t="str">
        <f t="shared" si="11"/>
        <v>13782Delaware</v>
      </c>
      <c r="K382" s="373" t="s">
        <v>841</v>
      </c>
      <c r="L382">
        <v>13782</v>
      </c>
      <c r="M382" s="373" t="s">
        <v>430</v>
      </c>
      <c r="N382" s="373" t="s">
        <v>492</v>
      </c>
      <c r="O382" s="373" t="s">
        <v>821</v>
      </c>
      <c r="P382" s="373" t="s">
        <v>584</v>
      </c>
      <c r="Q382" t="s">
        <v>520</v>
      </c>
      <c r="R382" t="s">
        <v>520</v>
      </c>
      <c r="S382" t="s">
        <v>520</v>
      </c>
      <c r="U382" s="373" t="s">
        <v>430</v>
      </c>
      <c r="V382" t="str">
        <f t="shared" si="12"/>
        <v>Central</v>
      </c>
      <c r="W382" t="s">
        <v>570</v>
      </c>
    </row>
    <row r="383" spans="5:23">
      <c r="E383" s="384"/>
      <c r="F383" s="384"/>
      <c r="G383" s="384"/>
      <c r="H383" s="384"/>
      <c r="J383" s="372" t="str">
        <f t="shared" si="11"/>
        <v>13783Delaware</v>
      </c>
      <c r="K383" s="373" t="s">
        <v>842</v>
      </c>
      <c r="L383">
        <v>13783</v>
      </c>
      <c r="M383" s="373" t="s">
        <v>430</v>
      </c>
      <c r="N383" s="373" t="s">
        <v>492</v>
      </c>
      <c r="O383" s="373" t="s">
        <v>821</v>
      </c>
      <c r="P383" s="373" t="s">
        <v>584</v>
      </c>
      <c r="Q383" t="s">
        <v>520</v>
      </c>
      <c r="R383" t="s">
        <v>520</v>
      </c>
      <c r="S383" t="s">
        <v>520</v>
      </c>
      <c r="U383" s="373" t="s">
        <v>430</v>
      </c>
      <c r="V383" t="str">
        <f t="shared" si="12"/>
        <v>Central</v>
      </c>
      <c r="W383" t="s">
        <v>570</v>
      </c>
    </row>
    <row r="384" spans="5:23">
      <c r="E384" s="384"/>
      <c r="F384" s="384"/>
      <c r="G384" s="384"/>
      <c r="H384" s="384"/>
      <c r="J384" s="372" t="str">
        <f t="shared" si="11"/>
        <v>13786Delaware</v>
      </c>
      <c r="K384" s="373" t="s">
        <v>843</v>
      </c>
      <c r="L384">
        <v>13786</v>
      </c>
      <c r="M384" s="373" t="s">
        <v>430</v>
      </c>
      <c r="N384" s="373" t="s">
        <v>492</v>
      </c>
      <c r="O384" s="373" t="s">
        <v>821</v>
      </c>
      <c r="P384" s="373" t="s">
        <v>584</v>
      </c>
      <c r="Q384" t="s">
        <v>520</v>
      </c>
      <c r="R384" t="s">
        <v>520</v>
      </c>
      <c r="S384" t="s">
        <v>520</v>
      </c>
      <c r="U384" s="373" t="s">
        <v>430</v>
      </c>
      <c r="V384" t="str">
        <f t="shared" si="12"/>
        <v>Central</v>
      </c>
      <c r="W384" t="s">
        <v>570</v>
      </c>
    </row>
    <row r="385" spans="5:23">
      <c r="E385" s="384"/>
      <c r="F385" s="384"/>
      <c r="G385" s="384"/>
      <c r="H385" s="384"/>
      <c r="J385" s="372" t="str">
        <f t="shared" si="11"/>
        <v>13788Delaware</v>
      </c>
      <c r="K385" s="373" t="s">
        <v>844</v>
      </c>
      <c r="L385">
        <v>13788</v>
      </c>
      <c r="M385" s="373" t="s">
        <v>430</v>
      </c>
      <c r="N385" s="373" t="s">
        <v>492</v>
      </c>
      <c r="O385" s="373" t="s">
        <v>821</v>
      </c>
      <c r="P385" s="373" t="s">
        <v>584</v>
      </c>
      <c r="Q385" t="s">
        <v>520</v>
      </c>
      <c r="R385" t="s">
        <v>520</v>
      </c>
      <c r="S385" t="s">
        <v>520</v>
      </c>
      <c r="U385" s="373" t="s">
        <v>430</v>
      </c>
      <c r="V385" t="str">
        <f t="shared" si="12"/>
        <v>Central</v>
      </c>
      <c r="W385" t="s">
        <v>570</v>
      </c>
    </row>
    <row r="386" spans="5:23">
      <c r="E386" s="384"/>
      <c r="F386" s="384"/>
      <c r="G386" s="384"/>
      <c r="H386" s="384"/>
      <c r="J386" s="372" t="str">
        <f t="shared" si="11"/>
        <v>13804Delaware</v>
      </c>
      <c r="K386" s="373" t="s">
        <v>845</v>
      </c>
      <c r="L386">
        <v>13804</v>
      </c>
      <c r="M386" s="373" t="s">
        <v>430</v>
      </c>
      <c r="N386" s="373" t="s">
        <v>492</v>
      </c>
      <c r="O386" s="373" t="s">
        <v>821</v>
      </c>
      <c r="P386" s="373" t="s">
        <v>584</v>
      </c>
      <c r="Q386" t="s">
        <v>520</v>
      </c>
      <c r="R386" t="s">
        <v>520</v>
      </c>
      <c r="S386" t="s">
        <v>520</v>
      </c>
      <c r="U386" s="373" t="s">
        <v>430</v>
      </c>
      <c r="V386" t="str">
        <f t="shared" si="12"/>
        <v>Central</v>
      </c>
      <c r="W386" t="s">
        <v>570</v>
      </c>
    </row>
    <row r="387" spans="5:23">
      <c r="E387" s="384"/>
      <c r="F387" s="384"/>
      <c r="G387" s="384"/>
      <c r="H387" s="384"/>
      <c r="J387" s="372" t="str">
        <f t="shared" si="11"/>
        <v>13806Delaware</v>
      </c>
      <c r="K387" s="373" t="s">
        <v>846</v>
      </c>
      <c r="L387">
        <v>13806</v>
      </c>
      <c r="M387" s="373" t="s">
        <v>430</v>
      </c>
      <c r="N387" s="373" t="s">
        <v>492</v>
      </c>
      <c r="O387" s="373" t="s">
        <v>821</v>
      </c>
      <c r="P387" s="373" t="s">
        <v>584</v>
      </c>
      <c r="Q387" t="s">
        <v>520</v>
      </c>
      <c r="R387" t="s">
        <v>520</v>
      </c>
      <c r="S387" t="s">
        <v>520</v>
      </c>
      <c r="U387" s="373" t="s">
        <v>430</v>
      </c>
      <c r="V387" t="str">
        <f t="shared" si="12"/>
        <v>Central</v>
      </c>
      <c r="W387" t="s">
        <v>570</v>
      </c>
    </row>
    <row r="388" spans="5:23">
      <c r="E388" s="384"/>
      <c r="F388" s="384"/>
      <c r="G388" s="384"/>
      <c r="H388" s="384"/>
      <c r="J388" s="372" t="str">
        <f t="shared" si="11"/>
        <v>13838Delaware</v>
      </c>
      <c r="K388" s="373" t="s">
        <v>847</v>
      </c>
      <c r="L388">
        <v>13838</v>
      </c>
      <c r="M388" s="373" t="s">
        <v>430</v>
      </c>
      <c r="N388" s="373" t="s">
        <v>492</v>
      </c>
      <c r="O388" s="373" t="s">
        <v>821</v>
      </c>
      <c r="P388" s="373" t="s">
        <v>584</v>
      </c>
      <c r="Q388" t="s">
        <v>520</v>
      </c>
      <c r="R388" t="s">
        <v>520</v>
      </c>
      <c r="S388" t="s">
        <v>520</v>
      </c>
      <c r="U388" s="373" t="s">
        <v>430</v>
      </c>
      <c r="V388" t="str">
        <f t="shared" si="12"/>
        <v>Central</v>
      </c>
      <c r="W388" t="s">
        <v>570</v>
      </c>
    </row>
    <row r="389" spans="5:23">
      <c r="E389" s="384"/>
      <c r="F389" s="384"/>
      <c r="G389" s="384"/>
      <c r="H389" s="384"/>
      <c r="J389" s="372" t="str">
        <f t="shared" ref="J389:J452" si="13">CONCATENATE(L389,O389)</f>
        <v>13839Delaware</v>
      </c>
      <c r="K389" s="373" t="s">
        <v>848</v>
      </c>
      <c r="L389">
        <v>13839</v>
      </c>
      <c r="M389" s="373" t="s">
        <v>430</v>
      </c>
      <c r="N389" s="373" t="s">
        <v>492</v>
      </c>
      <c r="O389" s="373" t="s">
        <v>821</v>
      </c>
      <c r="P389" s="373" t="s">
        <v>584</v>
      </c>
      <c r="Q389" t="s">
        <v>520</v>
      </c>
      <c r="R389" t="s">
        <v>520</v>
      </c>
      <c r="S389" t="s">
        <v>520</v>
      </c>
      <c r="U389" s="373" t="s">
        <v>430</v>
      </c>
      <c r="V389" t="str">
        <f t="shared" ref="V389:V452" si="14">Q389</f>
        <v>Central</v>
      </c>
      <c r="W389" t="s">
        <v>570</v>
      </c>
    </row>
    <row r="390" spans="5:23">
      <c r="E390" s="384"/>
      <c r="F390" s="384"/>
      <c r="G390" s="384"/>
      <c r="H390" s="384"/>
      <c r="J390" s="372" t="str">
        <f t="shared" si="13"/>
        <v>13842Delaware</v>
      </c>
      <c r="K390" s="373" t="s">
        <v>849</v>
      </c>
      <c r="L390">
        <v>13842</v>
      </c>
      <c r="M390" s="373" t="s">
        <v>430</v>
      </c>
      <c r="N390" s="373" t="s">
        <v>492</v>
      </c>
      <c r="O390" s="373" t="s">
        <v>821</v>
      </c>
      <c r="P390" s="373" t="s">
        <v>584</v>
      </c>
      <c r="Q390" t="s">
        <v>520</v>
      </c>
      <c r="R390" t="s">
        <v>520</v>
      </c>
      <c r="S390" t="s">
        <v>520</v>
      </c>
      <c r="U390" s="373" t="s">
        <v>430</v>
      </c>
      <c r="V390" t="str">
        <f t="shared" si="14"/>
        <v>Central</v>
      </c>
      <c r="W390" t="s">
        <v>570</v>
      </c>
    </row>
    <row r="391" spans="5:23">
      <c r="E391" s="384"/>
      <c r="F391" s="384"/>
      <c r="G391" s="384"/>
      <c r="H391" s="384"/>
      <c r="J391" s="372" t="str">
        <f t="shared" si="13"/>
        <v>13846Delaware</v>
      </c>
      <c r="K391" s="373" t="s">
        <v>850</v>
      </c>
      <c r="L391">
        <v>13846</v>
      </c>
      <c r="M391" s="373" t="s">
        <v>430</v>
      </c>
      <c r="N391" s="373" t="s">
        <v>492</v>
      </c>
      <c r="O391" s="373" t="s">
        <v>821</v>
      </c>
      <c r="P391" s="373" t="s">
        <v>584</v>
      </c>
      <c r="Q391" t="s">
        <v>520</v>
      </c>
      <c r="R391" t="s">
        <v>520</v>
      </c>
      <c r="S391" t="s">
        <v>520</v>
      </c>
      <c r="U391" s="373" t="s">
        <v>430</v>
      </c>
      <c r="V391" t="str">
        <f t="shared" si="14"/>
        <v>Central</v>
      </c>
      <c r="W391" t="s">
        <v>570</v>
      </c>
    </row>
    <row r="392" spans="5:23">
      <c r="E392" s="384"/>
      <c r="F392" s="384"/>
      <c r="G392" s="384"/>
      <c r="H392" s="384"/>
      <c r="J392" s="372" t="str">
        <f t="shared" si="13"/>
        <v>13847Delaware</v>
      </c>
      <c r="K392" s="373" t="s">
        <v>851</v>
      </c>
      <c r="L392">
        <v>13847</v>
      </c>
      <c r="M392" s="373" t="s">
        <v>430</v>
      </c>
      <c r="N392" s="373" t="s">
        <v>492</v>
      </c>
      <c r="O392" s="373" t="s">
        <v>821</v>
      </c>
      <c r="P392" s="373" t="s">
        <v>584</v>
      </c>
      <c r="Q392" t="s">
        <v>520</v>
      </c>
      <c r="R392" t="s">
        <v>520</v>
      </c>
      <c r="S392" t="s">
        <v>520</v>
      </c>
      <c r="U392" s="373" t="s">
        <v>430</v>
      </c>
      <c r="V392" t="str">
        <f t="shared" si="14"/>
        <v>Central</v>
      </c>
      <c r="W392" t="s">
        <v>570</v>
      </c>
    </row>
    <row r="393" spans="5:23">
      <c r="E393" s="384"/>
      <c r="F393" s="384"/>
      <c r="G393" s="384"/>
      <c r="H393" s="384"/>
      <c r="J393" s="372" t="str">
        <f t="shared" si="13"/>
        <v>13856Delaware</v>
      </c>
      <c r="K393" s="373" t="s">
        <v>852</v>
      </c>
      <c r="L393">
        <v>13856</v>
      </c>
      <c r="M393" s="373" t="s">
        <v>430</v>
      </c>
      <c r="N393" s="373" t="s">
        <v>492</v>
      </c>
      <c r="O393" s="373" t="s">
        <v>821</v>
      </c>
      <c r="P393" s="373" t="s">
        <v>584</v>
      </c>
      <c r="Q393" t="s">
        <v>520</v>
      </c>
      <c r="R393" t="s">
        <v>520</v>
      </c>
      <c r="S393" t="s">
        <v>520</v>
      </c>
      <c r="U393" s="373" t="s">
        <v>430</v>
      </c>
      <c r="V393" t="str">
        <f t="shared" si="14"/>
        <v>Central</v>
      </c>
      <c r="W393" t="s">
        <v>570</v>
      </c>
    </row>
    <row r="394" spans="5:23">
      <c r="E394" s="384"/>
      <c r="F394" s="384"/>
      <c r="G394" s="384"/>
      <c r="H394" s="384"/>
      <c r="J394" s="372" t="str">
        <f t="shared" si="13"/>
        <v>13860Delaware</v>
      </c>
      <c r="K394" s="373" t="s">
        <v>853</v>
      </c>
      <c r="L394">
        <v>13860</v>
      </c>
      <c r="M394" s="373" t="s">
        <v>430</v>
      </c>
      <c r="N394" s="373" t="s">
        <v>492</v>
      </c>
      <c r="O394" s="373" t="s">
        <v>821</v>
      </c>
      <c r="P394" s="373" t="s">
        <v>584</v>
      </c>
      <c r="Q394" t="s">
        <v>520</v>
      </c>
      <c r="R394" t="s">
        <v>520</v>
      </c>
      <c r="S394" t="s">
        <v>520</v>
      </c>
      <c r="U394" s="373" t="s">
        <v>430</v>
      </c>
      <c r="V394" t="str">
        <f t="shared" si="14"/>
        <v>Central</v>
      </c>
      <c r="W394" t="s">
        <v>570</v>
      </c>
    </row>
    <row r="395" spans="5:23">
      <c r="E395" s="384"/>
      <c r="F395" s="384"/>
      <c r="G395" s="384"/>
      <c r="H395" s="384"/>
      <c r="J395" s="372" t="str">
        <f t="shared" si="13"/>
        <v>12776Delaware</v>
      </c>
      <c r="K395" s="373" t="s">
        <v>854</v>
      </c>
      <c r="L395">
        <v>12776</v>
      </c>
      <c r="M395" s="373" t="s">
        <v>430</v>
      </c>
      <c r="N395" s="373" t="s">
        <v>492</v>
      </c>
      <c r="O395" s="373" t="s">
        <v>821</v>
      </c>
      <c r="P395" s="373" t="s">
        <v>584</v>
      </c>
      <c r="Q395" t="s">
        <v>520</v>
      </c>
      <c r="R395" t="s">
        <v>520</v>
      </c>
      <c r="S395" t="s">
        <v>520</v>
      </c>
      <c r="U395" s="373" t="s">
        <v>430</v>
      </c>
      <c r="V395" t="str">
        <f t="shared" si="14"/>
        <v>Central</v>
      </c>
      <c r="W395" t="s">
        <v>570</v>
      </c>
    </row>
    <row r="396" spans="5:23">
      <c r="E396" s="384"/>
      <c r="F396" s="384"/>
      <c r="G396" s="384"/>
      <c r="H396" s="384"/>
      <c r="J396" s="372" t="str">
        <f t="shared" si="13"/>
        <v>12504Dutchess</v>
      </c>
      <c r="K396" s="373" t="s">
        <v>855</v>
      </c>
      <c r="L396">
        <v>12504</v>
      </c>
      <c r="M396" s="373" t="s">
        <v>452</v>
      </c>
      <c r="N396" s="373" t="s">
        <v>399</v>
      </c>
      <c r="O396" s="373" t="s">
        <v>856</v>
      </c>
      <c r="P396" s="373" t="s">
        <v>532</v>
      </c>
      <c r="Q396" t="s">
        <v>509</v>
      </c>
      <c r="R396" t="s">
        <v>532</v>
      </c>
      <c r="S396" t="s">
        <v>532</v>
      </c>
      <c r="U396" s="373" t="s">
        <v>452</v>
      </c>
      <c r="V396" t="str">
        <f t="shared" si="14"/>
        <v>Lower Hudson</v>
      </c>
      <c r="W396" t="s">
        <v>566</v>
      </c>
    </row>
    <row r="397" spans="5:23">
      <c r="E397" s="384"/>
      <c r="F397" s="384"/>
      <c r="G397" s="384"/>
      <c r="H397" s="384"/>
      <c r="J397" s="372" t="str">
        <f t="shared" si="13"/>
        <v>12506Dutchess</v>
      </c>
      <c r="K397" s="373" t="s">
        <v>857</v>
      </c>
      <c r="L397">
        <v>12506</v>
      </c>
      <c r="M397" s="373" t="s">
        <v>452</v>
      </c>
      <c r="N397" s="373" t="s">
        <v>399</v>
      </c>
      <c r="O397" s="373" t="s">
        <v>856</v>
      </c>
      <c r="P397" s="373" t="s">
        <v>532</v>
      </c>
      <c r="Q397" t="s">
        <v>509</v>
      </c>
      <c r="R397" t="s">
        <v>532</v>
      </c>
      <c r="S397" t="s">
        <v>532</v>
      </c>
      <c r="U397" s="373" t="s">
        <v>452</v>
      </c>
      <c r="V397" t="str">
        <f t="shared" si="14"/>
        <v>Lower Hudson</v>
      </c>
      <c r="W397" t="s">
        <v>566</v>
      </c>
    </row>
    <row r="398" spans="5:23">
      <c r="E398" s="384"/>
      <c r="F398" s="384"/>
      <c r="G398" s="384"/>
      <c r="H398" s="384"/>
      <c r="J398" s="372" t="str">
        <f t="shared" si="13"/>
        <v>12507Dutchess</v>
      </c>
      <c r="K398" s="373" t="s">
        <v>858</v>
      </c>
      <c r="L398">
        <v>12507</v>
      </c>
      <c r="M398" s="373" t="s">
        <v>452</v>
      </c>
      <c r="N398" s="373" t="s">
        <v>399</v>
      </c>
      <c r="O398" s="373" t="s">
        <v>856</v>
      </c>
      <c r="P398" s="373" t="s">
        <v>532</v>
      </c>
      <c r="Q398" t="s">
        <v>509</v>
      </c>
      <c r="R398" t="s">
        <v>532</v>
      </c>
      <c r="S398" t="s">
        <v>532</v>
      </c>
      <c r="U398" s="373" t="s">
        <v>452</v>
      </c>
      <c r="V398" t="str">
        <f t="shared" si="14"/>
        <v>Lower Hudson</v>
      </c>
      <c r="W398" t="s">
        <v>566</v>
      </c>
    </row>
    <row r="399" spans="5:23">
      <c r="E399" s="384"/>
      <c r="F399" s="384"/>
      <c r="G399" s="384"/>
      <c r="H399" s="384"/>
      <c r="J399" s="372" t="str">
        <f t="shared" si="13"/>
        <v>12510Dutchess</v>
      </c>
      <c r="K399" s="373" t="s">
        <v>859</v>
      </c>
      <c r="L399">
        <v>12510</v>
      </c>
      <c r="M399" s="373" t="s">
        <v>452</v>
      </c>
      <c r="N399" s="373" t="s">
        <v>399</v>
      </c>
      <c r="O399" s="373" t="s">
        <v>856</v>
      </c>
      <c r="P399" s="373" t="s">
        <v>532</v>
      </c>
      <c r="Q399" t="s">
        <v>509</v>
      </c>
      <c r="R399" t="s">
        <v>532</v>
      </c>
      <c r="S399" t="s">
        <v>532</v>
      </c>
      <c r="U399" s="373" t="s">
        <v>452</v>
      </c>
      <c r="V399" t="str">
        <f t="shared" si="14"/>
        <v>Lower Hudson</v>
      </c>
      <c r="W399" t="s">
        <v>566</v>
      </c>
    </row>
    <row r="400" spans="5:23">
      <c r="E400" s="384"/>
      <c r="F400" s="384"/>
      <c r="G400" s="384"/>
      <c r="H400" s="384"/>
      <c r="J400" s="372" t="str">
        <f t="shared" si="13"/>
        <v>12514Dutchess</v>
      </c>
      <c r="K400" s="373" t="s">
        <v>860</v>
      </c>
      <c r="L400">
        <v>12514</v>
      </c>
      <c r="M400" s="373" t="s">
        <v>452</v>
      </c>
      <c r="N400" s="373" t="s">
        <v>399</v>
      </c>
      <c r="O400" s="373" t="s">
        <v>856</v>
      </c>
      <c r="P400" s="373" t="s">
        <v>532</v>
      </c>
      <c r="Q400" t="s">
        <v>509</v>
      </c>
      <c r="R400" t="s">
        <v>532</v>
      </c>
      <c r="S400" t="s">
        <v>532</v>
      </c>
      <c r="U400" s="373" t="s">
        <v>452</v>
      </c>
      <c r="V400" t="str">
        <f t="shared" si="14"/>
        <v>Lower Hudson</v>
      </c>
      <c r="W400" t="s">
        <v>566</v>
      </c>
    </row>
    <row r="401" spans="5:23">
      <c r="E401" s="384"/>
      <c r="F401" s="384"/>
      <c r="G401" s="384"/>
      <c r="H401" s="384"/>
      <c r="J401" s="372" t="str">
        <f t="shared" si="13"/>
        <v>12538Dutchess</v>
      </c>
      <c r="K401" s="373" t="s">
        <v>861</v>
      </c>
      <c r="L401">
        <v>12538</v>
      </c>
      <c r="M401" s="373" t="s">
        <v>452</v>
      </c>
      <c r="N401" s="373" t="s">
        <v>399</v>
      </c>
      <c r="O401" s="373" t="s">
        <v>856</v>
      </c>
      <c r="P401" s="373" t="s">
        <v>532</v>
      </c>
      <c r="Q401" t="s">
        <v>509</v>
      </c>
      <c r="R401" t="s">
        <v>532</v>
      </c>
      <c r="S401" t="s">
        <v>532</v>
      </c>
      <c r="U401" s="373" t="s">
        <v>452</v>
      </c>
      <c r="V401" t="str">
        <f t="shared" si="14"/>
        <v>Lower Hudson</v>
      </c>
      <c r="W401" t="s">
        <v>566</v>
      </c>
    </row>
    <row r="402" spans="5:23">
      <c r="E402" s="384"/>
      <c r="F402" s="384"/>
      <c r="G402" s="384"/>
      <c r="H402" s="384"/>
      <c r="J402" s="372" t="str">
        <f t="shared" si="13"/>
        <v>12540Dutchess</v>
      </c>
      <c r="K402" s="373" t="s">
        <v>862</v>
      </c>
      <c r="L402">
        <v>12540</v>
      </c>
      <c r="M402" s="373" t="s">
        <v>452</v>
      </c>
      <c r="N402" s="373" t="s">
        <v>399</v>
      </c>
      <c r="O402" s="373" t="s">
        <v>856</v>
      </c>
      <c r="P402" s="373" t="s">
        <v>532</v>
      </c>
      <c r="Q402" t="s">
        <v>509</v>
      </c>
      <c r="R402" t="s">
        <v>532</v>
      </c>
      <c r="S402" t="s">
        <v>532</v>
      </c>
      <c r="U402" s="373" t="s">
        <v>452</v>
      </c>
      <c r="V402" t="str">
        <f t="shared" si="14"/>
        <v>Lower Hudson</v>
      </c>
      <c r="W402" t="s">
        <v>566</v>
      </c>
    </row>
    <row r="403" spans="5:23">
      <c r="E403" s="384"/>
      <c r="F403" s="384"/>
      <c r="G403" s="384"/>
      <c r="H403" s="384"/>
      <c r="J403" s="372" t="str">
        <f t="shared" si="13"/>
        <v>12545Dutchess</v>
      </c>
      <c r="K403" s="373" t="s">
        <v>863</v>
      </c>
      <c r="L403">
        <v>12545</v>
      </c>
      <c r="M403" s="373" t="s">
        <v>452</v>
      </c>
      <c r="N403" s="373" t="s">
        <v>399</v>
      </c>
      <c r="O403" s="373" t="s">
        <v>856</v>
      </c>
      <c r="P403" s="373" t="s">
        <v>532</v>
      </c>
      <c r="Q403" t="s">
        <v>509</v>
      </c>
      <c r="R403" t="s">
        <v>532</v>
      </c>
      <c r="S403" t="s">
        <v>532</v>
      </c>
      <c r="U403" s="373" t="s">
        <v>452</v>
      </c>
      <c r="V403" t="str">
        <f t="shared" si="14"/>
        <v>Lower Hudson</v>
      </c>
      <c r="W403" t="s">
        <v>566</v>
      </c>
    </row>
    <row r="404" spans="5:23">
      <c r="E404" s="384"/>
      <c r="F404" s="384"/>
      <c r="G404" s="384"/>
      <c r="H404" s="384"/>
      <c r="J404" s="372" t="str">
        <f t="shared" si="13"/>
        <v>12546Dutchess</v>
      </c>
      <c r="K404" s="373" t="s">
        <v>864</v>
      </c>
      <c r="L404">
        <v>12546</v>
      </c>
      <c r="M404" s="373" t="s">
        <v>452</v>
      </c>
      <c r="N404" s="373" t="s">
        <v>399</v>
      </c>
      <c r="O404" s="373" t="s">
        <v>856</v>
      </c>
      <c r="P404" s="373" t="s">
        <v>532</v>
      </c>
      <c r="Q404" t="s">
        <v>509</v>
      </c>
      <c r="R404" t="s">
        <v>532</v>
      </c>
      <c r="S404" t="s">
        <v>532</v>
      </c>
      <c r="U404" s="373" t="s">
        <v>452</v>
      </c>
      <c r="V404" t="str">
        <f t="shared" si="14"/>
        <v>Lower Hudson</v>
      </c>
      <c r="W404" t="s">
        <v>566</v>
      </c>
    </row>
    <row r="405" spans="5:23">
      <c r="E405" s="384"/>
      <c r="F405" s="384"/>
      <c r="G405" s="384"/>
      <c r="H405" s="384"/>
      <c r="J405" s="372" t="str">
        <f t="shared" si="13"/>
        <v>12567Dutchess</v>
      </c>
      <c r="K405" s="373" t="s">
        <v>865</v>
      </c>
      <c r="L405">
        <v>12567</v>
      </c>
      <c r="M405" s="373" t="s">
        <v>452</v>
      </c>
      <c r="N405" s="373" t="s">
        <v>399</v>
      </c>
      <c r="O405" s="373" t="s">
        <v>856</v>
      </c>
      <c r="P405" s="373" t="s">
        <v>532</v>
      </c>
      <c r="Q405" t="s">
        <v>509</v>
      </c>
      <c r="R405" t="s">
        <v>532</v>
      </c>
      <c r="S405" t="s">
        <v>532</v>
      </c>
      <c r="U405" s="373" t="s">
        <v>452</v>
      </c>
      <c r="V405" t="str">
        <f t="shared" si="14"/>
        <v>Lower Hudson</v>
      </c>
      <c r="W405" t="s">
        <v>566</v>
      </c>
    </row>
    <row r="406" spans="5:23">
      <c r="E406" s="384"/>
      <c r="F406" s="384"/>
      <c r="G406" s="384"/>
      <c r="H406" s="384"/>
      <c r="J406" s="372" t="str">
        <f t="shared" si="13"/>
        <v>12569Dutchess</v>
      </c>
      <c r="K406" s="373" t="s">
        <v>866</v>
      </c>
      <c r="L406">
        <v>12569</v>
      </c>
      <c r="M406" s="373" t="s">
        <v>452</v>
      </c>
      <c r="N406" s="373" t="s">
        <v>399</v>
      </c>
      <c r="O406" s="373" t="s">
        <v>856</v>
      </c>
      <c r="P406" s="373" t="s">
        <v>532</v>
      </c>
      <c r="Q406" t="s">
        <v>509</v>
      </c>
      <c r="R406" t="s">
        <v>532</v>
      </c>
      <c r="S406" t="s">
        <v>532</v>
      </c>
      <c r="U406" s="373" t="s">
        <v>452</v>
      </c>
      <c r="V406" t="str">
        <f t="shared" si="14"/>
        <v>Lower Hudson</v>
      </c>
      <c r="W406" t="s">
        <v>566</v>
      </c>
    </row>
    <row r="407" spans="5:23">
      <c r="E407" s="384"/>
      <c r="F407" s="384"/>
      <c r="G407" s="384"/>
      <c r="H407" s="384"/>
      <c r="J407" s="372" t="str">
        <f t="shared" si="13"/>
        <v>12571Dutchess</v>
      </c>
      <c r="K407" s="373" t="s">
        <v>867</v>
      </c>
      <c r="L407">
        <v>12571</v>
      </c>
      <c r="M407" s="373" t="s">
        <v>452</v>
      </c>
      <c r="N407" s="373" t="s">
        <v>399</v>
      </c>
      <c r="O407" s="373" t="s">
        <v>856</v>
      </c>
      <c r="P407" s="373" t="s">
        <v>532</v>
      </c>
      <c r="Q407" t="s">
        <v>509</v>
      </c>
      <c r="R407" t="s">
        <v>532</v>
      </c>
      <c r="S407" t="s">
        <v>532</v>
      </c>
      <c r="U407" s="373" t="s">
        <v>452</v>
      </c>
      <c r="V407" t="str">
        <f t="shared" si="14"/>
        <v>Lower Hudson</v>
      </c>
      <c r="W407" t="s">
        <v>566</v>
      </c>
    </row>
    <row r="408" spans="5:23">
      <c r="E408" s="384"/>
      <c r="F408" s="384"/>
      <c r="G408" s="384"/>
      <c r="H408" s="384"/>
      <c r="J408" s="372" t="str">
        <f t="shared" si="13"/>
        <v>12572Dutchess</v>
      </c>
      <c r="K408" s="373" t="s">
        <v>868</v>
      </c>
      <c r="L408">
        <v>12572</v>
      </c>
      <c r="M408" s="373" t="s">
        <v>452</v>
      </c>
      <c r="N408" s="373" t="s">
        <v>399</v>
      </c>
      <c r="O408" s="373" t="s">
        <v>856</v>
      </c>
      <c r="P408" s="373" t="s">
        <v>532</v>
      </c>
      <c r="Q408" t="s">
        <v>509</v>
      </c>
      <c r="R408" t="s">
        <v>532</v>
      </c>
      <c r="S408" t="s">
        <v>532</v>
      </c>
      <c r="U408" s="373" t="s">
        <v>452</v>
      </c>
      <c r="V408" t="str">
        <f t="shared" si="14"/>
        <v>Lower Hudson</v>
      </c>
      <c r="W408" t="s">
        <v>566</v>
      </c>
    </row>
    <row r="409" spans="5:23">
      <c r="E409" s="384"/>
      <c r="F409" s="384"/>
      <c r="G409" s="384"/>
      <c r="H409" s="384"/>
      <c r="J409" s="372" t="str">
        <f t="shared" si="13"/>
        <v>12574Dutchess</v>
      </c>
      <c r="K409" s="373" t="s">
        <v>869</v>
      </c>
      <c r="L409">
        <v>12574</v>
      </c>
      <c r="M409" s="373" t="s">
        <v>452</v>
      </c>
      <c r="N409" s="373" t="s">
        <v>399</v>
      </c>
      <c r="O409" s="373" t="s">
        <v>856</v>
      </c>
      <c r="P409" s="373" t="s">
        <v>532</v>
      </c>
      <c r="Q409" t="s">
        <v>509</v>
      </c>
      <c r="R409" t="s">
        <v>532</v>
      </c>
      <c r="S409" t="s">
        <v>532</v>
      </c>
      <c r="U409" s="373" t="s">
        <v>452</v>
      </c>
      <c r="V409" t="str">
        <f t="shared" si="14"/>
        <v>Lower Hudson</v>
      </c>
      <c r="W409" t="s">
        <v>566</v>
      </c>
    </row>
    <row r="410" spans="5:23">
      <c r="E410" s="384"/>
      <c r="F410" s="384"/>
      <c r="G410" s="384"/>
      <c r="H410" s="384"/>
      <c r="J410" s="372" t="str">
        <f t="shared" si="13"/>
        <v>12578Dutchess</v>
      </c>
      <c r="K410" s="373" t="s">
        <v>870</v>
      </c>
      <c r="L410">
        <v>12578</v>
      </c>
      <c r="M410" s="373" t="s">
        <v>452</v>
      </c>
      <c r="N410" s="373" t="s">
        <v>399</v>
      </c>
      <c r="O410" s="373" t="s">
        <v>856</v>
      </c>
      <c r="P410" s="373" t="s">
        <v>532</v>
      </c>
      <c r="Q410" t="s">
        <v>509</v>
      </c>
      <c r="R410" t="s">
        <v>532</v>
      </c>
      <c r="S410" t="s">
        <v>532</v>
      </c>
      <c r="U410" s="373" t="s">
        <v>452</v>
      </c>
      <c r="V410" t="str">
        <f t="shared" si="14"/>
        <v>Lower Hudson</v>
      </c>
      <c r="W410" t="s">
        <v>566</v>
      </c>
    </row>
    <row r="411" spans="5:23">
      <c r="J411" s="372" t="str">
        <f t="shared" si="13"/>
        <v>12580Dutchess</v>
      </c>
      <c r="K411" s="373" t="s">
        <v>871</v>
      </c>
      <c r="L411">
        <v>12580</v>
      </c>
      <c r="M411" s="373" t="s">
        <v>452</v>
      </c>
      <c r="N411" s="373" t="s">
        <v>399</v>
      </c>
      <c r="O411" s="373" t="s">
        <v>856</v>
      </c>
      <c r="P411" s="373" t="s">
        <v>532</v>
      </c>
      <c r="Q411" t="s">
        <v>509</v>
      </c>
      <c r="R411" t="s">
        <v>532</v>
      </c>
      <c r="S411" t="s">
        <v>532</v>
      </c>
      <c r="U411" s="373" t="s">
        <v>452</v>
      </c>
      <c r="V411" t="str">
        <f t="shared" si="14"/>
        <v>Lower Hudson</v>
      </c>
      <c r="W411" t="s">
        <v>566</v>
      </c>
    </row>
    <row r="412" spans="5:23">
      <c r="J412" s="372" t="str">
        <f t="shared" si="13"/>
        <v>12581Dutchess</v>
      </c>
      <c r="K412" s="373" t="s">
        <v>872</v>
      </c>
      <c r="L412">
        <v>12581</v>
      </c>
      <c r="M412" s="373" t="s">
        <v>452</v>
      </c>
      <c r="N412" s="373" t="s">
        <v>399</v>
      </c>
      <c r="O412" s="373" t="s">
        <v>856</v>
      </c>
      <c r="P412" s="373" t="s">
        <v>532</v>
      </c>
      <c r="Q412" t="s">
        <v>509</v>
      </c>
      <c r="R412" t="s">
        <v>532</v>
      </c>
      <c r="S412" t="s">
        <v>532</v>
      </c>
      <c r="U412" s="373" t="s">
        <v>452</v>
      </c>
      <c r="V412" t="str">
        <f t="shared" si="14"/>
        <v>Lower Hudson</v>
      </c>
      <c r="W412" t="s">
        <v>566</v>
      </c>
    </row>
    <row r="413" spans="5:23">
      <c r="J413" s="372" t="str">
        <f t="shared" si="13"/>
        <v>12583Dutchess</v>
      </c>
      <c r="K413" s="373" t="s">
        <v>873</v>
      </c>
      <c r="L413">
        <v>12583</v>
      </c>
      <c r="M413" s="373" t="s">
        <v>452</v>
      </c>
      <c r="N413" s="373" t="s">
        <v>399</v>
      </c>
      <c r="O413" s="373" t="s">
        <v>856</v>
      </c>
      <c r="P413" s="373" t="s">
        <v>532</v>
      </c>
      <c r="Q413" t="s">
        <v>509</v>
      </c>
      <c r="R413" t="s">
        <v>532</v>
      </c>
      <c r="S413" t="s">
        <v>532</v>
      </c>
      <c r="U413" s="373" t="s">
        <v>452</v>
      </c>
      <c r="V413" t="str">
        <f t="shared" si="14"/>
        <v>Lower Hudson</v>
      </c>
      <c r="W413" t="s">
        <v>566</v>
      </c>
    </row>
    <row r="414" spans="5:23">
      <c r="J414" s="372" t="str">
        <f t="shared" si="13"/>
        <v>12585Dutchess</v>
      </c>
      <c r="K414" s="373" t="s">
        <v>874</v>
      </c>
      <c r="L414">
        <v>12585</v>
      </c>
      <c r="M414" s="373" t="s">
        <v>452</v>
      </c>
      <c r="N414" s="373" t="s">
        <v>399</v>
      </c>
      <c r="O414" s="373" t="s">
        <v>856</v>
      </c>
      <c r="P414" s="373" t="s">
        <v>532</v>
      </c>
      <c r="Q414" t="s">
        <v>509</v>
      </c>
      <c r="R414" t="s">
        <v>532</v>
      </c>
      <c r="S414" t="s">
        <v>532</v>
      </c>
      <c r="U414" s="373" t="s">
        <v>452</v>
      </c>
      <c r="V414" t="str">
        <f t="shared" si="14"/>
        <v>Lower Hudson</v>
      </c>
      <c r="W414" t="s">
        <v>566</v>
      </c>
    </row>
    <row r="415" spans="5:23">
      <c r="J415" s="372" t="str">
        <f t="shared" si="13"/>
        <v>12601Dutchess</v>
      </c>
      <c r="K415" s="373" t="s">
        <v>875</v>
      </c>
      <c r="L415">
        <v>12601</v>
      </c>
      <c r="M415" s="373" t="s">
        <v>452</v>
      </c>
      <c r="N415" s="373" t="s">
        <v>399</v>
      </c>
      <c r="O415" s="373" t="s">
        <v>856</v>
      </c>
      <c r="P415" s="373" t="s">
        <v>532</v>
      </c>
      <c r="Q415" t="s">
        <v>509</v>
      </c>
      <c r="R415" t="s">
        <v>532</v>
      </c>
      <c r="S415" t="s">
        <v>532</v>
      </c>
      <c r="U415" s="373" t="s">
        <v>452</v>
      </c>
      <c r="V415" t="str">
        <f t="shared" si="14"/>
        <v>Lower Hudson</v>
      </c>
      <c r="W415" t="s">
        <v>566</v>
      </c>
    </row>
    <row r="416" spans="5:23">
      <c r="J416" s="372" t="str">
        <f t="shared" si="13"/>
        <v>12602Dutchess</v>
      </c>
      <c r="K416" s="373" t="s">
        <v>876</v>
      </c>
      <c r="L416">
        <v>12602</v>
      </c>
      <c r="M416" s="373" t="s">
        <v>452</v>
      </c>
      <c r="N416" s="373" t="s">
        <v>399</v>
      </c>
      <c r="O416" s="373" t="s">
        <v>856</v>
      </c>
      <c r="P416" s="373" t="s">
        <v>532</v>
      </c>
      <c r="Q416" t="s">
        <v>509</v>
      </c>
      <c r="R416" t="s">
        <v>532</v>
      </c>
      <c r="S416" t="s">
        <v>532</v>
      </c>
      <c r="U416" s="373" t="s">
        <v>452</v>
      </c>
      <c r="V416" t="str">
        <f t="shared" si="14"/>
        <v>Lower Hudson</v>
      </c>
      <c r="W416" t="s">
        <v>566</v>
      </c>
    </row>
    <row r="417" spans="10:23">
      <c r="J417" s="372" t="str">
        <f t="shared" si="13"/>
        <v>12603Dutchess</v>
      </c>
      <c r="K417" s="373" t="s">
        <v>877</v>
      </c>
      <c r="L417">
        <v>12603</v>
      </c>
      <c r="M417" s="373" t="s">
        <v>452</v>
      </c>
      <c r="N417" s="373" t="s">
        <v>399</v>
      </c>
      <c r="O417" s="373" t="s">
        <v>856</v>
      </c>
      <c r="P417" s="373" t="s">
        <v>532</v>
      </c>
      <c r="Q417" t="s">
        <v>509</v>
      </c>
      <c r="R417" t="s">
        <v>532</v>
      </c>
      <c r="S417" t="s">
        <v>532</v>
      </c>
      <c r="U417" s="373" t="s">
        <v>452</v>
      </c>
      <c r="V417" t="str">
        <f t="shared" si="14"/>
        <v>Lower Hudson</v>
      </c>
      <c r="W417" t="s">
        <v>566</v>
      </c>
    </row>
    <row r="418" spans="10:23">
      <c r="J418" s="372" t="str">
        <f t="shared" si="13"/>
        <v>12604Dutchess</v>
      </c>
      <c r="K418" s="373" t="s">
        <v>878</v>
      </c>
      <c r="L418">
        <v>12604</v>
      </c>
      <c r="M418" s="373" t="s">
        <v>452</v>
      </c>
      <c r="N418" s="373" t="s">
        <v>399</v>
      </c>
      <c r="O418" s="373" t="s">
        <v>856</v>
      </c>
      <c r="P418" s="373" t="s">
        <v>532</v>
      </c>
      <c r="Q418" t="s">
        <v>509</v>
      </c>
      <c r="R418" t="s">
        <v>532</v>
      </c>
      <c r="S418" t="s">
        <v>532</v>
      </c>
      <c r="U418" s="373" t="s">
        <v>452</v>
      </c>
      <c r="V418" t="str">
        <f t="shared" si="14"/>
        <v>Lower Hudson</v>
      </c>
      <c r="W418" t="s">
        <v>566</v>
      </c>
    </row>
    <row r="419" spans="10:23">
      <c r="J419" s="372" t="str">
        <f t="shared" si="13"/>
        <v>12508Dutchess</v>
      </c>
      <c r="K419" s="373" t="s">
        <v>879</v>
      </c>
      <c r="L419">
        <v>12508</v>
      </c>
      <c r="M419" s="373" t="s">
        <v>452</v>
      </c>
      <c r="N419" s="373" t="s">
        <v>399</v>
      </c>
      <c r="O419" s="373" t="s">
        <v>856</v>
      </c>
      <c r="P419" s="373" t="s">
        <v>532</v>
      </c>
      <c r="Q419" t="s">
        <v>509</v>
      </c>
      <c r="R419" t="s">
        <v>532</v>
      </c>
      <c r="S419" t="s">
        <v>532</v>
      </c>
      <c r="U419" s="373" t="s">
        <v>452</v>
      </c>
      <c r="V419" t="str">
        <f t="shared" si="14"/>
        <v>Lower Hudson</v>
      </c>
      <c r="W419" t="s">
        <v>566</v>
      </c>
    </row>
    <row r="420" spans="10:23">
      <c r="J420" s="372" t="str">
        <f t="shared" si="13"/>
        <v>12511Dutchess</v>
      </c>
      <c r="K420" s="373" t="s">
        <v>880</v>
      </c>
      <c r="L420">
        <v>12511</v>
      </c>
      <c r="M420" s="373" t="s">
        <v>452</v>
      </c>
      <c r="N420" s="373" t="s">
        <v>399</v>
      </c>
      <c r="O420" s="373" t="s">
        <v>856</v>
      </c>
      <c r="P420" s="373" t="s">
        <v>532</v>
      </c>
      <c r="Q420" t="s">
        <v>509</v>
      </c>
      <c r="R420" t="s">
        <v>532</v>
      </c>
      <c r="S420" t="s">
        <v>532</v>
      </c>
      <c r="U420" s="373" t="s">
        <v>452</v>
      </c>
      <c r="V420" t="str">
        <f t="shared" si="14"/>
        <v>Lower Hudson</v>
      </c>
      <c r="W420" t="s">
        <v>566</v>
      </c>
    </row>
    <row r="421" spans="10:23">
      <c r="J421" s="372" t="str">
        <f t="shared" si="13"/>
        <v>12512Dutchess</v>
      </c>
      <c r="K421" s="373" t="s">
        <v>881</v>
      </c>
      <c r="L421">
        <v>12512</v>
      </c>
      <c r="M421" s="373" t="s">
        <v>452</v>
      </c>
      <c r="N421" s="373" t="s">
        <v>399</v>
      </c>
      <c r="O421" s="373" t="s">
        <v>856</v>
      </c>
      <c r="P421" s="373" t="s">
        <v>532</v>
      </c>
      <c r="Q421" t="s">
        <v>509</v>
      </c>
      <c r="R421" t="s">
        <v>532</v>
      </c>
      <c r="S421" t="s">
        <v>532</v>
      </c>
      <c r="U421" s="373" t="s">
        <v>452</v>
      </c>
      <c r="V421" t="str">
        <f t="shared" si="14"/>
        <v>Lower Hudson</v>
      </c>
      <c r="W421" t="s">
        <v>566</v>
      </c>
    </row>
    <row r="422" spans="10:23">
      <c r="J422" s="372" t="str">
        <f t="shared" si="13"/>
        <v>12524Dutchess</v>
      </c>
      <c r="K422" s="373" t="s">
        <v>882</v>
      </c>
      <c r="L422">
        <v>12524</v>
      </c>
      <c r="M422" s="373" t="s">
        <v>452</v>
      </c>
      <c r="N422" s="373" t="s">
        <v>399</v>
      </c>
      <c r="O422" s="373" t="s">
        <v>856</v>
      </c>
      <c r="P422" s="373" t="s">
        <v>532</v>
      </c>
      <c r="Q422" t="s">
        <v>509</v>
      </c>
      <c r="R422" t="s">
        <v>532</v>
      </c>
      <c r="S422" t="s">
        <v>532</v>
      </c>
      <c r="U422" s="373" t="s">
        <v>452</v>
      </c>
      <c r="V422" t="str">
        <f t="shared" si="14"/>
        <v>Lower Hudson</v>
      </c>
      <c r="W422" t="s">
        <v>566</v>
      </c>
    </row>
    <row r="423" spans="10:23">
      <c r="J423" s="372" t="str">
        <f t="shared" si="13"/>
        <v>12527Dutchess</v>
      </c>
      <c r="K423" s="373" t="s">
        <v>883</v>
      </c>
      <c r="L423">
        <v>12527</v>
      </c>
      <c r="M423" s="373" t="s">
        <v>452</v>
      </c>
      <c r="N423" s="373" t="s">
        <v>399</v>
      </c>
      <c r="O423" s="373" t="s">
        <v>856</v>
      </c>
      <c r="P423" s="373" t="s">
        <v>532</v>
      </c>
      <c r="Q423" t="s">
        <v>509</v>
      </c>
      <c r="R423" t="s">
        <v>532</v>
      </c>
      <c r="S423" t="s">
        <v>532</v>
      </c>
      <c r="U423" s="373" t="s">
        <v>452</v>
      </c>
      <c r="V423" t="str">
        <f t="shared" si="14"/>
        <v>Lower Hudson</v>
      </c>
      <c r="W423" t="s">
        <v>566</v>
      </c>
    </row>
    <row r="424" spans="10:23">
      <c r="J424" s="372" t="str">
        <f t="shared" si="13"/>
        <v>12533Dutchess</v>
      </c>
      <c r="K424" s="373" t="s">
        <v>884</v>
      </c>
      <c r="L424">
        <v>12533</v>
      </c>
      <c r="M424" s="373" t="s">
        <v>452</v>
      </c>
      <c r="N424" s="373" t="s">
        <v>399</v>
      </c>
      <c r="O424" s="373" t="s">
        <v>856</v>
      </c>
      <c r="P424" s="373" t="s">
        <v>532</v>
      </c>
      <c r="Q424" t="s">
        <v>509</v>
      </c>
      <c r="R424" t="s">
        <v>532</v>
      </c>
      <c r="S424" t="s">
        <v>532</v>
      </c>
      <c r="U424" s="373" t="s">
        <v>452</v>
      </c>
      <c r="V424" t="str">
        <f t="shared" si="14"/>
        <v>Lower Hudson</v>
      </c>
      <c r="W424" t="s">
        <v>566</v>
      </c>
    </row>
    <row r="425" spans="10:23">
      <c r="J425" s="372" t="str">
        <f t="shared" si="13"/>
        <v>12537Dutchess</v>
      </c>
      <c r="K425" s="373" t="s">
        <v>885</v>
      </c>
      <c r="L425">
        <v>12537</v>
      </c>
      <c r="M425" s="373" t="s">
        <v>452</v>
      </c>
      <c r="N425" s="373" t="s">
        <v>399</v>
      </c>
      <c r="O425" s="373" t="s">
        <v>856</v>
      </c>
      <c r="P425" s="373" t="s">
        <v>532</v>
      </c>
      <c r="Q425" t="s">
        <v>509</v>
      </c>
      <c r="R425" t="s">
        <v>532</v>
      </c>
      <c r="S425" t="s">
        <v>532</v>
      </c>
      <c r="U425" s="373" t="s">
        <v>452</v>
      </c>
      <c r="V425" t="str">
        <f t="shared" si="14"/>
        <v>Lower Hudson</v>
      </c>
      <c r="W425" t="s">
        <v>566</v>
      </c>
    </row>
    <row r="426" spans="10:23">
      <c r="J426" s="372" t="str">
        <f t="shared" si="13"/>
        <v>12582Dutchess</v>
      </c>
      <c r="K426" s="373" t="s">
        <v>886</v>
      </c>
      <c r="L426">
        <v>12582</v>
      </c>
      <c r="M426" s="373" t="s">
        <v>452</v>
      </c>
      <c r="N426" s="373" t="s">
        <v>399</v>
      </c>
      <c r="O426" s="373" t="s">
        <v>856</v>
      </c>
      <c r="P426" s="373" t="s">
        <v>532</v>
      </c>
      <c r="Q426" t="s">
        <v>509</v>
      </c>
      <c r="R426" t="s">
        <v>532</v>
      </c>
      <c r="S426" t="s">
        <v>532</v>
      </c>
      <c r="U426" s="373" t="s">
        <v>452</v>
      </c>
      <c r="V426" t="str">
        <f t="shared" si="14"/>
        <v>Lower Hudson</v>
      </c>
      <c r="W426" t="s">
        <v>566</v>
      </c>
    </row>
    <row r="427" spans="10:23">
      <c r="J427" s="372" t="str">
        <f t="shared" si="13"/>
        <v>12590Dutchess</v>
      </c>
      <c r="K427" s="373" t="s">
        <v>887</v>
      </c>
      <c r="L427">
        <v>12590</v>
      </c>
      <c r="M427" s="373" t="s">
        <v>452</v>
      </c>
      <c r="N427" s="373" t="s">
        <v>399</v>
      </c>
      <c r="O427" s="373" t="s">
        <v>856</v>
      </c>
      <c r="P427" s="373" t="s">
        <v>532</v>
      </c>
      <c r="Q427" t="s">
        <v>509</v>
      </c>
      <c r="R427" t="s">
        <v>532</v>
      </c>
      <c r="S427" t="s">
        <v>532</v>
      </c>
      <c r="U427" s="373" t="s">
        <v>452</v>
      </c>
      <c r="V427" t="str">
        <f t="shared" si="14"/>
        <v>Lower Hudson</v>
      </c>
      <c r="W427" t="s">
        <v>566</v>
      </c>
    </row>
    <row r="428" spans="10:23">
      <c r="J428" s="372" t="str">
        <f t="shared" si="13"/>
        <v>12501Dutchess</v>
      </c>
      <c r="K428" s="373" t="s">
        <v>888</v>
      </c>
      <c r="L428">
        <v>12501</v>
      </c>
      <c r="M428" s="373" t="s">
        <v>452</v>
      </c>
      <c r="N428" s="373" t="s">
        <v>492</v>
      </c>
      <c r="O428" s="373" t="s">
        <v>856</v>
      </c>
      <c r="P428" s="373" t="s">
        <v>532</v>
      </c>
      <c r="Q428" t="s">
        <v>509</v>
      </c>
      <c r="R428" t="s">
        <v>532</v>
      </c>
      <c r="S428" t="s">
        <v>532</v>
      </c>
      <c r="U428" s="373" t="s">
        <v>452</v>
      </c>
      <c r="V428" t="str">
        <f t="shared" si="14"/>
        <v>Lower Hudson</v>
      </c>
      <c r="W428" t="s">
        <v>566</v>
      </c>
    </row>
    <row r="429" spans="10:23">
      <c r="J429" s="372" t="str">
        <f t="shared" si="13"/>
        <v>12522Dutchess</v>
      </c>
      <c r="K429" s="373" t="s">
        <v>889</v>
      </c>
      <c r="L429">
        <v>12522</v>
      </c>
      <c r="M429" s="373" t="s">
        <v>452</v>
      </c>
      <c r="N429" s="373" t="s">
        <v>492</v>
      </c>
      <c r="O429" s="373" t="s">
        <v>856</v>
      </c>
      <c r="P429" s="373" t="s">
        <v>532</v>
      </c>
      <c r="Q429" t="s">
        <v>509</v>
      </c>
      <c r="R429" t="s">
        <v>532</v>
      </c>
      <c r="S429" t="s">
        <v>532</v>
      </c>
      <c r="U429" s="373" t="s">
        <v>452</v>
      </c>
      <c r="V429" t="str">
        <f t="shared" si="14"/>
        <v>Lower Hudson</v>
      </c>
      <c r="W429" t="s">
        <v>566</v>
      </c>
    </row>
    <row r="430" spans="10:23">
      <c r="J430" s="372" t="str">
        <f t="shared" si="13"/>
        <v>12531Dutchess</v>
      </c>
      <c r="K430" s="373" t="s">
        <v>890</v>
      </c>
      <c r="L430">
        <v>12531</v>
      </c>
      <c r="M430" s="373" t="s">
        <v>452</v>
      </c>
      <c r="N430" s="373" t="s">
        <v>492</v>
      </c>
      <c r="O430" s="373" t="s">
        <v>856</v>
      </c>
      <c r="P430" s="373" t="s">
        <v>532</v>
      </c>
      <c r="Q430" t="s">
        <v>509</v>
      </c>
      <c r="R430" t="s">
        <v>532</v>
      </c>
      <c r="S430" t="s">
        <v>532</v>
      </c>
      <c r="U430" s="373" t="s">
        <v>452</v>
      </c>
      <c r="V430" t="str">
        <f t="shared" si="14"/>
        <v>Lower Hudson</v>
      </c>
      <c r="W430" t="s">
        <v>566</v>
      </c>
    </row>
    <row r="431" spans="10:23">
      <c r="J431" s="372" t="str">
        <f t="shared" si="13"/>
        <v>12564Dutchess</v>
      </c>
      <c r="K431" s="373" t="s">
        <v>891</v>
      </c>
      <c r="L431">
        <v>12564</v>
      </c>
      <c r="M431" s="373" t="s">
        <v>452</v>
      </c>
      <c r="N431" s="373" t="s">
        <v>492</v>
      </c>
      <c r="O431" s="373" t="s">
        <v>856</v>
      </c>
      <c r="P431" s="373" t="s">
        <v>532</v>
      </c>
      <c r="Q431" t="s">
        <v>509</v>
      </c>
      <c r="R431" t="s">
        <v>532</v>
      </c>
      <c r="S431" t="s">
        <v>532</v>
      </c>
      <c r="U431" s="373" t="s">
        <v>452</v>
      </c>
      <c r="V431" t="str">
        <f t="shared" si="14"/>
        <v>Lower Hudson</v>
      </c>
      <c r="W431" t="s">
        <v>566</v>
      </c>
    </row>
    <row r="432" spans="10:23">
      <c r="J432" s="372" t="str">
        <f t="shared" si="13"/>
        <v>12570Dutchess</v>
      </c>
      <c r="K432" s="373" t="s">
        <v>892</v>
      </c>
      <c r="L432">
        <v>12570</v>
      </c>
      <c r="M432" s="373" t="s">
        <v>452</v>
      </c>
      <c r="N432" s="373" t="s">
        <v>492</v>
      </c>
      <c r="O432" s="373" t="s">
        <v>856</v>
      </c>
      <c r="P432" s="373" t="s">
        <v>532</v>
      </c>
      <c r="Q432" t="s">
        <v>509</v>
      </c>
      <c r="R432" t="s">
        <v>532</v>
      </c>
      <c r="S432" t="s">
        <v>532</v>
      </c>
      <c r="U432" s="373" t="s">
        <v>452</v>
      </c>
      <c r="V432" t="str">
        <f t="shared" si="14"/>
        <v>Lower Hudson</v>
      </c>
      <c r="W432" t="s">
        <v>566</v>
      </c>
    </row>
    <row r="433" spans="10:23">
      <c r="J433" s="372" t="str">
        <f t="shared" si="13"/>
        <v>12592Dutchess</v>
      </c>
      <c r="K433" s="373" t="s">
        <v>893</v>
      </c>
      <c r="L433">
        <v>12592</v>
      </c>
      <c r="M433" s="373" t="s">
        <v>452</v>
      </c>
      <c r="N433" s="373" t="s">
        <v>492</v>
      </c>
      <c r="O433" s="373" t="s">
        <v>856</v>
      </c>
      <c r="P433" s="373" t="s">
        <v>532</v>
      </c>
      <c r="Q433" t="s">
        <v>509</v>
      </c>
      <c r="R433" t="s">
        <v>532</v>
      </c>
      <c r="S433" t="s">
        <v>532</v>
      </c>
      <c r="U433" s="373" t="s">
        <v>452</v>
      </c>
      <c r="V433" t="str">
        <f t="shared" si="14"/>
        <v>Lower Hudson</v>
      </c>
      <c r="W433" t="s">
        <v>566</v>
      </c>
    </row>
    <row r="434" spans="10:23">
      <c r="J434" s="372" t="str">
        <f t="shared" si="13"/>
        <v>12594Dutchess</v>
      </c>
      <c r="K434" s="373" t="s">
        <v>894</v>
      </c>
      <c r="L434">
        <v>12594</v>
      </c>
      <c r="M434" s="373" t="s">
        <v>452</v>
      </c>
      <c r="N434" s="373" t="s">
        <v>492</v>
      </c>
      <c r="O434" s="373" t="s">
        <v>856</v>
      </c>
      <c r="P434" s="373" t="s">
        <v>532</v>
      </c>
      <c r="Q434" t="s">
        <v>509</v>
      </c>
      <c r="R434" t="s">
        <v>532</v>
      </c>
      <c r="S434" t="s">
        <v>532</v>
      </c>
      <c r="U434" s="373" t="s">
        <v>452</v>
      </c>
      <c r="V434" t="str">
        <f t="shared" si="14"/>
        <v>Lower Hudson</v>
      </c>
      <c r="W434" t="s">
        <v>566</v>
      </c>
    </row>
    <row r="435" spans="10:23">
      <c r="J435" s="372" t="str">
        <f t="shared" si="13"/>
        <v>14051Erie</v>
      </c>
      <c r="K435" s="373" t="s">
        <v>895</v>
      </c>
      <c r="L435">
        <v>14051</v>
      </c>
      <c r="M435" s="373" t="s">
        <v>418</v>
      </c>
      <c r="N435" s="373" t="s">
        <v>378</v>
      </c>
      <c r="O435" s="373" t="s">
        <v>896</v>
      </c>
      <c r="P435" s="373" t="s">
        <v>514</v>
      </c>
      <c r="Q435" t="s">
        <v>515</v>
      </c>
      <c r="R435" t="s">
        <v>515</v>
      </c>
      <c r="S435" t="s">
        <v>515</v>
      </c>
      <c r="U435" s="373" t="s">
        <v>418</v>
      </c>
      <c r="V435" t="str">
        <f t="shared" si="14"/>
        <v>Western</v>
      </c>
      <c r="W435" t="s">
        <v>516</v>
      </c>
    </row>
    <row r="436" spans="10:23">
      <c r="J436" s="372" t="str">
        <f t="shared" si="13"/>
        <v>14068Erie</v>
      </c>
      <c r="K436" s="373" t="s">
        <v>897</v>
      </c>
      <c r="L436">
        <v>14068</v>
      </c>
      <c r="M436" s="373" t="s">
        <v>418</v>
      </c>
      <c r="N436" s="373" t="s">
        <v>378</v>
      </c>
      <c r="O436" s="373" t="s">
        <v>896</v>
      </c>
      <c r="P436" s="373" t="s">
        <v>514</v>
      </c>
      <c r="Q436" t="s">
        <v>515</v>
      </c>
      <c r="R436" t="s">
        <v>515</v>
      </c>
      <c r="S436" t="s">
        <v>515</v>
      </c>
      <c r="U436" s="373" t="s">
        <v>418</v>
      </c>
      <c r="V436" t="str">
        <f t="shared" si="14"/>
        <v>Western</v>
      </c>
      <c r="W436" t="s">
        <v>516</v>
      </c>
    </row>
    <row r="437" spans="10:23">
      <c r="J437" s="372" t="str">
        <f t="shared" si="13"/>
        <v>14150Erie</v>
      </c>
      <c r="K437" s="373" t="s">
        <v>898</v>
      </c>
      <c r="L437">
        <v>14150</v>
      </c>
      <c r="M437" s="373" t="s">
        <v>418</v>
      </c>
      <c r="N437" s="373" t="s">
        <v>378</v>
      </c>
      <c r="O437" s="373" t="s">
        <v>896</v>
      </c>
      <c r="P437" s="373" t="s">
        <v>514</v>
      </c>
      <c r="Q437" t="s">
        <v>515</v>
      </c>
      <c r="R437" t="s">
        <v>515</v>
      </c>
      <c r="S437" t="s">
        <v>515</v>
      </c>
      <c r="U437" s="373" t="s">
        <v>418</v>
      </c>
      <c r="V437" t="str">
        <f t="shared" si="14"/>
        <v>Western</v>
      </c>
      <c r="W437" t="s">
        <v>516</v>
      </c>
    </row>
    <row r="438" spans="10:23">
      <c r="J438" s="372" t="str">
        <f t="shared" si="13"/>
        <v>14151Erie</v>
      </c>
      <c r="K438" s="373" t="s">
        <v>899</v>
      </c>
      <c r="L438">
        <v>14151</v>
      </c>
      <c r="M438" s="373" t="s">
        <v>418</v>
      </c>
      <c r="N438" s="373" t="s">
        <v>378</v>
      </c>
      <c r="O438" s="373" t="s">
        <v>896</v>
      </c>
      <c r="P438" s="373" t="s">
        <v>514</v>
      </c>
      <c r="Q438" t="s">
        <v>515</v>
      </c>
      <c r="R438" t="s">
        <v>515</v>
      </c>
      <c r="S438" t="s">
        <v>515</v>
      </c>
      <c r="U438" s="373" t="s">
        <v>418</v>
      </c>
      <c r="V438" t="str">
        <f t="shared" si="14"/>
        <v>Western</v>
      </c>
      <c r="W438" t="s">
        <v>516</v>
      </c>
    </row>
    <row r="439" spans="10:23">
      <c r="J439" s="372" t="str">
        <f t="shared" si="13"/>
        <v>14201Erie</v>
      </c>
      <c r="K439" s="373" t="s">
        <v>900</v>
      </c>
      <c r="L439">
        <v>14201</v>
      </c>
      <c r="M439" s="373" t="s">
        <v>418</v>
      </c>
      <c r="N439" s="373" t="s">
        <v>378</v>
      </c>
      <c r="O439" s="373" t="s">
        <v>896</v>
      </c>
      <c r="P439" s="373" t="s">
        <v>514</v>
      </c>
      <c r="Q439" t="s">
        <v>515</v>
      </c>
      <c r="R439" t="s">
        <v>515</v>
      </c>
      <c r="S439" t="s">
        <v>515</v>
      </c>
      <c r="U439" s="373" t="s">
        <v>418</v>
      </c>
      <c r="V439" t="str">
        <f t="shared" si="14"/>
        <v>Western</v>
      </c>
      <c r="W439" t="s">
        <v>516</v>
      </c>
    </row>
    <row r="440" spans="10:23">
      <c r="J440" s="372" t="str">
        <f t="shared" si="13"/>
        <v>14202Erie</v>
      </c>
      <c r="K440" s="373" t="s">
        <v>901</v>
      </c>
      <c r="L440">
        <v>14202</v>
      </c>
      <c r="M440" s="373" t="s">
        <v>418</v>
      </c>
      <c r="N440" s="373" t="s">
        <v>378</v>
      </c>
      <c r="O440" s="373" t="s">
        <v>896</v>
      </c>
      <c r="P440" s="373" t="s">
        <v>514</v>
      </c>
      <c r="Q440" t="s">
        <v>515</v>
      </c>
      <c r="R440" t="s">
        <v>515</v>
      </c>
      <c r="S440" t="s">
        <v>515</v>
      </c>
      <c r="U440" s="373" t="s">
        <v>418</v>
      </c>
      <c r="V440" t="str">
        <f t="shared" si="14"/>
        <v>Western</v>
      </c>
      <c r="W440" t="s">
        <v>516</v>
      </c>
    </row>
    <row r="441" spans="10:23">
      <c r="J441" s="372" t="str">
        <f t="shared" si="13"/>
        <v>14203Erie</v>
      </c>
      <c r="K441" s="373" t="s">
        <v>902</v>
      </c>
      <c r="L441">
        <v>14203</v>
      </c>
      <c r="M441" s="373" t="s">
        <v>418</v>
      </c>
      <c r="N441" s="373" t="s">
        <v>378</v>
      </c>
      <c r="O441" s="373" t="s">
        <v>896</v>
      </c>
      <c r="P441" s="373" t="s">
        <v>514</v>
      </c>
      <c r="Q441" t="s">
        <v>515</v>
      </c>
      <c r="R441" t="s">
        <v>515</v>
      </c>
      <c r="S441" t="s">
        <v>515</v>
      </c>
      <c r="U441" s="373" t="s">
        <v>418</v>
      </c>
      <c r="V441" t="str">
        <f t="shared" si="14"/>
        <v>Western</v>
      </c>
      <c r="W441" t="s">
        <v>516</v>
      </c>
    </row>
    <row r="442" spans="10:23">
      <c r="J442" s="372" t="str">
        <f t="shared" si="13"/>
        <v>14204Erie</v>
      </c>
      <c r="K442" s="373" t="s">
        <v>903</v>
      </c>
      <c r="L442">
        <v>14204</v>
      </c>
      <c r="M442" s="373" t="s">
        <v>418</v>
      </c>
      <c r="N442" s="373" t="s">
        <v>378</v>
      </c>
      <c r="O442" s="373" t="s">
        <v>896</v>
      </c>
      <c r="P442" s="373" t="s">
        <v>514</v>
      </c>
      <c r="Q442" t="s">
        <v>515</v>
      </c>
      <c r="R442" t="s">
        <v>515</v>
      </c>
      <c r="S442" t="s">
        <v>515</v>
      </c>
      <c r="U442" s="373" t="s">
        <v>418</v>
      </c>
      <c r="V442" t="str">
        <f t="shared" si="14"/>
        <v>Western</v>
      </c>
      <c r="W442" t="s">
        <v>516</v>
      </c>
    </row>
    <row r="443" spans="10:23">
      <c r="J443" s="372" t="str">
        <f t="shared" si="13"/>
        <v>14205Erie</v>
      </c>
      <c r="K443" s="373" t="s">
        <v>904</v>
      </c>
      <c r="L443">
        <v>14205</v>
      </c>
      <c r="M443" s="373" t="s">
        <v>418</v>
      </c>
      <c r="N443" s="373" t="s">
        <v>378</v>
      </c>
      <c r="O443" s="373" t="s">
        <v>896</v>
      </c>
      <c r="P443" s="373" t="s">
        <v>514</v>
      </c>
      <c r="Q443" t="s">
        <v>515</v>
      </c>
      <c r="R443" t="s">
        <v>515</v>
      </c>
      <c r="S443" t="s">
        <v>515</v>
      </c>
      <c r="U443" s="373" t="s">
        <v>418</v>
      </c>
      <c r="V443" t="str">
        <f t="shared" si="14"/>
        <v>Western</v>
      </c>
      <c r="W443" t="s">
        <v>516</v>
      </c>
    </row>
    <row r="444" spans="10:23">
      <c r="J444" s="372" t="str">
        <f t="shared" si="13"/>
        <v>14206Erie</v>
      </c>
      <c r="K444" s="373" t="s">
        <v>905</v>
      </c>
      <c r="L444">
        <v>14206</v>
      </c>
      <c r="M444" s="373" t="s">
        <v>418</v>
      </c>
      <c r="N444" s="373" t="s">
        <v>378</v>
      </c>
      <c r="O444" s="373" t="s">
        <v>896</v>
      </c>
      <c r="P444" s="373" t="s">
        <v>514</v>
      </c>
      <c r="Q444" t="s">
        <v>515</v>
      </c>
      <c r="R444" t="s">
        <v>515</v>
      </c>
      <c r="S444" t="s">
        <v>515</v>
      </c>
      <c r="U444" s="373" t="s">
        <v>418</v>
      </c>
      <c r="V444" t="str">
        <f t="shared" si="14"/>
        <v>Western</v>
      </c>
      <c r="W444" t="s">
        <v>516</v>
      </c>
    </row>
    <row r="445" spans="10:23">
      <c r="J445" s="372" t="str">
        <f t="shared" si="13"/>
        <v>14207Erie</v>
      </c>
      <c r="K445" s="373" t="s">
        <v>906</v>
      </c>
      <c r="L445">
        <v>14207</v>
      </c>
      <c r="M445" s="373" t="s">
        <v>418</v>
      </c>
      <c r="N445" s="373" t="s">
        <v>378</v>
      </c>
      <c r="O445" s="373" t="s">
        <v>896</v>
      </c>
      <c r="P445" s="373" t="s">
        <v>514</v>
      </c>
      <c r="Q445" t="s">
        <v>515</v>
      </c>
      <c r="R445" t="s">
        <v>515</v>
      </c>
      <c r="S445" t="s">
        <v>515</v>
      </c>
      <c r="U445" s="373" t="s">
        <v>418</v>
      </c>
      <c r="V445" t="str">
        <f t="shared" si="14"/>
        <v>Western</v>
      </c>
      <c r="W445" t="s">
        <v>516</v>
      </c>
    </row>
    <row r="446" spans="10:23">
      <c r="J446" s="372" t="str">
        <f t="shared" si="13"/>
        <v>14208Erie</v>
      </c>
      <c r="K446" s="373" t="s">
        <v>907</v>
      </c>
      <c r="L446">
        <v>14208</v>
      </c>
      <c r="M446" s="373" t="s">
        <v>418</v>
      </c>
      <c r="N446" s="373" t="s">
        <v>378</v>
      </c>
      <c r="O446" s="373" t="s">
        <v>896</v>
      </c>
      <c r="P446" s="373" t="s">
        <v>514</v>
      </c>
      <c r="Q446" t="s">
        <v>515</v>
      </c>
      <c r="R446" t="s">
        <v>515</v>
      </c>
      <c r="S446" t="s">
        <v>515</v>
      </c>
      <c r="U446" s="373" t="s">
        <v>418</v>
      </c>
      <c r="V446" t="str">
        <f t="shared" si="14"/>
        <v>Western</v>
      </c>
      <c r="W446" t="s">
        <v>516</v>
      </c>
    </row>
    <row r="447" spans="10:23">
      <c r="J447" s="372" t="str">
        <f t="shared" si="13"/>
        <v>14209Erie</v>
      </c>
      <c r="K447" s="373" t="s">
        <v>908</v>
      </c>
      <c r="L447">
        <v>14209</v>
      </c>
      <c r="M447" s="373" t="s">
        <v>418</v>
      </c>
      <c r="N447" s="373" t="s">
        <v>378</v>
      </c>
      <c r="O447" s="373" t="s">
        <v>896</v>
      </c>
      <c r="P447" s="373" t="s">
        <v>514</v>
      </c>
      <c r="Q447" t="s">
        <v>515</v>
      </c>
      <c r="R447" t="s">
        <v>515</v>
      </c>
      <c r="S447" t="s">
        <v>515</v>
      </c>
      <c r="U447" s="373" t="s">
        <v>418</v>
      </c>
      <c r="V447" t="str">
        <f t="shared" si="14"/>
        <v>Western</v>
      </c>
      <c r="W447" t="s">
        <v>516</v>
      </c>
    </row>
    <row r="448" spans="10:23">
      <c r="J448" s="372" t="str">
        <f t="shared" si="13"/>
        <v>14210Erie</v>
      </c>
      <c r="K448" s="373" t="s">
        <v>909</v>
      </c>
      <c r="L448">
        <v>14210</v>
      </c>
      <c r="M448" s="373" t="s">
        <v>418</v>
      </c>
      <c r="N448" s="373" t="s">
        <v>378</v>
      </c>
      <c r="O448" s="373" t="s">
        <v>896</v>
      </c>
      <c r="P448" s="373" t="s">
        <v>514</v>
      </c>
      <c r="Q448" t="s">
        <v>515</v>
      </c>
      <c r="R448" t="s">
        <v>515</v>
      </c>
      <c r="S448" t="s">
        <v>515</v>
      </c>
      <c r="U448" s="373" t="s">
        <v>418</v>
      </c>
      <c r="V448" t="str">
        <f t="shared" si="14"/>
        <v>Western</v>
      </c>
      <c r="W448" t="s">
        <v>516</v>
      </c>
    </row>
    <row r="449" spans="10:23">
      <c r="J449" s="372" t="str">
        <f t="shared" si="13"/>
        <v>14211Erie</v>
      </c>
      <c r="K449" s="373" t="s">
        <v>910</v>
      </c>
      <c r="L449">
        <v>14211</v>
      </c>
      <c r="M449" s="373" t="s">
        <v>418</v>
      </c>
      <c r="N449" s="373" t="s">
        <v>378</v>
      </c>
      <c r="O449" s="373" t="s">
        <v>896</v>
      </c>
      <c r="P449" s="373" t="s">
        <v>514</v>
      </c>
      <c r="Q449" t="s">
        <v>515</v>
      </c>
      <c r="R449" t="s">
        <v>515</v>
      </c>
      <c r="S449" t="s">
        <v>515</v>
      </c>
      <c r="U449" s="373" t="s">
        <v>418</v>
      </c>
      <c r="V449" t="str">
        <f t="shared" si="14"/>
        <v>Western</v>
      </c>
      <c r="W449" t="s">
        <v>516</v>
      </c>
    </row>
    <row r="450" spans="10:23">
      <c r="J450" s="372" t="str">
        <f t="shared" si="13"/>
        <v>14212Erie</v>
      </c>
      <c r="K450" s="373" t="s">
        <v>911</v>
      </c>
      <c r="L450">
        <v>14212</v>
      </c>
      <c r="M450" s="373" t="s">
        <v>418</v>
      </c>
      <c r="N450" s="373" t="s">
        <v>378</v>
      </c>
      <c r="O450" s="373" t="s">
        <v>896</v>
      </c>
      <c r="P450" s="373" t="s">
        <v>514</v>
      </c>
      <c r="Q450" t="s">
        <v>515</v>
      </c>
      <c r="R450" t="s">
        <v>515</v>
      </c>
      <c r="S450" t="s">
        <v>515</v>
      </c>
      <c r="U450" s="373" t="s">
        <v>418</v>
      </c>
      <c r="V450" t="str">
        <f t="shared" si="14"/>
        <v>Western</v>
      </c>
      <c r="W450" t="s">
        <v>516</v>
      </c>
    </row>
    <row r="451" spans="10:23">
      <c r="J451" s="372" t="str">
        <f t="shared" si="13"/>
        <v>14213Erie</v>
      </c>
      <c r="K451" s="373" t="s">
        <v>912</v>
      </c>
      <c r="L451">
        <v>14213</v>
      </c>
      <c r="M451" s="373" t="s">
        <v>418</v>
      </c>
      <c r="N451" s="373" t="s">
        <v>378</v>
      </c>
      <c r="O451" s="373" t="s">
        <v>896</v>
      </c>
      <c r="P451" s="373" t="s">
        <v>514</v>
      </c>
      <c r="Q451" t="s">
        <v>515</v>
      </c>
      <c r="R451" t="s">
        <v>515</v>
      </c>
      <c r="S451" t="s">
        <v>515</v>
      </c>
      <c r="U451" s="373" t="s">
        <v>418</v>
      </c>
      <c r="V451" t="str">
        <f t="shared" si="14"/>
        <v>Western</v>
      </c>
      <c r="W451" t="s">
        <v>516</v>
      </c>
    </row>
    <row r="452" spans="10:23">
      <c r="J452" s="372" t="str">
        <f t="shared" si="13"/>
        <v>14214Erie</v>
      </c>
      <c r="K452" s="373" t="s">
        <v>913</v>
      </c>
      <c r="L452">
        <v>14214</v>
      </c>
      <c r="M452" s="373" t="s">
        <v>418</v>
      </c>
      <c r="N452" s="373" t="s">
        <v>378</v>
      </c>
      <c r="O452" s="373" t="s">
        <v>896</v>
      </c>
      <c r="P452" s="373" t="s">
        <v>514</v>
      </c>
      <c r="Q452" t="s">
        <v>515</v>
      </c>
      <c r="R452" t="s">
        <v>515</v>
      </c>
      <c r="S452" t="s">
        <v>515</v>
      </c>
      <c r="U452" s="373" t="s">
        <v>418</v>
      </c>
      <c r="V452" t="str">
        <f t="shared" si="14"/>
        <v>Western</v>
      </c>
      <c r="W452" t="s">
        <v>516</v>
      </c>
    </row>
    <row r="453" spans="10:23">
      <c r="J453" s="372" t="str">
        <f t="shared" ref="J453:J516" si="15">CONCATENATE(L453,O453)</f>
        <v>14215Erie</v>
      </c>
      <c r="K453" s="373" t="s">
        <v>914</v>
      </c>
      <c r="L453">
        <v>14215</v>
      </c>
      <c r="M453" s="373" t="s">
        <v>418</v>
      </c>
      <c r="N453" s="373" t="s">
        <v>378</v>
      </c>
      <c r="O453" s="373" t="s">
        <v>896</v>
      </c>
      <c r="P453" s="373" t="s">
        <v>514</v>
      </c>
      <c r="Q453" t="s">
        <v>515</v>
      </c>
      <c r="R453" t="s">
        <v>515</v>
      </c>
      <c r="S453" t="s">
        <v>515</v>
      </c>
      <c r="U453" s="373" t="s">
        <v>418</v>
      </c>
      <c r="V453" t="str">
        <f t="shared" ref="V453:V516" si="16">Q453</f>
        <v>Western</v>
      </c>
      <c r="W453" t="s">
        <v>516</v>
      </c>
    </row>
    <row r="454" spans="10:23">
      <c r="J454" s="372" t="str">
        <f t="shared" si="15"/>
        <v>14216Erie</v>
      </c>
      <c r="K454" s="373" t="s">
        <v>915</v>
      </c>
      <c r="L454">
        <v>14216</v>
      </c>
      <c r="M454" s="373" t="s">
        <v>418</v>
      </c>
      <c r="N454" s="373" t="s">
        <v>378</v>
      </c>
      <c r="O454" s="373" t="s">
        <v>896</v>
      </c>
      <c r="P454" s="373" t="s">
        <v>514</v>
      </c>
      <c r="Q454" t="s">
        <v>515</v>
      </c>
      <c r="R454" t="s">
        <v>515</v>
      </c>
      <c r="S454" t="s">
        <v>515</v>
      </c>
      <c r="U454" s="373" t="s">
        <v>418</v>
      </c>
      <c r="V454" t="str">
        <f t="shared" si="16"/>
        <v>Western</v>
      </c>
      <c r="W454" t="s">
        <v>516</v>
      </c>
    </row>
    <row r="455" spans="10:23">
      <c r="J455" s="372" t="str">
        <f t="shared" si="15"/>
        <v>14217Erie</v>
      </c>
      <c r="K455" s="373" t="s">
        <v>916</v>
      </c>
      <c r="L455">
        <v>14217</v>
      </c>
      <c r="M455" s="373" t="s">
        <v>418</v>
      </c>
      <c r="N455" s="373" t="s">
        <v>378</v>
      </c>
      <c r="O455" s="373" t="s">
        <v>896</v>
      </c>
      <c r="P455" s="373" t="s">
        <v>514</v>
      </c>
      <c r="Q455" t="s">
        <v>515</v>
      </c>
      <c r="R455" t="s">
        <v>515</v>
      </c>
      <c r="S455" t="s">
        <v>515</v>
      </c>
      <c r="U455" s="373" t="s">
        <v>418</v>
      </c>
      <c r="V455" t="str">
        <f t="shared" si="16"/>
        <v>Western</v>
      </c>
      <c r="W455" t="s">
        <v>516</v>
      </c>
    </row>
    <row r="456" spans="10:23">
      <c r="J456" s="372" t="str">
        <f t="shared" si="15"/>
        <v>14218Erie</v>
      </c>
      <c r="K456" s="373" t="s">
        <v>917</v>
      </c>
      <c r="L456">
        <v>14218</v>
      </c>
      <c r="M456" s="373" t="s">
        <v>418</v>
      </c>
      <c r="N456" s="373" t="s">
        <v>378</v>
      </c>
      <c r="O456" s="373" t="s">
        <v>896</v>
      </c>
      <c r="P456" s="373" t="s">
        <v>514</v>
      </c>
      <c r="Q456" t="s">
        <v>515</v>
      </c>
      <c r="R456" t="s">
        <v>515</v>
      </c>
      <c r="S456" t="s">
        <v>515</v>
      </c>
      <c r="U456" s="373" t="s">
        <v>418</v>
      </c>
      <c r="V456" t="str">
        <f t="shared" si="16"/>
        <v>Western</v>
      </c>
      <c r="W456" t="s">
        <v>516</v>
      </c>
    </row>
    <row r="457" spans="10:23">
      <c r="J457" s="372" t="str">
        <f t="shared" si="15"/>
        <v>14220Erie</v>
      </c>
      <c r="K457" s="373" t="s">
        <v>918</v>
      </c>
      <c r="L457">
        <v>14220</v>
      </c>
      <c r="M457" s="373" t="s">
        <v>418</v>
      </c>
      <c r="N457" s="373" t="s">
        <v>378</v>
      </c>
      <c r="O457" s="373" t="s">
        <v>896</v>
      </c>
      <c r="P457" s="373" t="s">
        <v>514</v>
      </c>
      <c r="Q457" t="s">
        <v>515</v>
      </c>
      <c r="R457" t="s">
        <v>515</v>
      </c>
      <c r="S457" t="s">
        <v>515</v>
      </c>
      <c r="U457" s="373" t="s">
        <v>418</v>
      </c>
      <c r="V457" t="str">
        <f t="shared" si="16"/>
        <v>Western</v>
      </c>
      <c r="W457" t="s">
        <v>516</v>
      </c>
    </row>
    <row r="458" spans="10:23">
      <c r="J458" s="372" t="str">
        <f t="shared" si="15"/>
        <v>14221Erie</v>
      </c>
      <c r="K458" s="373" t="s">
        <v>919</v>
      </c>
      <c r="L458">
        <v>14221</v>
      </c>
      <c r="M458" s="373" t="s">
        <v>418</v>
      </c>
      <c r="N458" s="373" t="s">
        <v>378</v>
      </c>
      <c r="O458" s="373" t="s">
        <v>896</v>
      </c>
      <c r="P458" s="373" t="s">
        <v>514</v>
      </c>
      <c r="Q458" t="s">
        <v>515</v>
      </c>
      <c r="R458" t="s">
        <v>515</v>
      </c>
      <c r="S458" t="s">
        <v>515</v>
      </c>
      <c r="U458" s="373" t="s">
        <v>418</v>
      </c>
      <c r="V458" t="str">
        <f t="shared" si="16"/>
        <v>Western</v>
      </c>
      <c r="W458" t="s">
        <v>516</v>
      </c>
    </row>
    <row r="459" spans="10:23">
      <c r="J459" s="372" t="str">
        <f t="shared" si="15"/>
        <v>14222Erie</v>
      </c>
      <c r="K459" s="373" t="s">
        <v>920</v>
      </c>
      <c r="L459">
        <v>14222</v>
      </c>
      <c r="M459" s="373" t="s">
        <v>418</v>
      </c>
      <c r="N459" s="373" t="s">
        <v>378</v>
      </c>
      <c r="O459" s="373" t="s">
        <v>896</v>
      </c>
      <c r="P459" s="373" t="s">
        <v>514</v>
      </c>
      <c r="Q459" t="s">
        <v>515</v>
      </c>
      <c r="R459" t="s">
        <v>515</v>
      </c>
      <c r="S459" t="s">
        <v>515</v>
      </c>
      <c r="U459" s="373" t="s">
        <v>418</v>
      </c>
      <c r="V459" t="str">
        <f t="shared" si="16"/>
        <v>Western</v>
      </c>
      <c r="W459" t="s">
        <v>516</v>
      </c>
    </row>
    <row r="460" spans="10:23">
      <c r="J460" s="372" t="str">
        <f t="shared" si="15"/>
        <v>14223Erie</v>
      </c>
      <c r="K460" s="373" t="s">
        <v>921</v>
      </c>
      <c r="L460">
        <v>14223</v>
      </c>
      <c r="M460" s="373" t="s">
        <v>418</v>
      </c>
      <c r="N460" s="373" t="s">
        <v>378</v>
      </c>
      <c r="O460" s="373" t="s">
        <v>896</v>
      </c>
      <c r="P460" s="373" t="s">
        <v>514</v>
      </c>
      <c r="Q460" t="s">
        <v>515</v>
      </c>
      <c r="R460" t="s">
        <v>515</v>
      </c>
      <c r="S460" t="s">
        <v>515</v>
      </c>
      <c r="U460" s="373" t="s">
        <v>418</v>
      </c>
      <c r="V460" t="str">
        <f t="shared" si="16"/>
        <v>Western</v>
      </c>
      <c r="W460" t="s">
        <v>516</v>
      </c>
    </row>
    <row r="461" spans="10:23">
      <c r="J461" s="372" t="str">
        <f t="shared" si="15"/>
        <v>14226Erie</v>
      </c>
      <c r="K461" s="373" t="s">
        <v>922</v>
      </c>
      <c r="L461">
        <v>14226</v>
      </c>
      <c r="M461" s="373" t="s">
        <v>418</v>
      </c>
      <c r="N461" s="373" t="s">
        <v>378</v>
      </c>
      <c r="O461" s="373" t="s">
        <v>896</v>
      </c>
      <c r="P461" s="373" t="s">
        <v>514</v>
      </c>
      <c r="Q461" t="s">
        <v>515</v>
      </c>
      <c r="R461" t="s">
        <v>515</v>
      </c>
      <c r="S461" t="s">
        <v>515</v>
      </c>
      <c r="U461" s="373" t="s">
        <v>418</v>
      </c>
      <c r="V461" t="str">
        <f t="shared" si="16"/>
        <v>Western</v>
      </c>
      <c r="W461" t="s">
        <v>516</v>
      </c>
    </row>
    <row r="462" spans="10:23">
      <c r="J462" s="372" t="str">
        <f t="shared" si="15"/>
        <v>14228Erie</v>
      </c>
      <c r="K462" s="373" t="s">
        <v>923</v>
      </c>
      <c r="L462">
        <v>14228</v>
      </c>
      <c r="M462" s="373" t="s">
        <v>418</v>
      </c>
      <c r="N462" s="373" t="s">
        <v>378</v>
      </c>
      <c r="O462" s="373" t="s">
        <v>896</v>
      </c>
      <c r="P462" s="373" t="s">
        <v>514</v>
      </c>
      <c r="Q462" t="s">
        <v>515</v>
      </c>
      <c r="R462" t="s">
        <v>515</v>
      </c>
      <c r="S462" t="s">
        <v>515</v>
      </c>
      <c r="U462" s="373" t="s">
        <v>418</v>
      </c>
      <c r="V462" t="str">
        <f t="shared" si="16"/>
        <v>Western</v>
      </c>
      <c r="W462" t="s">
        <v>516</v>
      </c>
    </row>
    <row r="463" spans="10:23">
      <c r="J463" s="372" t="str">
        <f t="shared" si="15"/>
        <v>14231Erie</v>
      </c>
      <c r="K463" s="373" t="s">
        <v>924</v>
      </c>
      <c r="L463">
        <v>14231</v>
      </c>
      <c r="M463" s="373" t="s">
        <v>418</v>
      </c>
      <c r="N463" s="373" t="s">
        <v>378</v>
      </c>
      <c r="O463" s="373" t="s">
        <v>896</v>
      </c>
      <c r="P463" s="373" t="s">
        <v>514</v>
      </c>
      <c r="Q463" t="s">
        <v>515</v>
      </c>
      <c r="R463" t="s">
        <v>515</v>
      </c>
      <c r="S463" t="s">
        <v>515</v>
      </c>
      <c r="U463" s="373" t="s">
        <v>418</v>
      </c>
      <c r="V463" t="str">
        <f t="shared" si="16"/>
        <v>Western</v>
      </c>
      <c r="W463" t="s">
        <v>516</v>
      </c>
    </row>
    <row r="464" spans="10:23">
      <c r="J464" s="372" t="str">
        <f t="shared" si="15"/>
        <v>14233Erie</v>
      </c>
      <c r="K464" s="373" t="s">
        <v>925</v>
      </c>
      <c r="L464">
        <v>14233</v>
      </c>
      <c r="M464" s="373" t="s">
        <v>418</v>
      </c>
      <c r="N464" s="373" t="s">
        <v>378</v>
      </c>
      <c r="O464" s="373" t="s">
        <v>896</v>
      </c>
      <c r="P464" s="373" t="s">
        <v>514</v>
      </c>
      <c r="Q464" t="s">
        <v>515</v>
      </c>
      <c r="R464" t="s">
        <v>515</v>
      </c>
      <c r="S464" t="s">
        <v>515</v>
      </c>
      <c r="U464" s="373" t="s">
        <v>418</v>
      </c>
      <c r="V464" t="str">
        <f t="shared" si="16"/>
        <v>Western</v>
      </c>
      <c r="W464" t="s">
        <v>516</v>
      </c>
    </row>
    <row r="465" spans="10:23">
      <c r="J465" s="372" t="str">
        <f t="shared" si="15"/>
        <v>14240Erie</v>
      </c>
      <c r="K465" s="373" t="s">
        <v>926</v>
      </c>
      <c r="L465">
        <v>14240</v>
      </c>
      <c r="M465" s="373" t="s">
        <v>418</v>
      </c>
      <c r="N465" s="373" t="s">
        <v>378</v>
      </c>
      <c r="O465" s="373" t="s">
        <v>896</v>
      </c>
      <c r="P465" s="373" t="s">
        <v>514</v>
      </c>
      <c r="Q465" t="s">
        <v>515</v>
      </c>
      <c r="R465" t="s">
        <v>515</v>
      </c>
      <c r="S465" t="s">
        <v>515</v>
      </c>
      <c r="U465" s="373" t="s">
        <v>418</v>
      </c>
      <c r="V465" t="str">
        <f t="shared" si="16"/>
        <v>Western</v>
      </c>
      <c r="W465" t="s">
        <v>516</v>
      </c>
    </row>
    <row r="466" spans="10:23">
      <c r="J466" s="372" t="str">
        <f t="shared" si="15"/>
        <v>14260Erie</v>
      </c>
      <c r="K466" s="373" t="s">
        <v>927</v>
      </c>
      <c r="L466">
        <v>14260</v>
      </c>
      <c r="M466" s="373" t="s">
        <v>418</v>
      </c>
      <c r="N466" s="373" t="s">
        <v>378</v>
      </c>
      <c r="O466" s="373" t="s">
        <v>896</v>
      </c>
      <c r="P466" s="373" t="s">
        <v>514</v>
      </c>
      <c r="Q466" t="s">
        <v>515</v>
      </c>
      <c r="R466" t="s">
        <v>515</v>
      </c>
      <c r="S466" t="s">
        <v>515</v>
      </c>
      <c r="U466" s="373" t="s">
        <v>418</v>
      </c>
      <c r="V466" t="str">
        <f t="shared" si="16"/>
        <v>Western</v>
      </c>
      <c r="W466" t="s">
        <v>516</v>
      </c>
    </row>
    <row r="467" spans="10:23">
      <c r="J467" s="372" t="str">
        <f t="shared" si="15"/>
        <v>14261Erie</v>
      </c>
      <c r="K467" s="373" t="s">
        <v>928</v>
      </c>
      <c r="L467">
        <v>14261</v>
      </c>
      <c r="M467" s="373" t="s">
        <v>418</v>
      </c>
      <c r="N467" s="373" t="s">
        <v>378</v>
      </c>
      <c r="O467" s="373" t="s">
        <v>896</v>
      </c>
      <c r="P467" s="373" t="s">
        <v>514</v>
      </c>
      <c r="Q467" t="s">
        <v>515</v>
      </c>
      <c r="R467" t="s">
        <v>515</v>
      </c>
      <c r="S467" t="s">
        <v>515</v>
      </c>
      <c r="U467" s="373" t="s">
        <v>418</v>
      </c>
      <c r="V467" t="str">
        <f t="shared" si="16"/>
        <v>Western</v>
      </c>
      <c r="W467" t="s">
        <v>516</v>
      </c>
    </row>
    <row r="468" spans="10:23">
      <c r="J468" s="372" t="str">
        <f t="shared" si="15"/>
        <v>14263Erie</v>
      </c>
      <c r="K468" s="373" t="s">
        <v>929</v>
      </c>
      <c r="L468">
        <v>14263</v>
      </c>
      <c r="M468" s="373" t="s">
        <v>418</v>
      </c>
      <c r="N468" s="373" t="s">
        <v>378</v>
      </c>
      <c r="O468" s="373" t="s">
        <v>896</v>
      </c>
      <c r="P468" s="373" t="s">
        <v>514</v>
      </c>
      <c r="Q468" t="s">
        <v>515</v>
      </c>
      <c r="R468" t="s">
        <v>515</v>
      </c>
      <c r="S468" t="s">
        <v>515</v>
      </c>
      <c r="U468" s="373" t="s">
        <v>418</v>
      </c>
      <c r="V468" t="str">
        <f t="shared" si="16"/>
        <v>Western</v>
      </c>
      <c r="W468" t="s">
        <v>516</v>
      </c>
    </row>
    <row r="469" spans="10:23">
      <c r="J469" s="372" t="str">
        <f t="shared" si="15"/>
        <v>14264Erie</v>
      </c>
      <c r="K469" s="373" t="s">
        <v>930</v>
      </c>
      <c r="L469">
        <v>14264</v>
      </c>
      <c r="M469" s="373" t="s">
        <v>418</v>
      </c>
      <c r="N469" s="373" t="s">
        <v>378</v>
      </c>
      <c r="O469" s="373" t="s">
        <v>896</v>
      </c>
      <c r="P469" s="373" t="s">
        <v>514</v>
      </c>
      <c r="Q469" t="s">
        <v>515</v>
      </c>
      <c r="R469" t="s">
        <v>515</v>
      </c>
      <c r="S469" t="s">
        <v>515</v>
      </c>
      <c r="U469" s="373" t="s">
        <v>418</v>
      </c>
      <c r="V469" t="str">
        <f t="shared" si="16"/>
        <v>Western</v>
      </c>
      <c r="W469" t="s">
        <v>516</v>
      </c>
    </row>
    <row r="470" spans="10:23">
      <c r="J470" s="372" t="str">
        <f t="shared" si="15"/>
        <v>14265Erie</v>
      </c>
      <c r="K470" s="373" t="s">
        <v>931</v>
      </c>
      <c r="L470">
        <v>14265</v>
      </c>
      <c r="M470" s="373" t="s">
        <v>418</v>
      </c>
      <c r="N470" s="373" t="s">
        <v>378</v>
      </c>
      <c r="O470" s="373" t="s">
        <v>896</v>
      </c>
      <c r="P470" s="373" t="s">
        <v>514</v>
      </c>
      <c r="Q470" t="s">
        <v>515</v>
      </c>
      <c r="R470" t="s">
        <v>515</v>
      </c>
      <c r="S470" t="s">
        <v>515</v>
      </c>
      <c r="U470" s="373" t="s">
        <v>418</v>
      </c>
      <c r="V470" t="str">
        <f t="shared" si="16"/>
        <v>Western</v>
      </c>
      <c r="W470" t="s">
        <v>516</v>
      </c>
    </row>
    <row r="471" spans="10:23">
      <c r="J471" s="372" t="str">
        <f t="shared" si="15"/>
        <v>14267Erie</v>
      </c>
      <c r="K471" s="373" t="s">
        <v>932</v>
      </c>
      <c r="L471">
        <v>14267</v>
      </c>
      <c r="M471" s="373" t="s">
        <v>418</v>
      </c>
      <c r="N471" s="373" t="s">
        <v>378</v>
      </c>
      <c r="O471" s="373" t="s">
        <v>896</v>
      </c>
      <c r="P471" s="373" t="s">
        <v>514</v>
      </c>
      <c r="Q471" t="s">
        <v>515</v>
      </c>
      <c r="R471" t="s">
        <v>515</v>
      </c>
      <c r="S471" t="s">
        <v>515</v>
      </c>
      <c r="U471" s="373" t="s">
        <v>418</v>
      </c>
      <c r="V471" t="str">
        <f t="shared" si="16"/>
        <v>Western</v>
      </c>
      <c r="W471" t="s">
        <v>516</v>
      </c>
    </row>
    <row r="472" spans="10:23">
      <c r="J472" s="372" t="str">
        <f t="shared" si="15"/>
        <v>14270Erie</v>
      </c>
      <c r="K472" s="373" t="s">
        <v>933</v>
      </c>
      <c r="L472">
        <v>14270</v>
      </c>
      <c r="M472" s="373" t="s">
        <v>418</v>
      </c>
      <c r="N472" s="373" t="s">
        <v>378</v>
      </c>
      <c r="O472" s="373" t="s">
        <v>896</v>
      </c>
      <c r="P472" s="373" t="s">
        <v>514</v>
      </c>
      <c r="Q472" t="s">
        <v>515</v>
      </c>
      <c r="R472" t="s">
        <v>515</v>
      </c>
      <c r="S472" t="s">
        <v>515</v>
      </c>
      <c r="U472" s="373" t="s">
        <v>418</v>
      </c>
      <c r="V472" t="str">
        <f t="shared" si="16"/>
        <v>Western</v>
      </c>
      <c r="W472" t="s">
        <v>516</v>
      </c>
    </row>
    <row r="473" spans="10:23">
      <c r="J473" s="372" t="str">
        <f t="shared" si="15"/>
        <v>14273Erie</v>
      </c>
      <c r="K473" s="373" t="s">
        <v>934</v>
      </c>
      <c r="L473">
        <v>14273</v>
      </c>
      <c r="M473" s="373" t="s">
        <v>418</v>
      </c>
      <c r="N473" s="373" t="s">
        <v>378</v>
      </c>
      <c r="O473" s="373" t="s">
        <v>896</v>
      </c>
      <c r="P473" s="373" t="s">
        <v>514</v>
      </c>
      <c r="Q473" t="s">
        <v>515</v>
      </c>
      <c r="R473" t="s">
        <v>515</v>
      </c>
      <c r="S473" t="s">
        <v>515</v>
      </c>
      <c r="U473" s="373" t="s">
        <v>418</v>
      </c>
      <c r="V473" t="str">
        <f t="shared" si="16"/>
        <v>Western</v>
      </c>
      <c r="W473" t="s">
        <v>516</v>
      </c>
    </row>
    <row r="474" spans="10:23">
      <c r="J474" s="372" t="str">
        <f t="shared" si="15"/>
        <v>14276Erie</v>
      </c>
      <c r="K474" s="373" t="s">
        <v>935</v>
      </c>
      <c r="L474">
        <v>14276</v>
      </c>
      <c r="M474" s="373" t="s">
        <v>418</v>
      </c>
      <c r="N474" s="373" t="s">
        <v>378</v>
      </c>
      <c r="O474" s="373" t="s">
        <v>896</v>
      </c>
      <c r="P474" s="373" t="s">
        <v>514</v>
      </c>
      <c r="Q474" t="s">
        <v>515</v>
      </c>
      <c r="R474" t="s">
        <v>515</v>
      </c>
      <c r="S474" t="s">
        <v>515</v>
      </c>
      <c r="U474" s="373" t="s">
        <v>418</v>
      </c>
      <c r="V474" t="str">
        <f t="shared" si="16"/>
        <v>Western</v>
      </c>
      <c r="W474" t="s">
        <v>516</v>
      </c>
    </row>
    <row r="475" spans="10:23">
      <c r="J475" s="372" t="str">
        <f t="shared" si="15"/>
        <v>14280Erie</v>
      </c>
      <c r="K475" s="373" t="s">
        <v>936</v>
      </c>
      <c r="L475">
        <v>14280</v>
      </c>
      <c r="M475" s="373" t="s">
        <v>418</v>
      </c>
      <c r="N475" s="373" t="s">
        <v>378</v>
      </c>
      <c r="O475" s="373" t="s">
        <v>896</v>
      </c>
      <c r="P475" s="373" t="s">
        <v>514</v>
      </c>
      <c r="Q475" t="s">
        <v>515</v>
      </c>
      <c r="R475" t="s">
        <v>515</v>
      </c>
      <c r="S475" t="s">
        <v>515</v>
      </c>
      <c r="U475" s="373" t="s">
        <v>418</v>
      </c>
      <c r="V475" t="str">
        <f t="shared" si="16"/>
        <v>Western</v>
      </c>
      <c r="W475" t="s">
        <v>516</v>
      </c>
    </row>
    <row r="476" spans="10:23">
      <c r="J476" s="372" t="str">
        <f t="shared" si="15"/>
        <v>14001Erie</v>
      </c>
      <c r="K476" s="373" t="s">
        <v>937</v>
      </c>
      <c r="L476">
        <v>14001</v>
      </c>
      <c r="M476" s="373" t="s">
        <v>418</v>
      </c>
      <c r="N476" s="373" t="s">
        <v>494</v>
      </c>
      <c r="O476" s="373" t="s">
        <v>896</v>
      </c>
      <c r="P476" s="373" t="s">
        <v>514</v>
      </c>
      <c r="Q476" t="s">
        <v>515</v>
      </c>
      <c r="R476" t="s">
        <v>515</v>
      </c>
      <c r="S476" t="s">
        <v>515</v>
      </c>
      <c r="U476" s="373" t="s">
        <v>418</v>
      </c>
      <c r="V476" t="str">
        <f t="shared" si="16"/>
        <v>Western</v>
      </c>
      <c r="W476" t="s">
        <v>516</v>
      </c>
    </row>
    <row r="477" spans="10:23">
      <c r="J477" s="372" t="str">
        <f t="shared" si="15"/>
        <v>14006Erie</v>
      </c>
      <c r="K477" s="373" t="s">
        <v>938</v>
      </c>
      <c r="L477">
        <v>14006</v>
      </c>
      <c r="M477" s="373" t="s">
        <v>418</v>
      </c>
      <c r="N477" s="373" t="s">
        <v>378</v>
      </c>
      <c r="O477" s="373" t="s">
        <v>896</v>
      </c>
      <c r="P477" s="373" t="s">
        <v>514</v>
      </c>
      <c r="Q477" t="s">
        <v>515</v>
      </c>
      <c r="R477" t="s">
        <v>515</v>
      </c>
      <c r="S477" t="s">
        <v>515</v>
      </c>
      <c r="U477" s="373" t="s">
        <v>418</v>
      </c>
      <c r="V477" t="str">
        <f t="shared" si="16"/>
        <v>Western</v>
      </c>
      <c r="W477" t="s">
        <v>516</v>
      </c>
    </row>
    <row r="478" spans="10:23">
      <c r="J478" s="372" t="str">
        <f t="shared" si="15"/>
        <v>14027Erie</v>
      </c>
      <c r="K478" s="373" t="s">
        <v>939</v>
      </c>
      <c r="L478">
        <v>14027</v>
      </c>
      <c r="M478" s="373" t="s">
        <v>418</v>
      </c>
      <c r="N478" s="373" t="s">
        <v>378</v>
      </c>
      <c r="O478" s="373" t="s">
        <v>896</v>
      </c>
      <c r="P478" s="373" t="s">
        <v>514</v>
      </c>
      <c r="Q478" t="s">
        <v>515</v>
      </c>
      <c r="R478" t="s">
        <v>515</v>
      </c>
      <c r="S478" t="s">
        <v>515</v>
      </c>
      <c r="U478" s="373" t="s">
        <v>418</v>
      </c>
      <c r="V478" t="str">
        <f t="shared" si="16"/>
        <v>Western</v>
      </c>
      <c r="W478" t="s">
        <v>516</v>
      </c>
    </row>
    <row r="479" spans="10:23">
      <c r="J479" s="372" t="str">
        <f t="shared" si="15"/>
        <v>14034Erie</v>
      </c>
      <c r="K479" s="373" t="s">
        <v>940</v>
      </c>
      <c r="L479">
        <v>14034</v>
      </c>
      <c r="M479" s="373" t="s">
        <v>418</v>
      </c>
      <c r="N479" s="373" t="s">
        <v>378</v>
      </c>
      <c r="O479" s="373" t="s">
        <v>896</v>
      </c>
      <c r="P479" s="373" t="s">
        <v>514</v>
      </c>
      <c r="Q479" t="s">
        <v>515</v>
      </c>
      <c r="R479" t="s">
        <v>515</v>
      </c>
      <c r="S479" t="s">
        <v>515</v>
      </c>
      <c r="U479" s="373" t="s">
        <v>418</v>
      </c>
      <c r="V479" t="str">
        <f t="shared" si="16"/>
        <v>Western</v>
      </c>
      <c r="W479" t="s">
        <v>516</v>
      </c>
    </row>
    <row r="480" spans="10:23">
      <c r="J480" s="372" t="str">
        <f t="shared" si="15"/>
        <v>14035Erie</v>
      </c>
      <c r="K480" s="373" t="s">
        <v>941</v>
      </c>
      <c r="L480">
        <v>14035</v>
      </c>
      <c r="M480" s="373" t="s">
        <v>418</v>
      </c>
      <c r="N480" s="373" t="s">
        <v>378</v>
      </c>
      <c r="O480" s="373" t="s">
        <v>896</v>
      </c>
      <c r="P480" s="373" t="s">
        <v>514</v>
      </c>
      <c r="Q480" t="s">
        <v>515</v>
      </c>
      <c r="R480" t="s">
        <v>515</v>
      </c>
      <c r="S480" t="s">
        <v>515</v>
      </c>
      <c r="U480" s="373" t="s">
        <v>418</v>
      </c>
      <c r="V480" t="str">
        <f t="shared" si="16"/>
        <v>Western</v>
      </c>
      <c r="W480" t="s">
        <v>516</v>
      </c>
    </row>
    <row r="481" spans="10:23">
      <c r="J481" s="372" t="str">
        <f t="shared" si="15"/>
        <v>14047Erie</v>
      </c>
      <c r="K481" s="373" t="s">
        <v>942</v>
      </c>
      <c r="L481">
        <v>14047</v>
      </c>
      <c r="M481" s="373" t="s">
        <v>418</v>
      </c>
      <c r="N481" s="373" t="s">
        <v>378</v>
      </c>
      <c r="O481" s="373" t="s">
        <v>896</v>
      </c>
      <c r="P481" s="373" t="s">
        <v>514</v>
      </c>
      <c r="Q481" t="s">
        <v>515</v>
      </c>
      <c r="R481" t="s">
        <v>515</v>
      </c>
      <c r="S481" t="s">
        <v>515</v>
      </c>
      <c r="U481" s="373" t="s">
        <v>418</v>
      </c>
      <c r="V481" t="str">
        <f t="shared" si="16"/>
        <v>Western</v>
      </c>
      <c r="W481" t="s">
        <v>516</v>
      </c>
    </row>
    <row r="482" spans="10:23">
      <c r="J482" s="372" t="str">
        <f t="shared" si="15"/>
        <v>14057Erie</v>
      </c>
      <c r="K482" s="373" t="s">
        <v>943</v>
      </c>
      <c r="L482">
        <v>14057</v>
      </c>
      <c r="M482" s="373" t="s">
        <v>418</v>
      </c>
      <c r="N482" s="373" t="s">
        <v>378</v>
      </c>
      <c r="O482" s="373" t="s">
        <v>896</v>
      </c>
      <c r="P482" s="373" t="s">
        <v>514</v>
      </c>
      <c r="Q482" t="s">
        <v>515</v>
      </c>
      <c r="R482" t="s">
        <v>515</v>
      </c>
      <c r="S482" t="s">
        <v>515</v>
      </c>
      <c r="U482" s="373" t="s">
        <v>418</v>
      </c>
      <c r="V482" t="str">
        <f t="shared" si="16"/>
        <v>Western</v>
      </c>
      <c r="W482" t="s">
        <v>516</v>
      </c>
    </row>
    <row r="483" spans="10:23">
      <c r="J483" s="372" t="str">
        <f t="shared" si="15"/>
        <v>14061Erie</v>
      </c>
      <c r="K483" s="373" t="s">
        <v>944</v>
      </c>
      <c r="L483">
        <v>14061</v>
      </c>
      <c r="M483" s="373" t="s">
        <v>418</v>
      </c>
      <c r="N483" s="373" t="s">
        <v>378</v>
      </c>
      <c r="O483" s="373" t="s">
        <v>896</v>
      </c>
      <c r="P483" s="373" t="s">
        <v>514</v>
      </c>
      <c r="Q483" t="s">
        <v>515</v>
      </c>
      <c r="R483" t="s">
        <v>515</v>
      </c>
      <c r="S483" t="s">
        <v>515</v>
      </c>
      <c r="U483" s="373" t="s">
        <v>418</v>
      </c>
      <c r="V483" t="str">
        <f t="shared" si="16"/>
        <v>Western</v>
      </c>
      <c r="W483" t="s">
        <v>516</v>
      </c>
    </row>
    <row r="484" spans="10:23">
      <c r="J484" s="372" t="str">
        <f t="shared" si="15"/>
        <v>14081Erie</v>
      </c>
      <c r="K484" s="373" t="s">
        <v>945</v>
      </c>
      <c r="L484">
        <v>14081</v>
      </c>
      <c r="M484" s="373" t="s">
        <v>418</v>
      </c>
      <c r="N484" s="373" t="s">
        <v>378</v>
      </c>
      <c r="O484" s="373" t="s">
        <v>896</v>
      </c>
      <c r="P484" s="373" t="s">
        <v>514</v>
      </c>
      <c r="Q484" t="s">
        <v>515</v>
      </c>
      <c r="R484" t="s">
        <v>515</v>
      </c>
      <c r="S484" t="s">
        <v>515</v>
      </c>
      <c r="U484" s="373" t="s">
        <v>418</v>
      </c>
      <c r="V484" t="str">
        <f t="shared" si="16"/>
        <v>Western</v>
      </c>
      <c r="W484" t="s">
        <v>516</v>
      </c>
    </row>
    <row r="485" spans="10:23">
      <c r="J485" s="372" t="str">
        <f t="shared" si="15"/>
        <v>14085Erie</v>
      </c>
      <c r="K485" s="373" t="s">
        <v>946</v>
      </c>
      <c r="L485">
        <v>14085</v>
      </c>
      <c r="M485" s="373" t="s">
        <v>418</v>
      </c>
      <c r="N485" s="373" t="s">
        <v>378</v>
      </c>
      <c r="O485" s="373" t="s">
        <v>896</v>
      </c>
      <c r="P485" s="373" t="s">
        <v>514</v>
      </c>
      <c r="Q485" t="s">
        <v>515</v>
      </c>
      <c r="R485" t="s">
        <v>515</v>
      </c>
      <c r="S485" t="s">
        <v>515</v>
      </c>
      <c r="U485" s="373" t="s">
        <v>418</v>
      </c>
      <c r="V485" t="str">
        <f t="shared" si="16"/>
        <v>Western</v>
      </c>
      <c r="W485" t="s">
        <v>516</v>
      </c>
    </row>
    <row r="486" spans="10:23">
      <c r="J486" s="372" t="str">
        <f t="shared" si="15"/>
        <v>14091Erie</v>
      </c>
      <c r="K486" s="373" t="s">
        <v>947</v>
      </c>
      <c r="L486">
        <v>14091</v>
      </c>
      <c r="M486" s="373" t="s">
        <v>418</v>
      </c>
      <c r="N486" s="373" t="s">
        <v>378</v>
      </c>
      <c r="O486" s="373" t="s">
        <v>896</v>
      </c>
      <c r="P486" s="373" t="s">
        <v>514</v>
      </c>
      <c r="Q486" t="s">
        <v>515</v>
      </c>
      <c r="R486" t="s">
        <v>515</v>
      </c>
      <c r="S486" t="s">
        <v>515</v>
      </c>
      <c r="U486" s="373" t="s">
        <v>418</v>
      </c>
      <c r="V486" t="str">
        <f t="shared" si="16"/>
        <v>Western</v>
      </c>
      <c r="W486" t="s">
        <v>516</v>
      </c>
    </row>
    <row r="487" spans="10:23">
      <c r="J487" s="372" t="str">
        <f t="shared" si="15"/>
        <v>14111Erie</v>
      </c>
      <c r="K487" s="373" t="s">
        <v>948</v>
      </c>
      <c r="L487">
        <v>14111</v>
      </c>
      <c r="M487" s="373" t="s">
        <v>418</v>
      </c>
      <c r="N487" s="373" t="s">
        <v>378</v>
      </c>
      <c r="O487" s="373" t="s">
        <v>896</v>
      </c>
      <c r="P487" s="373" t="s">
        <v>514</v>
      </c>
      <c r="Q487" t="s">
        <v>515</v>
      </c>
      <c r="R487" t="s">
        <v>515</v>
      </c>
      <c r="S487" t="s">
        <v>515</v>
      </c>
      <c r="U487" s="373" t="s">
        <v>418</v>
      </c>
      <c r="V487" t="str">
        <f t="shared" si="16"/>
        <v>Western</v>
      </c>
      <c r="W487" t="s">
        <v>516</v>
      </c>
    </row>
    <row r="488" spans="10:23">
      <c r="J488" s="372" t="str">
        <f t="shared" si="15"/>
        <v>14112Erie</v>
      </c>
      <c r="K488" s="373" t="s">
        <v>949</v>
      </c>
      <c r="L488">
        <v>14112</v>
      </c>
      <c r="M488" s="373" t="s">
        <v>418</v>
      </c>
      <c r="N488" s="373" t="s">
        <v>378</v>
      </c>
      <c r="O488" s="373" t="s">
        <v>896</v>
      </c>
      <c r="P488" s="373" t="s">
        <v>514</v>
      </c>
      <c r="Q488" t="s">
        <v>515</v>
      </c>
      <c r="R488" t="s">
        <v>515</v>
      </c>
      <c r="S488" t="s">
        <v>515</v>
      </c>
      <c r="U488" s="373" t="s">
        <v>418</v>
      </c>
      <c r="V488" t="str">
        <f t="shared" si="16"/>
        <v>Western</v>
      </c>
      <c r="W488" t="s">
        <v>516</v>
      </c>
    </row>
    <row r="489" spans="10:23">
      <c r="J489" s="372" t="str">
        <f t="shared" si="15"/>
        <v>14004Erie</v>
      </c>
      <c r="K489" s="373" t="s">
        <v>950</v>
      </c>
      <c r="L489">
        <v>14004</v>
      </c>
      <c r="M489" s="373" t="s">
        <v>418</v>
      </c>
      <c r="N489" s="373" t="s">
        <v>492</v>
      </c>
      <c r="O489" s="373" t="s">
        <v>896</v>
      </c>
      <c r="P489" s="373" t="s">
        <v>514</v>
      </c>
      <c r="Q489" t="s">
        <v>515</v>
      </c>
      <c r="R489" t="s">
        <v>515</v>
      </c>
      <c r="S489" t="s">
        <v>515</v>
      </c>
      <c r="U489" s="373" t="s">
        <v>418</v>
      </c>
      <c r="V489" t="str">
        <f t="shared" si="16"/>
        <v>Western</v>
      </c>
      <c r="W489" t="s">
        <v>516</v>
      </c>
    </row>
    <row r="490" spans="10:23">
      <c r="J490" s="372" t="str">
        <f t="shared" si="15"/>
        <v>14010Erie</v>
      </c>
      <c r="K490" s="373" t="s">
        <v>951</v>
      </c>
      <c r="L490">
        <v>14010</v>
      </c>
      <c r="M490" s="373" t="s">
        <v>418</v>
      </c>
      <c r="N490" s="373" t="s">
        <v>492</v>
      </c>
      <c r="O490" s="373" t="s">
        <v>896</v>
      </c>
      <c r="P490" s="373" t="s">
        <v>514</v>
      </c>
      <c r="Q490" t="s">
        <v>515</v>
      </c>
      <c r="R490" t="s">
        <v>515</v>
      </c>
      <c r="S490" t="s">
        <v>515</v>
      </c>
      <c r="U490" s="373" t="s">
        <v>418</v>
      </c>
      <c r="V490" t="str">
        <f t="shared" si="16"/>
        <v>Western</v>
      </c>
      <c r="W490" t="s">
        <v>516</v>
      </c>
    </row>
    <row r="491" spans="10:23">
      <c r="J491" s="372" t="str">
        <f t="shared" si="15"/>
        <v>14025Erie</v>
      </c>
      <c r="K491" s="373" t="s">
        <v>952</v>
      </c>
      <c r="L491">
        <v>14025</v>
      </c>
      <c r="M491" s="373" t="s">
        <v>418</v>
      </c>
      <c r="N491" s="373" t="s">
        <v>492</v>
      </c>
      <c r="O491" s="373" t="s">
        <v>896</v>
      </c>
      <c r="P491" s="373" t="s">
        <v>514</v>
      </c>
      <c r="Q491" t="s">
        <v>515</v>
      </c>
      <c r="R491" t="s">
        <v>515</v>
      </c>
      <c r="S491" t="s">
        <v>515</v>
      </c>
      <c r="U491" s="373" t="s">
        <v>418</v>
      </c>
      <c r="V491" t="str">
        <f t="shared" si="16"/>
        <v>Western</v>
      </c>
      <c r="W491" t="s">
        <v>516</v>
      </c>
    </row>
    <row r="492" spans="10:23">
      <c r="J492" s="372" t="str">
        <f t="shared" si="15"/>
        <v>14026Erie</v>
      </c>
      <c r="K492" s="373" t="s">
        <v>953</v>
      </c>
      <c r="L492">
        <v>14026</v>
      </c>
      <c r="M492" s="373" t="s">
        <v>418</v>
      </c>
      <c r="N492" s="373" t="s">
        <v>492</v>
      </c>
      <c r="O492" s="373" t="s">
        <v>896</v>
      </c>
      <c r="P492" s="373" t="s">
        <v>514</v>
      </c>
      <c r="Q492" t="s">
        <v>515</v>
      </c>
      <c r="R492" t="s">
        <v>515</v>
      </c>
      <c r="S492" t="s">
        <v>515</v>
      </c>
      <c r="U492" s="373" t="s">
        <v>418</v>
      </c>
      <c r="V492" t="str">
        <f t="shared" si="16"/>
        <v>Western</v>
      </c>
      <c r="W492" t="s">
        <v>516</v>
      </c>
    </row>
    <row r="493" spans="10:23">
      <c r="J493" s="372" t="str">
        <f t="shared" si="15"/>
        <v>14030Erie</v>
      </c>
      <c r="K493" s="373" t="s">
        <v>954</v>
      </c>
      <c r="L493">
        <v>14030</v>
      </c>
      <c r="M493" s="373" t="s">
        <v>418</v>
      </c>
      <c r="N493" s="373" t="s">
        <v>492</v>
      </c>
      <c r="O493" s="373" t="s">
        <v>896</v>
      </c>
      <c r="P493" s="373" t="s">
        <v>514</v>
      </c>
      <c r="Q493" t="s">
        <v>515</v>
      </c>
      <c r="R493" t="s">
        <v>515</v>
      </c>
      <c r="S493" t="s">
        <v>515</v>
      </c>
      <c r="U493" s="373" t="s">
        <v>418</v>
      </c>
      <c r="V493" t="str">
        <f t="shared" si="16"/>
        <v>Western</v>
      </c>
      <c r="W493" t="s">
        <v>516</v>
      </c>
    </row>
    <row r="494" spans="10:23">
      <c r="J494" s="372" t="str">
        <f t="shared" si="15"/>
        <v>14031Erie</v>
      </c>
      <c r="K494" s="373" t="s">
        <v>955</v>
      </c>
      <c r="L494">
        <v>14031</v>
      </c>
      <c r="M494" s="373" t="s">
        <v>418</v>
      </c>
      <c r="N494" s="373" t="s">
        <v>492</v>
      </c>
      <c r="O494" s="373" t="s">
        <v>896</v>
      </c>
      <c r="P494" s="373" t="s">
        <v>514</v>
      </c>
      <c r="Q494" t="s">
        <v>515</v>
      </c>
      <c r="R494" t="s">
        <v>515</v>
      </c>
      <c r="S494" t="s">
        <v>515</v>
      </c>
      <c r="U494" s="373" t="s">
        <v>418</v>
      </c>
      <c r="V494" t="str">
        <f t="shared" si="16"/>
        <v>Western</v>
      </c>
      <c r="W494" t="s">
        <v>516</v>
      </c>
    </row>
    <row r="495" spans="10:23">
      <c r="J495" s="372" t="str">
        <f t="shared" si="15"/>
        <v>14032Erie</v>
      </c>
      <c r="K495" s="373" t="s">
        <v>956</v>
      </c>
      <c r="L495">
        <v>14032</v>
      </c>
      <c r="M495" s="373" t="s">
        <v>418</v>
      </c>
      <c r="N495" s="373" t="s">
        <v>492</v>
      </c>
      <c r="O495" s="373" t="s">
        <v>896</v>
      </c>
      <c r="P495" s="373" t="s">
        <v>514</v>
      </c>
      <c r="Q495" t="s">
        <v>515</v>
      </c>
      <c r="R495" t="s">
        <v>515</v>
      </c>
      <c r="S495" t="s">
        <v>515</v>
      </c>
      <c r="U495" s="373" t="s">
        <v>418</v>
      </c>
      <c r="V495" t="str">
        <f t="shared" si="16"/>
        <v>Western</v>
      </c>
      <c r="W495" t="s">
        <v>516</v>
      </c>
    </row>
    <row r="496" spans="10:23">
      <c r="J496" s="372" t="str">
        <f t="shared" si="15"/>
        <v>14033Erie</v>
      </c>
      <c r="K496" s="373" t="s">
        <v>957</v>
      </c>
      <c r="L496">
        <v>14033</v>
      </c>
      <c r="M496" s="373" t="s">
        <v>418</v>
      </c>
      <c r="N496" s="373" t="s">
        <v>492</v>
      </c>
      <c r="O496" s="373" t="s">
        <v>896</v>
      </c>
      <c r="P496" s="373" t="s">
        <v>514</v>
      </c>
      <c r="Q496" t="s">
        <v>515</v>
      </c>
      <c r="R496" t="s">
        <v>515</v>
      </c>
      <c r="S496" t="s">
        <v>515</v>
      </c>
      <c r="U496" s="373" t="s">
        <v>418</v>
      </c>
      <c r="V496" t="str">
        <f t="shared" si="16"/>
        <v>Western</v>
      </c>
      <c r="W496" t="s">
        <v>516</v>
      </c>
    </row>
    <row r="497" spans="10:23">
      <c r="J497" s="372" t="str">
        <f t="shared" si="15"/>
        <v>14038Erie</v>
      </c>
      <c r="K497" s="373" t="s">
        <v>958</v>
      </c>
      <c r="L497">
        <v>14038</v>
      </c>
      <c r="M497" s="373" t="s">
        <v>418</v>
      </c>
      <c r="N497" s="373" t="s">
        <v>492</v>
      </c>
      <c r="O497" s="373" t="s">
        <v>896</v>
      </c>
      <c r="P497" s="373" t="s">
        <v>514</v>
      </c>
      <c r="Q497" t="s">
        <v>515</v>
      </c>
      <c r="R497" t="s">
        <v>515</v>
      </c>
      <c r="S497" t="s">
        <v>515</v>
      </c>
      <c r="U497" s="373" t="s">
        <v>418</v>
      </c>
      <c r="V497" t="str">
        <f t="shared" si="16"/>
        <v>Western</v>
      </c>
      <c r="W497" t="s">
        <v>516</v>
      </c>
    </row>
    <row r="498" spans="10:23">
      <c r="J498" s="372" t="str">
        <f t="shared" si="15"/>
        <v>14043Erie</v>
      </c>
      <c r="K498" s="373" t="s">
        <v>959</v>
      </c>
      <c r="L498">
        <v>14043</v>
      </c>
      <c r="M498" s="373" t="s">
        <v>418</v>
      </c>
      <c r="N498" s="373" t="s">
        <v>492</v>
      </c>
      <c r="O498" s="373" t="s">
        <v>896</v>
      </c>
      <c r="P498" s="373" t="s">
        <v>514</v>
      </c>
      <c r="Q498" t="s">
        <v>515</v>
      </c>
      <c r="R498" t="s">
        <v>515</v>
      </c>
      <c r="S498" t="s">
        <v>515</v>
      </c>
      <c r="U498" s="373" t="s">
        <v>418</v>
      </c>
      <c r="V498" t="str">
        <f t="shared" si="16"/>
        <v>Western</v>
      </c>
      <c r="W498" t="s">
        <v>516</v>
      </c>
    </row>
    <row r="499" spans="10:23">
      <c r="J499" s="372" t="str">
        <f t="shared" si="15"/>
        <v>14052Erie</v>
      </c>
      <c r="K499" s="373" t="s">
        <v>960</v>
      </c>
      <c r="L499">
        <v>14052</v>
      </c>
      <c r="M499" s="373" t="s">
        <v>418</v>
      </c>
      <c r="N499" s="373" t="s">
        <v>492</v>
      </c>
      <c r="O499" s="373" t="s">
        <v>896</v>
      </c>
      <c r="P499" s="373" t="s">
        <v>514</v>
      </c>
      <c r="Q499" t="s">
        <v>515</v>
      </c>
      <c r="R499" t="s">
        <v>515</v>
      </c>
      <c r="S499" t="s">
        <v>515</v>
      </c>
      <c r="U499" s="373" t="s">
        <v>418</v>
      </c>
      <c r="V499" t="str">
        <f t="shared" si="16"/>
        <v>Western</v>
      </c>
      <c r="W499" t="s">
        <v>516</v>
      </c>
    </row>
    <row r="500" spans="10:23">
      <c r="J500" s="372" t="str">
        <f t="shared" si="15"/>
        <v>14055Erie</v>
      </c>
      <c r="K500" s="373" t="s">
        <v>961</v>
      </c>
      <c r="L500">
        <v>14055</v>
      </c>
      <c r="M500" s="373" t="s">
        <v>418</v>
      </c>
      <c r="N500" s="373" t="s">
        <v>492</v>
      </c>
      <c r="O500" s="373" t="s">
        <v>896</v>
      </c>
      <c r="P500" s="373" t="s">
        <v>514</v>
      </c>
      <c r="Q500" t="s">
        <v>515</v>
      </c>
      <c r="R500" t="s">
        <v>515</v>
      </c>
      <c r="S500" t="s">
        <v>515</v>
      </c>
      <c r="U500" s="373" t="s">
        <v>418</v>
      </c>
      <c r="V500" t="str">
        <f t="shared" si="16"/>
        <v>Western</v>
      </c>
      <c r="W500" t="s">
        <v>516</v>
      </c>
    </row>
    <row r="501" spans="10:23">
      <c r="J501" s="372" t="str">
        <f t="shared" si="15"/>
        <v>14059Erie</v>
      </c>
      <c r="K501" s="373" t="s">
        <v>962</v>
      </c>
      <c r="L501">
        <v>14059</v>
      </c>
      <c r="M501" s="373" t="s">
        <v>418</v>
      </c>
      <c r="N501" s="373" t="s">
        <v>492</v>
      </c>
      <c r="O501" s="373" t="s">
        <v>896</v>
      </c>
      <c r="P501" s="373" t="s">
        <v>514</v>
      </c>
      <c r="Q501" t="s">
        <v>515</v>
      </c>
      <c r="R501" t="s">
        <v>515</v>
      </c>
      <c r="S501" t="s">
        <v>515</v>
      </c>
      <c r="U501" s="373" t="s">
        <v>418</v>
      </c>
      <c r="V501" t="str">
        <f t="shared" si="16"/>
        <v>Western</v>
      </c>
      <c r="W501" t="s">
        <v>516</v>
      </c>
    </row>
    <row r="502" spans="10:23">
      <c r="J502" s="372" t="str">
        <f t="shared" si="15"/>
        <v>14069Erie</v>
      </c>
      <c r="K502" s="373" t="s">
        <v>963</v>
      </c>
      <c r="L502">
        <v>14069</v>
      </c>
      <c r="M502" s="373" t="s">
        <v>418</v>
      </c>
      <c r="N502" s="373" t="s">
        <v>492</v>
      </c>
      <c r="O502" s="373" t="s">
        <v>896</v>
      </c>
      <c r="P502" s="373" t="s">
        <v>514</v>
      </c>
      <c r="Q502" t="s">
        <v>515</v>
      </c>
      <c r="R502" t="s">
        <v>515</v>
      </c>
      <c r="S502" t="s">
        <v>515</v>
      </c>
      <c r="U502" s="373" t="s">
        <v>418</v>
      </c>
      <c r="V502" t="str">
        <f t="shared" si="16"/>
        <v>Western</v>
      </c>
      <c r="W502" t="s">
        <v>516</v>
      </c>
    </row>
    <row r="503" spans="10:23">
      <c r="J503" s="372" t="str">
        <f t="shared" si="15"/>
        <v>14075Erie</v>
      </c>
      <c r="K503" s="373" t="s">
        <v>964</v>
      </c>
      <c r="L503">
        <v>14075</v>
      </c>
      <c r="M503" s="373" t="s">
        <v>418</v>
      </c>
      <c r="N503" s="373" t="s">
        <v>492</v>
      </c>
      <c r="O503" s="373" t="s">
        <v>896</v>
      </c>
      <c r="P503" s="373" t="s">
        <v>514</v>
      </c>
      <c r="Q503" t="s">
        <v>515</v>
      </c>
      <c r="R503" t="s">
        <v>515</v>
      </c>
      <c r="S503" t="s">
        <v>515</v>
      </c>
      <c r="U503" s="373" t="s">
        <v>418</v>
      </c>
      <c r="V503" t="str">
        <f t="shared" si="16"/>
        <v>Western</v>
      </c>
      <c r="W503" t="s">
        <v>516</v>
      </c>
    </row>
    <row r="504" spans="10:23">
      <c r="J504" s="372" t="str">
        <f t="shared" si="15"/>
        <v>14080Erie</v>
      </c>
      <c r="K504" s="373" t="s">
        <v>965</v>
      </c>
      <c r="L504">
        <v>14080</v>
      </c>
      <c r="M504" s="373" t="s">
        <v>418</v>
      </c>
      <c r="N504" s="373" t="s">
        <v>492</v>
      </c>
      <c r="O504" s="373" t="s">
        <v>896</v>
      </c>
      <c r="P504" s="373" t="s">
        <v>514</v>
      </c>
      <c r="Q504" t="s">
        <v>515</v>
      </c>
      <c r="R504" t="s">
        <v>515</v>
      </c>
      <c r="S504" t="s">
        <v>515</v>
      </c>
      <c r="U504" s="373" t="s">
        <v>418</v>
      </c>
      <c r="V504" t="str">
        <f t="shared" si="16"/>
        <v>Western</v>
      </c>
      <c r="W504" t="s">
        <v>516</v>
      </c>
    </row>
    <row r="505" spans="10:23">
      <c r="J505" s="372" t="str">
        <f t="shared" si="15"/>
        <v>14086Erie</v>
      </c>
      <c r="K505" s="373" t="s">
        <v>966</v>
      </c>
      <c r="L505">
        <v>14086</v>
      </c>
      <c r="M505" s="373" t="s">
        <v>418</v>
      </c>
      <c r="N505" s="373" t="s">
        <v>492</v>
      </c>
      <c r="O505" s="373" t="s">
        <v>896</v>
      </c>
      <c r="P505" s="373" t="s">
        <v>514</v>
      </c>
      <c r="Q505" t="s">
        <v>515</v>
      </c>
      <c r="R505" t="s">
        <v>515</v>
      </c>
      <c r="S505" t="s">
        <v>515</v>
      </c>
      <c r="U505" s="373" t="s">
        <v>418</v>
      </c>
      <c r="V505" t="str">
        <f t="shared" si="16"/>
        <v>Western</v>
      </c>
      <c r="W505" t="s">
        <v>516</v>
      </c>
    </row>
    <row r="506" spans="10:23">
      <c r="J506" s="372" t="str">
        <f t="shared" si="15"/>
        <v>14102Erie</v>
      </c>
      <c r="K506" s="373" t="s">
        <v>967</v>
      </c>
      <c r="L506">
        <v>14102</v>
      </c>
      <c r="M506" s="373" t="s">
        <v>418</v>
      </c>
      <c r="N506" s="373" t="s">
        <v>492</v>
      </c>
      <c r="O506" s="373" t="s">
        <v>896</v>
      </c>
      <c r="P506" s="373" t="s">
        <v>514</v>
      </c>
      <c r="Q506" t="s">
        <v>515</v>
      </c>
      <c r="R506" t="s">
        <v>515</v>
      </c>
      <c r="S506" t="s">
        <v>515</v>
      </c>
      <c r="U506" s="373" t="s">
        <v>418</v>
      </c>
      <c r="V506" t="str">
        <f t="shared" si="16"/>
        <v>Western</v>
      </c>
      <c r="W506" t="s">
        <v>516</v>
      </c>
    </row>
    <row r="507" spans="10:23">
      <c r="J507" s="372" t="str">
        <f t="shared" si="15"/>
        <v>14110Erie</v>
      </c>
      <c r="K507" s="373" t="s">
        <v>968</v>
      </c>
      <c r="L507">
        <v>14110</v>
      </c>
      <c r="M507" s="373" t="s">
        <v>418</v>
      </c>
      <c r="N507" s="373" t="s">
        <v>492</v>
      </c>
      <c r="O507" s="373" t="s">
        <v>896</v>
      </c>
      <c r="P507" s="373" t="s">
        <v>514</v>
      </c>
      <c r="Q507" t="s">
        <v>515</v>
      </c>
      <c r="R507" t="s">
        <v>515</v>
      </c>
      <c r="S507" t="s">
        <v>515</v>
      </c>
      <c r="U507" s="373" t="s">
        <v>418</v>
      </c>
      <c r="V507" t="str">
        <f t="shared" si="16"/>
        <v>Western</v>
      </c>
      <c r="W507" t="s">
        <v>516</v>
      </c>
    </row>
    <row r="508" spans="10:23">
      <c r="J508" s="372" t="str">
        <f t="shared" si="15"/>
        <v>14127Erie</v>
      </c>
      <c r="K508" s="373" t="s">
        <v>969</v>
      </c>
      <c r="L508">
        <v>14127</v>
      </c>
      <c r="M508" s="373" t="s">
        <v>418</v>
      </c>
      <c r="N508" s="373" t="s">
        <v>492</v>
      </c>
      <c r="O508" s="373" t="s">
        <v>896</v>
      </c>
      <c r="P508" s="373" t="s">
        <v>514</v>
      </c>
      <c r="Q508" t="s">
        <v>515</v>
      </c>
      <c r="R508" t="s">
        <v>515</v>
      </c>
      <c r="S508" t="s">
        <v>515</v>
      </c>
      <c r="U508" s="373" t="s">
        <v>418</v>
      </c>
      <c r="V508" t="str">
        <f t="shared" si="16"/>
        <v>Western</v>
      </c>
      <c r="W508" t="s">
        <v>516</v>
      </c>
    </row>
    <row r="509" spans="10:23">
      <c r="J509" s="372" t="str">
        <f t="shared" si="15"/>
        <v>14134Erie</v>
      </c>
      <c r="K509" s="373" t="s">
        <v>970</v>
      </c>
      <c r="L509">
        <v>14134</v>
      </c>
      <c r="M509" s="373" t="s">
        <v>418</v>
      </c>
      <c r="N509" s="373" t="s">
        <v>492</v>
      </c>
      <c r="O509" s="373" t="s">
        <v>896</v>
      </c>
      <c r="P509" s="373" t="s">
        <v>514</v>
      </c>
      <c r="Q509" t="s">
        <v>515</v>
      </c>
      <c r="R509" t="s">
        <v>515</v>
      </c>
      <c r="S509" t="s">
        <v>515</v>
      </c>
      <c r="U509" s="373" t="s">
        <v>418</v>
      </c>
      <c r="V509" t="str">
        <f t="shared" si="16"/>
        <v>Western</v>
      </c>
      <c r="W509" t="s">
        <v>516</v>
      </c>
    </row>
    <row r="510" spans="10:23">
      <c r="J510" s="372" t="str">
        <f t="shared" si="15"/>
        <v>14139Erie</v>
      </c>
      <c r="K510" s="373" t="s">
        <v>971</v>
      </c>
      <c r="L510">
        <v>14139</v>
      </c>
      <c r="M510" s="373" t="s">
        <v>418</v>
      </c>
      <c r="N510" s="373" t="s">
        <v>492</v>
      </c>
      <c r="O510" s="373" t="s">
        <v>896</v>
      </c>
      <c r="P510" s="373" t="s">
        <v>514</v>
      </c>
      <c r="Q510" t="s">
        <v>515</v>
      </c>
      <c r="R510" t="s">
        <v>515</v>
      </c>
      <c r="S510" t="s">
        <v>515</v>
      </c>
      <c r="U510" s="373" t="s">
        <v>418</v>
      </c>
      <c r="V510" t="str">
        <f t="shared" si="16"/>
        <v>Western</v>
      </c>
      <c r="W510" t="s">
        <v>516</v>
      </c>
    </row>
    <row r="511" spans="10:23">
      <c r="J511" s="372" t="str">
        <f t="shared" si="15"/>
        <v>14140Erie</v>
      </c>
      <c r="K511" s="373" t="s">
        <v>972</v>
      </c>
      <c r="L511">
        <v>14140</v>
      </c>
      <c r="M511" s="373" t="s">
        <v>418</v>
      </c>
      <c r="N511" s="373" t="s">
        <v>492</v>
      </c>
      <c r="O511" s="373" t="s">
        <v>896</v>
      </c>
      <c r="P511" s="373" t="s">
        <v>514</v>
      </c>
      <c r="Q511" t="s">
        <v>515</v>
      </c>
      <c r="R511" t="s">
        <v>515</v>
      </c>
      <c r="S511" t="s">
        <v>515</v>
      </c>
      <c r="U511" s="373" t="s">
        <v>418</v>
      </c>
      <c r="V511" t="str">
        <f t="shared" si="16"/>
        <v>Western</v>
      </c>
      <c r="W511" t="s">
        <v>516</v>
      </c>
    </row>
    <row r="512" spans="10:23">
      <c r="J512" s="372" t="str">
        <f t="shared" si="15"/>
        <v>14169Erie</v>
      </c>
      <c r="K512" s="373" t="s">
        <v>973</v>
      </c>
      <c r="L512">
        <v>14169</v>
      </c>
      <c r="M512" s="373" t="s">
        <v>418</v>
      </c>
      <c r="N512" s="373" t="s">
        <v>492</v>
      </c>
      <c r="O512" s="373" t="s">
        <v>896</v>
      </c>
      <c r="P512" s="373" t="s">
        <v>514</v>
      </c>
      <c r="Q512" t="s">
        <v>515</v>
      </c>
      <c r="R512" t="s">
        <v>515</v>
      </c>
      <c r="S512" t="s">
        <v>515</v>
      </c>
      <c r="U512" s="373" t="s">
        <v>418</v>
      </c>
      <c r="V512" t="str">
        <f t="shared" si="16"/>
        <v>Western</v>
      </c>
      <c r="W512" t="s">
        <v>516</v>
      </c>
    </row>
    <row r="513" spans="10:23">
      <c r="J513" s="372" t="str">
        <f t="shared" si="15"/>
        <v>14170Erie</v>
      </c>
      <c r="K513" s="373" t="s">
        <v>974</v>
      </c>
      <c r="L513">
        <v>14170</v>
      </c>
      <c r="M513" s="373" t="s">
        <v>418</v>
      </c>
      <c r="N513" s="373" t="s">
        <v>492</v>
      </c>
      <c r="O513" s="373" t="s">
        <v>896</v>
      </c>
      <c r="P513" s="373" t="s">
        <v>514</v>
      </c>
      <c r="Q513" t="s">
        <v>515</v>
      </c>
      <c r="R513" t="s">
        <v>515</v>
      </c>
      <c r="S513" t="s">
        <v>515</v>
      </c>
      <c r="U513" s="373" t="s">
        <v>418</v>
      </c>
      <c r="V513" t="str">
        <f t="shared" si="16"/>
        <v>Western</v>
      </c>
      <c r="W513" t="s">
        <v>516</v>
      </c>
    </row>
    <row r="514" spans="10:23">
      <c r="J514" s="372" t="str">
        <f t="shared" si="15"/>
        <v>14219Erie</v>
      </c>
      <c r="K514" s="373" t="s">
        <v>975</v>
      </c>
      <c r="L514">
        <v>14219</v>
      </c>
      <c r="M514" s="373" t="s">
        <v>418</v>
      </c>
      <c r="N514" s="373" t="s">
        <v>492</v>
      </c>
      <c r="O514" s="373" t="s">
        <v>896</v>
      </c>
      <c r="P514" s="373" t="s">
        <v>514</v>
      </c>
      <c r="Q514" t="s">
        <v>515</v>
      </c>
      <c r="R514" t="s">
        <v>515</v>
      </c>
      <c r="S514" t="s">
        <v>515</v>
      </c>
      <c r="U514" s="373" t="s">
        <v>418</v>
      </c>
      <c r="V514" t="str">
        <f t="shared" si="16"/>
        <v>Western</v>
      </c>
      <c r="W514" t="s">
        <v>516</v>
      </c>
    </row>
    <row r="515" spans="10:23">
      <c r="J515" s="372" t="str">
        <f t="shared" si="15"/>
        <v>14224Erie</v>
      </c>
      <c r="K515" s="373" t="s">
        <v>976</v>
      </c>
      <c r="L515">
        <v>14224</v>
      </c>
      <c r="M515" s="373" t="s">
        <v>418</v>
      </c>
      <c r="N515" s="373" t="s">
        <v>492</v>
      </c>
      <c r="O515" s="373" t="s">
        <v>896</v>
      </c>
      <c r="P515" s="373" t="s">
        <v>514</v>
      </c>
      <c r="Q515" t="s">
        <v>515</v>
      </c>
      <c r="R515" t="s">
        <v>515</v>
      </c>
      <c r="S515" t="s">
        <v>515</v>
      </c>
      <c r="U515" s="373" t="s">
        <v>418</v>
      </c>
      <c r="V515" t="str">
        <f t="shared" si="16"/>
        <v>Western</v>
      </c>
      <c r="W515" t="s">
        <v>516</v>
      </c>
    </row>
    <row r="516" spans="10:23">
      <c r="J516" s="372" t="str">
        <f t="shared" si="15"/>
        <v>14225Erie</v>
      </c>
      <c r="K516" s="373" t="s">
        <v>977</v>
      </c>
      <c r="L516">
        <v>14225</v>
      </c>
      <c r="M516" s="373" t="s">
        <v>418</v>
      </c>
      <c r="N516" s="373" t="s">
        <v>492</v>
      </c>
      <c r="O516" s="373" t="s">
        <v>896</v>
      </c>
      <c r="P516" s="373" t="s">
        <v>514</v>
      </c>
      <c r="Q516" t="s">
        <v>515</v>
      </c>
      <c r="R516" t="s">
        <v>515</v>
      </c>
      <c r="S516" t="s">
        <v>515</v>
      </c>
      <c r="U516" s="373" t="s">
        <v>418</v>
      </c>
      <c r="V516" t="str">
        <f t="shared" si="16"/>
        <v>Western</v>
      </c>
      <c r="W516" t="s">
        <v>516</v>
      </c>
    </row>
    <row r="517" spans="10:23">
      <c r="J517" s="372" t="str">
        <f t="shared" ref="J517:J580" si="17">CONCATENATE(L517,O517)</f>
        <v>14227Erie</v>
      </c>
      <c r="K517" s="373" t="s">
        <v>978</v>
      </c>
      <c r="L517">
        <v>14227</v>
      </c>
      <c r="M517" s="373" t="s">
        <v>418</v>
      </c>
      <c r="N517" s="373" t="s">
        <v>492</v>
      </c>
      <c r="O517" s="373" t="s">
        <v>896</v>
      </c>
      <c r="P517" s="373" t="s">
        <v>514</v>
      </c>
      <c r="Q517" t="s">
        <v>515</v>
      </c>
      <c r="R517" t="s">
        <v>515</v>
      </c>
      <c r="S517" t="s">
        <v>515</v>
      </c>
      <c r="U517" s="373" t="s">
        <v>418</v>
      </c>
      <c r="V517" t="str">
        <f t="shared" ref="V517:V580" si="18">Q517</f>
        <v>Western</v>
      </c>
      <c r="W517" t="s">
        <v>516</v>
      </c>
    </row>
    <row r="518" spans="10:23">
      <c r="J518" s="372" t="str">
        <f t="shared" si="17"/>
        <v>14241Erie</v>
      </c>
      <c r="K518" s="373" t="s">
        <v>979</v>
      </c>
      <c r="L518">
        <v>14241</v>
      </c>
      <c r="M518" s="373" t="s">
        <v>418</v>
      </c>
      <c r="N518" s="373" t="s">
        <v>492</v>
      </c>
      <c r="O518" s="373" t="s">
        <v>896</v>
      </c>
      <c r="P518" s="373" t="s">
        <v>514</v>
      </c>
      <c r="Q518" t="s">
        <v>515</v>
      </c>
      <c r="R518" t="s">
        <v>515</v>
      </c>
      <c r="S518" t="s">
        <v>515</v>
      </c>
      <c r="U518" s="373" t="s">
        <v>418</v>
      </c>
      <c r="V518" t="str">
        <f t="shared" si="18"/>
        <v>Western</v>
      </c>
      <c r="W518" t="s">
        <v>516</v>
      </c>
    </row>
    <row r="519" spans="10:23">
      <c r="J519" s="372" t="str">
        <f t="shared" si="17"/>
        <v>14269Erie</v>
      </c>
      <c r="K519" s="373" t="s">
        <v>980</v>
      </c>
      <c r="L519">
        <v>14269</v>
      </c>
      <c r="M519" s="373" t="s">
        <v>418</v>
      </c>
      <c r="N519" s="373" t="s">
        <v>492</v>
      </c>
      <c r="O519" s="373" t="s">
        <v>896</v>
      </c>
      <c r="P519" s="373" t="s">
        <v>514</v>
      </c>
      <c r="Q519" t="s">
        <v>515</v>
      </c>
      <c r="R519" t="s">
        <v>515</v>
      </c>
      <c r="S519" t="s">
        <v>515</v>
      </c>
      <c r="U519" s="373" t="s">
        <v>418</v>
      </c>
      <c r="V519" t="str">
        <f t="shared" si="18"/>
        <v>Western</v>
      </c>
      <c r="W519" t="s">
        <v>516</v>
      </c>
    </row>
    <row r="520" spans="10:23">
      <c r="J520" s="372" t="str">
        <f t="shared" si="17"/>
        <v>14272Erie</v>
      </c>
      <c r="K520" s="373" t="s">
        <v>981</v>
      </c>
      <c r="L520">
        <v>14272</v>
      </c>
      <c r="M520" s="373" t="s">
        <v>418</v>
      </c>
      <c r="N520" s="373" t="s">
        <v>492</v>
      </c>
      <c r="O520" s="373" t="s">
        <v>896</v>
      </c>
      <c r="P520" s="373" t="s">
        <v>514</v>
      </c>
      <c r="Q520" t="s">
        <v>515</v>
      </c>
      <c r="R520" t="s">
        <v>515</v>
      </c>
      <c r="S520" t="s">
        <v>515</v>
      </c>
      <c r="U520" s="373" t="s">
        <v>418</v>
      </c>
      <c r="V520" t="str">
        <f t="shared" si="18"/>
        <v>Western</v>
      </c>
      <c r="W520" t="s">
        <v>516</v>
      </c>
    </row>
    <row r="521" spans="10:23">
      <c r="J521" s="372" t="str">
        <f t="shared" si="17"/>
        <v>14141Erie</v>
      </c>
      <c r="K521" s="373" t="s">
        <v>982</v>
      </c>
      <c r="L521">
        <v>14141</v>
      </c>
      <c r="M521" s="373" t="s">
        <v>418</v>
      </c>
      <c r="N521" s="373" t="s">
        <v>494</v>
      </c>
      <c r="O521" s="373" t="s">
        <v>896</v>
      </c>
      <c r="P521" s="373" t="s">
        <v>514</v>
      </c>
      <c r="Q521" t="s">
        <v>515</v>
      </c>
      <c r="R521" t="s">
        <v>515</v>
      </c>
      <c r="S521" t="s">
        <v>515</v>
      </c>
      <c r="U521" s="373" t="s">
        <v>418</v>
      </c>
      <c r="V521" t="str">
        <f t="shared" si="18"/>
        <v>Western</v>
      </c>
      <c r="W521" t="s">
        <v>516</v>
      </c>
    </row>
    <row r="522" spans="10:23">
      <c r="J522" s="372" t="str">
        <f t="shared" si="17"/>
        <v>14072Erie</v>
      </c>
      <c r="K522" s="373" t="s">
        <v>983</v>
      </c>
      <c r="L522">
        <v>14072</v>
      </c>
      <c r="M522" s="373"/>
      <c r="N522" s="373"/>
      <c r="O522" s="373" t="s">
        <v>896</v>
      </c>
      <c r="P522" s="373" t="s">
        <v>514</v>
      </c>
      <c r="Q522" t="s">
        <v>515</v>
      </c>
      <c r="R522" t="s">
        <v>515</v>
      </c>
      <c r="S522" t="s">
        <v>515</v>
      </c>
      <c r="U522" s="373"/>
      <c r="V522" t="str">
        <f t="shared" si="18"/>
        <v>Western</v>
      </c>
      <c r="W522" t="s">
        <v>516</v>
      </c>
    </row>
    <row r="523" spans="10:23">
      <c r="J523" s="372" t="str">
        <f t="shared" si="17"/>
        <v>12852Essex</v>
      </c>
      <c r="K523" s="373" t="s">
        <v>984</v>
      </c>
      <c r="L523">
        <v>12852</v>
      </c>
      <c r="M523" s="373" t="s">
        <v>427</v>
      </c>
      <c r="N523" s="373" t="s">
        <v>492</v>
      </c>
      <c r="O523" s="373" t="s">
        <v>985</v>
      </c>
      <c r="P523" s="373" t="s">
        <v>535</v>
      </c>
      <c r="Q523" t="s">
        <v>518</v>
      </c>
      <c r="R523" t="s">
        <v>535</v>
      </c>
      <c r="S523" t="s">
        <v>535</v>
      </c>
      <c r="U523" s="373" t="s">
        <v>427</v>
      </c>
      <c r="V523" t="str">
        <f t="shared" si="18"/>
        <v>North County</v>
      </c>
      <c r="W523" t="s">
        <v>535</v>
      </c>
    </row>
    <row r="524" spans="10:23">
      <c r="J524" s="372" t="str">
        <f t="shared" si="17"/>
        <v>12879Essex</v>
      </c>
      <c r="K524" s="373" t="s">
        <v>986</v>
      </c>
      <c r="L524">
        <v>12879</v>
      </c>
      <c r="M524" s="373" t="s">
        <v>427</v>
      </c>
      <c r="N524" s="373" t="s">
        <v>492</v>
      </c>
      <c r="O524" s="373" t="s">
        <v>985</v>
      </c>
      <c r="P524" s="373" t="s">
        <v>535</v>
      </c>
      <c r="Q524" t="s">
        <v>518</v>
      </c>
      <c r="R524" t="s">
        <v>535</v>
      </c>
      <c r="S524" t="s">
        <v>535</v>
      </c>
      <c r="U524" s="373" t="s">
        <v>427</v>
      </c>
      <c r="V524" t="str">
        <f t="shared" si="18"/>
        <v>North County</v>
      </c>
      <c r="W524" t="s">
        <v>535</v>
      </c>
    </row>
    <row r="525" spans="10:23">
      <c r="J525" s="372" t="str">
        <f t="shared" si="17"/>
        <v>12941Essex</v>
      </c>
      <c r="K525" s="373" t="s">
        <v>987</v>
      </c>
      <c r="L525">
        <v>12941</v>
      </c>
      <c r="M525" s="373" t="s">
        <v>427</v>
      </c>
      <c r="N525" s="373" t="s">
        <v>492</v>
      </c>
      <c r="O525" s="373" t="s">
        <v>985</v>
      </c>
      <c r="P525" s="373" t="s">
        <v>535</v>
      </c>
      <c r="Q525" t="s">
        <v>518</v>
      </c>
      <c r="R525" t="s">
        <v>535</v>
      </c>
      <c r="S525" t="s">
        <v>535</v>
      </c>
      <c r="U525" s="373" t="s">
        <v>427</v>
      </c>
      <c r="V525" t="str">
        <f t="shared" si="18"/>
        <v>North County</v>
      </c>
      <c r="W525" t="s">
        <v>535</v>
      </c>
    </row>
    <row r="526" spans="10:23">
      <c r="J526" s="372" t="str">
        <f t="shared" si="17"/>
        <v>12942Essex</v>
      </c>
      <c r="K526" s="373" t="s">
        <v>988</v>
      </c>
      <c r="L526">
        <v>12942</v>
      </c>
      <c r="M526" s="373" t="s">
        <v>427</v>
      </c>
      <c r="N526" s="373" t="s">
        <v>492</v>
      </c>
      <c r="O526" s="373" t="s">
        <v>985</v>
      </c>
      <c r="P526" s="373" t="s">
        <v>535</v>
      </c>
      <c r="Q526" t="s">
        <v>518</v>
      </c>
      <c r="R526" t="s">
        <v>535</v>
      </c>
      <c r="S526" t="s">
        <v>535</v>
      </c>
      <c r="U526" s="373" t="s">
        <v>427</v>
      </c>
      <c r="V526" t="str">
        <f t="shared" si="18"/>
        <v>North County</v>
      </c>
      <c r="W526" t="s">
        <v>535</v>
      </c>
    </row>
    <row r="527" spans="10:23">
      <c r="J527" s="372" t="str">
        <f t="shared" si="17"/>
        <v>12943Essex</v>
      </c>
      <c r="K527" s="373" t="s">
        <v>989</v>
      </c>
      <c r="L527">
        <v>12943</v>
      </c>
      <c r="M527" s="373" t="s">
        <v>427</v>
      </c>
      <c r="N527" s="373" t="s">
        <v>492</v>
      </c>
      <c r="O527" s="373" t="s">
        <v>985</v>
      </c>
      <c r="P527" s="373" t="s">
        <v>535</v>
      </c>
      <c r="Q527" t="s">
        <v>518</v>
      </c>
      <c r="R527" t="s">
        <v>535</v>
      </c>
      <c r="S527" t="s">
        <v>535</v>
      </c>
      <c r="U527" s="373" t="s">
        <v>427</v>
      </c>
      <c r="V527" t="str">
        <f t="shared" si="18"/>
        <v>North County</v>
      </c>
      <c r="W527" t="s">
        <v>535</v>
      </c>
    </row>
    <row r="528" spans="10:23">
      <c r="J528" s="372" t="str">
        <f t="shared" si="17"/>
        <v>12944Essex</v>
      </c>
      <c r="K528" s="373" t="s">
        <v>990</v>
      </c>
      <c r="L528">
        <v>12944</v>
      </c>
      <c r="M528" s="373" t="s">
        <v>427</v>
      </c>
      <c r="N528" s="373" t="s">
        <v>492</v>
      </c>
      <c r="O528" s="373" t="s">
        <v>985</v>
      </c>
      <c r="P528" s="373" t="s">
        <v>535</v>
      </c>
      <c r="Q528" t="s">
        <v>518</v>
      </c>
      <c r="R528" t="s">
        <v>535</v>
      </c>
      <c r="S528" t="s">
        <v>535</v>
      </c>
      <c r="U528" s="373" t="s">
        <v>427</v>
      </c>
      <c r="V528" t="str">
        <f t="shared" si="18"/>
        <v>North County</v>
      </c>
      <c r="W528" t="s">
        <v>535</v>
      </c>
    </row>
    <row r="529" spans="10:23">
      <c r="J529" s="372" t="str">
        <f t="shared" si="17"/>
        <v>12950Essex</v>
      </c>
      <c r="K529" s="373" t="s">
        <v>991</v>
      </c>
      <c r="L529">
        <v>12950</v>
      </c>
      <c r="M529" s="373" t="s">
        <v>427</v>
      </c>
      <c r="N529" s="373" t="s">
        <v>492</v>
      </c>
      <c r="O529" s="373" t="s">
        <v>985</v>
      </c>
      <c r="P529" s="373" t="s">
        <v>535</v>
      </c>
      <c r="Q529" t="s">
        <v>518</v>
      </c>
      <c r="R529" t="s">
        <v>535</v>
      </c>
      <c r="S529" t="s">
        <v>535</v>
      </c>
      <c r="U529" s="373" t="s">
        <v>427</v>
      </c>
      <c r="V529" t="str">
        <f t="shared" si="18"/>
        <v>North County</v>
      </c>
      <c r="W529" t="s">
        <v>535</v>
      </c>
    </row>
    <row r="530" spans="10:23">
      <c r="J530" s="372" t="str">
        <f t="shared" si="17"/>
        <v>12975Essex</v>
      </c>
      <c r="K530" s="373" t="s">
        <v>992</v>
      </c>
      <c r="L530">
        <v>12975</v>
      </c>
      <c r="M530" s="373" t="s">
        <v>427</v>
      </c>
      <c r="N530" s="373" t="s">
        <v>492</v>
      </c>
      <c r="O530" s="373" t="s">
        <v>985</v>
      </c>
      <c r="P530" s="373" t="s">
        <v>535</v>
      </c>
      <c r="Q530" t="s">
        <v>518</v>
      </c>
      <c r="R530" t="s">
        <v>535</v>
      </c>
      <c r="S530" t="s">
        <v>535</v>
      </c>
      <c r="U530" s="373" t="s">
        <v>427</v>
      </c>
      <c r="V530" t="str">
        <f t="shared" si="18"/>
        <v>North County</v>
      </c>
      <c r="W530" t="s">
        <v>535</v>
      </c>
    </row>
    <row r="531" spans="10:23">
      <c r="J531" s="372" t="str">
        <f t="shared" si="17"/>
        <v>12987Essex</v>
      </c>
      <c r="K531" s="373" t="s">
        <v>993</v>
      </c>
      <c r="L531">
        <v>12987</v>
      </c>
      <c r="M531" s="373" t="s">
        <v>427</v>
      </c>
      <c r="N531" s="373" t="s">
        <v>492</v>
      </c>
      <c r="O531" s="373" t="s">
        <v>985</v>
      </c>
      <c r="P531" s="373" t="s">
        <v>535</v>
      </c>
      <c r="Q531" t="s">
        <v>518</v>
      </c>
      <c r="R531" t="s">
        <v>535</v>
      </c>
      <c r="S531" t="s">
        <v>535</v>
      </c>
      <c r="U531" s="373" t="s">
        <v>427</v>
      </c>
      <c r="V531" t="str">
        <f t="shared" si="18"/>
        <v>North County</v>
      </c>
      <c r="W531" t="s">
        <v>535</v>
      </c>
    </row>
    <row r="532" spans="10:23">
      <c r="J532" s="372" t="str">
        <f t="shared" si="17"/>
        <v>12997Essex</v>
      </c>
      <c r="K532" s="373" t="s">
        <v>994</v>
      </c>
      <c r="L532">
        <v>12997</v>
      </c>
      <c r="M532" s="373" t="s">
        <v>427</v>
      </c>
      <c r="N532" s="373" t="s">
        <v>492</v>
      </c>
      <c r="O532" s="373" t="s">
        <v>985</v>
      </c>
      <c r="P532" s="373" t="s">
        <v>535</v>
      </c>
      <c r="Q532" t="s">
        <v>518</v>
      </c>
      <c r="R532" t="s">
        <v>535</v>
      </c>
      <c r="S532" t="s">
        <v>535</v>
      </c>
      <c r="U532" s="373" t="s">
        <v>427</v>
      </c>
      <c r="V532" t="str">
        <f t="shared" si="18"/>
        <v>North County</v>
      </c>
      <c r="W532" t="s">
        <v>535</v>
      </c>
    </row>
    <row r="533" spans="10:23">
      <c r="J533" s="372" t="str">
        <f t="shared" si="17"/>
        <v>12913Essex</v>
      </c>
      <c r="K533" s="373" t="s">
        <v>995</v>
      </c>
      <c r="L533">
        <v>12913</v>
      </c>
      <c r="M533" s="373" t="s">
        <v>430</v>
      </c>
      <c r="N533" s="373" t="s">
        <v>378</v>
      </c>
      <c r="O533" s="373" t="s">
        <v>985</v>
      </c>
      <c r="P533" s="373" t="s">
        <v>535</v>
      </c>
      <c r="Q533" t="s">
        <v>518</v>
      </c>
      <c r="R533" t="s">
        <v>535</v>
      </c>
      <c r="S533" t="s">
        <v>535</v>
      </c>
      <c r="U533" s="373" t="s">
        <v>430</v>
      </c>
      <c r="V533" t="str">
        <f t="shared" si="18"/>
        <v>North County</v>
      </c>
      <c r="W533" t="s">
        <v>535</v>
      </c>
    </row>
    <row r="534" spans="10:23">
      <c r="J534" s="372" t="str">
        <f t="shared" si="17"/>
        <v>12977Essex</v>
      </c>
      <c r="K534" s="373" t="s">
        <v>996</v>
      </c>
      <c r="L534">
        <v>12977</v>
      </c>
      <c r="M534" s="373" t="s">
        <v>430</v>
      </c>
      <c r="N534" s="373" t="s">
        <v>378</v>
      </c>
      <c r="O534" s="373" t="s">
        <v>985</v>
      </c>
      <c r="P534" s="373" t="s">
        <v>535</v>
      </c>
      <c r="Q534" t="s">
        <v>518</v>
      </c>
      <c r="R534" t="s">
        <v>535</v>
      </c>
      <c r="S534" t="s">
        <v>535</v>
      </c>
      <c r="U534" s="373" t="s">
        <v>430</v>
      </c>
      <c r="V534" t="str">
        <f t="shared" si="18"/>
        <v>North County</v>
      </c>
      <c r="W534" t="s">
        <v>535</v>
      </c>
    </row>
    <row r="535" spans="10:23">
      <c r="J535" s="372" t="str">
        <f t="shared" si="17"/>
        <v>12946Essex</v>
      </c>
      <c r="K535" s="373" t="s">
        <v>997</v>
      </c>
      <c r="L535">
        <v>12946</v>
      </c>
      <c r="M535" s="373" t="s">
        <v>430</v>
      </c>
      <c r="N535" s="373" t="s">
        <v>494</v>
      </c>
      <c r="O535" s="373" t="s">
        <v>985</v>
      </c>
      <c r="P535" s="373" t="s">
        <v>535</v>
      </c>
      <c r="Q535" t="s">
        <v>518</v>
      </c>
      <c r="R535" t="s">
        <v>535</v>
      </c>
      <c r="S535" t="s">
        <v>535</v>
      </c>
      <c r="U535" s="373" t="s">
        <v>430</v>
      </c>
      <c r="V535" t="str">
        <f t="shared" si="18"/>
        <v>North County</v>
      </c>
      <c r="W535" t="s">
        <v>535</v>
      </c>
    </row>
    <row r="536" spans="10:23">
      <c r="J536" s="372" t="str">
        <f t="shared" si="17"/>
        <v>12932Essex</v>
      </c>
      <c r="K536" s="373" t="s">
        <v>998</v>
      </c>
      <c r="L536">
        <v>12932</v>
      </c>
      <c r="M536" s="373" t="s">
        <v>377</v>
      </c>
      <c r="N536" s="373" t="s">
        <v>492</v>
      </c>
      <c r="O536" s="373" t="s">
        <v>985</v>
      </c>
      <c r="P536" s="373" t="s">
        <v>535</v>
      </c>
      <c r="Q536" t="s">
        <v>518</v>
      </c>
      <c r="R536" t="s">
        <v>535</v>
      </c>
      <c r="S536" t="s">
        <v>535</v>
      </c>
      <c r="U536" s="373" t="s">
        <v>377</v>
      </c>
      <c r="V536" t="str">
        <f t="shared" si="18"/>
        <v>North County</v>
      </c>
      <c r="W536" t="s">
        <v>535</v>
      </c>
    </row>
    <row r="537" spans="10:23">
      <c r="J537" s="372" t="str">
        <f t="shared" si="17"/>
        <v>12936Essex</v>
      </c>
      <c r="K537" s="373" t="s">
        <v>999</v>
      </c>
      <c r="L537">
        <v>12936</v>
      </c>
      <c r="M537" s="373" t="s">
        <v>377</v>
      </c>
      <c r="N537" s="373" t="s">
        <v>492</v>
      </c>
      <c r="O537" s="373" t="s">
        <v>985</v>
      </c>
      <c r="P537" s="373" t="s">
        <v>535</v>
      </c>
      <c r="Q537" t="s">
        <v>518</v>
      </c>
      <c r="R537" t="s">
        <v>535</v>
      </c>
      <c r="S537" t="s">
        <v>535</v>
      </c>
      <c r="U537" s="373" t="s">
        <v>377</v>
      </c>
      <c r="V537" t="str">
        <f t="shared" si="18"/>
        <v>North County</v>
      </c>
      <c r="W537" t="s">
        <v>535</v>
      </c>
    </row>
    <row r="538" spans="10:23">
      <c r="J538" s="372" t="str">
        <f t="shared" si="17"/>
        <v>12964Essex</v>
      </c>
      <c r="K538" s="373" t="s">
        <v>1000</v>
      </c>
      <c r="L538">
        <v>12964</v>
      </c>
      <c r="M538" s="373" t="s">
        <v>377</v>
      </c>
      <c r="N538" s="373" t="s">
        <v>492</v>
      </c>
      <c r="O538" s="373" t="s">
        <v>985</v>
      </c>
      <c r="P538" s="373" t="s">
        <v>535</v>
      </c>
      <c r="Q538" t="s">
        <v>518</v>
      </c>
      <c r="R538" t="s">
        <v>535</v>
      </c>
      <c r="S538" t="s">
        <v>535</v>
      </c>
      <c r="U538" s="373" t="s">
        <v>377</v>
      </c>
      <c r="V538" t="str">
        <f t="shared" si="18"/>
        <v>North County</v>
      </c>
      <c r="W538" t="s">
        <v>535</v>
      </c>
    </row>
    <row r="539" spans="10:23">
      <c r="J539" s="372" t="str">
        <f t="shared" si="17"/>
        <v>12996Essex</v>
      </c>
      <c r="K539" s="373" t="s">
        <v>1001</v>
      </c>
      <c r="L539">
        <v>12996</v>
      </c>
      <c r="M539" s="373" t="s">
        <v>377</v>
      </c>
      <c r="N539" s="373" t="s">
        <v>492</v>
      </c>
      <c r="O539" s="373" t="s">
        <v>985</v>
      </c>
      <c r="P539" s="373" t="s">
        <v>535</v>
      </c>
      <c r="Q539" t="s">
        <v>518</v>
      </c>
      <c r="R539" t="s">
        <v>535</v>
      </c>
      <c r="S539" t="s">
        <v>535</v>
      </c>
      <c r="U539" s="373" t="s">
        <v>377</v>
      </c>
      <c r="V539" t="str">
        <f t="shared" si="18"/>
        <v>North County</v>
      </c>
      <c r="W539" t="s">
        <v>535</v>
      </c>
    </row>
    <row r="540" spans="10:23">
      <c r="J540" s="372" t="str">
        <f t="shared" si="17"/>
        <v>12851Essex</v>
      </c>
      <c r="K540" s="373" t="s">
        <v>1002</v>
      </c>
      <c r="L540">
        <v>12851</v>
      </c>
      <c r="M540" s="373" t="s">
        <v>377</v>
      </c>
      <c r="N540" s="373" t="s">
        <v>378</v>
      </c>
      <c r="O540" s="373" t="s">
        <v>985</v>
      </c>
      <c r="P540" s="373" t="s">
        <v>535</v>
      </c>
      <c r="Q540" t="s">
        <v>518</v>
      </c>
      <c r="R540" t="s">
        <v>535</v>
      </c>
      <c r="S540" t="s">
        <v>535</v>
      </c>
      <c r="U540" s="373" t="s">
        <v>377</v>
      </c>
      <c r="V540" t="str">
        <f t="shared" si="18"/>
        <v>North County</v>
      </c>
      <c r="W540" t="s">
        <v>535</v>
      </c>
    </row>
    <row r="541" spans="10:23">
      <c r="J541" s="372" t="str">
        <f t="shared" si="17"/>
        <v>12855Essex</v>
      </c>
      <c r="K541" s="373" t="s">
        <v>1003</v>
      </c>
      <c r="L541">
        <v>12855</v>
      </c>
      <c r="M541" s="373" t="s">
        <v>377</v>
      </c>
      <c r="N541" s="373" t="s">
        <v>378</v>
      </c>
      <c r="O541" s="373" t="s">
        <v>985</v>
      </c>
      <c r="P541" s="373" t="s">
        <v>535</v>
      </c>
      <c r="Q541" t="s">
        <v>518</v>
      </c>
      <c r="R541" t="s">
        <v>535</v>
      </c>
      <c r="S541" t="s">
        <v>535</v>
      </c>
      <c r="U541" s="373" t="s">
        <v>377</v>
      </c>
      <c r="V541" t="str">
        <f t="shared" si="18"/>
        <v>North County</v>
      </c>
      <c r="W541" t="s">
        <v>535</v>
      </c>
    </row>
    <row r="542" spans="10:23">
      <c r="J542" s="372" t="str">
        <f t="shared" si="17"/>
        <v>12857Essex</v>
      </c>
      <c r="K542" s="373" t="s">
        <v>1004</v>
      </c>
      <c r="L542">
        <v>12857</v>
      </c>
      <c r="M542" s="373" t="s">
        <v>377</v>
      </c>
      <c r="N542" s="373" t="s">
        <v>378</v>
      </c>
      <c r="O542" s="373" t="s">
        <v>985</v>
      </c>
      <c r="P542" s="373" t="s">
        <v>535</v>
      </c>
      <c r="Q542" t="s">
        <v>518</v>
      </c>
      <c r="R542" t="s">
        <v>535</v>
      </c>
      <c r="S542" t="s">
        <v>535</v>
      </c>
      <c r="U542" s="373" t="s">
        <v>377</v>
      </c>
      <c r="V542" t="str">
        <f t="shared" si="18"/>
        <v>North County</v>
      </c>
      <c r="W542" t="s">
        <v>535</v>
      </c>
    </row>
    <row r="543" spans="10:23">
      <c r="J543" s="372" t="str">
        <f t="shared" si="17"/>
        <v>12858Essex</v>
      </c>
      <c r="K543" s="373" t="s">
        <v>1005</v>
      </c>
      <c r="L543">
        <v>12858</v>
      </c>
      <c r="M543" s="373" t="s">
        <v>377</v>
      </c>
      <c r="N543" s="373" t="s">
        <v>378</v>
      </c>
      <c r="O543" s="373" t="s">
        <v>985</v>
      </c>
      <c r="P543" s="373" t="s">
        <v>535</v>
      </c>
      <c r="Q543" t="s">
        <v>518</v>
      </c>
      <c r="R543" t="s">
        <v>535</v>
      </c>
      <c r="S543" t="s">
        <v>535</v>
      </c>
      <c r="U543" s="373" t="s">
        <v>377</v>
      </c>
      <c r="V543" t="str">
        <f t="shared" si="18"/>
        <v>North County</v>
      </c>
      <c r="W543" t="s">
        <v>535</v>
      </c>
    </row>
    <row r="544" spans="10:23">
      <c r="J544" s="372" t="str">
        <f t="shared" si="17"/>
        <v>12870Essex</v>
      </c>
      <c r="K544" s="373" t="s">
        <v>1006</v>
      </c>
      <c r="L544">
        <v>12870</v>
      </c>
      <c r="M544" s="373" t="s">
        <v>377</v>
      </c>
      <c r="N544" s="373" t="s">
        <v>378</v>
      </c>
      <c r="O544" s="373" t="s">
        <v>985</v>
      </c>
      <c r="P544" s="373" t="s">
        <v>535</v>
      </c>
      <c r="Q544" t="s">
        <v>518</v>
      </c>
      <c r="R544" t="s">
        <v>535</v>
      </c>
      <c r="S544" t="s">
        <v>535</v>
      </c>
      <c r="U544" s="373" t="s">
        <v>377</v>
      </c>
      <c r="V544" t="str">
        <f t="shared" si="18"/>
        <v>North County</v>
      </c>
      <c r="W544" t="s">
        <v>535</v>
      </c>
    </row>
    <row r="545" spans="10:23">
      <c r="J545" s="372" t="str">
        <f t="shared" si="17"/>
        <v>12872Essex</v>
      </c>
      <c r="K545" s="373" t="s">
        <v>1007</v>
      </c>
      <c r="L545">
        <v>12872</v>
      </c>
      <c r="M545" s="373" t="s">
        <v>377</v>
      </c>
      <c r="N545" s="373" t="s">
        <v>378</v>
      </c>
      <c r="O545" s="373" t="s">
        <v>985</v>
      </c>
      <c r="P545" s="373" t="s">
        <v>535</v>
      </c>
      <c r="Q545" t="s">
        <v>518</v>
      </c>
      <c r="R545" t="s">
        <v>535</v>
      </c>
      <c r="S545" t="s">
        <v>535</v>
      </c>
      <c r="U545" s="373" t="s">
        <v>377</v>
      </c>
      <c r="V545" t="str">
        <f t="shared" si="18"/>
        <v>North County</v>
      </c>
      <c r="W545" t="s">
        <v>535</v>
      </c>
    </row>
    <row r="546" spans="10:23">
      <c r="J546" s="372" t="str">
        <f t="shared" si="17"/>
        <v>12883Essex</v>
      </c>
      <c r="K546" s="373" t="s">
        <v>1008</v>
      </c>
      <c r="L546">
        <v>12883</v>
      </c>
      <c r="M546" s="373" t="s">
        <v>377</v>
      </c>
      <c r="N546" s="373" t="s">
        <v>378</v>
      </c>
      <c r="O546" s="373" t="s">
        <v>985</v>
      </c>
      <c r="P546" s="373" t="s">
        <v>535</v>
      </c>
      <c r="Q546" t="s">
        <v>518</v>
      </c>
      <c r="R546" t="s">
        <v>535</v>
      </c>
      <c r="S546" t="s">
        <v>535</v>
      </c>
      <c r="U546" s="373" t="s">
        <v>377</v>
      </c>
      <c r="V546" t="str">
        <f t="shared" si="18"/>
        <v>North County</v>
      </c>
      <c r="W546" t="s">
        <v>535</v>
      </c>
    </row>
    <row r="547" spans="10:23">
      <c r="J547" s="372" t="str">
        <f t="shared" si="17"/>
        <v>12928Essex</v>
      </c>
      <c r="K547" s="373" t="s">
        <v>1009</v>
      </c>
      <c r="L547">
        <v>12928</v>
      </c>
      <c r="M547" s="373" t="s">
        <v>377</v>
      </c>
      <c r="N547" s="373" t="s">
        <v>378</v>
      </c>
      <c r="O547" s="373" t="s">
        <v>985</v>
      </c>
      <c r="P547" s="373" t="s">
        <v>535</v>
      </c>
      <c r="Q547" t="s">
        <v>518</v>
      </c>
      <c r="R547" t="s">
        <v>535</v>
      </c>
      <c r="S547" t="s">
        <v>535</v>
      </c>
      <c r="U547" s="373" t="s">
        <v>377</v>
      </c>
      <c r="V547" t="str">
        <f t="shared" si="18"/>
        <v>North County</v>
      </c>
      <c r="W547" t="s">
        <v>535</v>
      </c>
    </row>
    <row r="548" spans="10:23">
      <c r="J548" s="372" t="str">
        <f t="shared" si="17"/>
        <v>12956Essex</v>
      </c>
      <c r="K548" s="373" t="s">
        <v>1010</v>
      </c>
      <c r="L548">
        <v>12956</v>
      </c>
      <c r="M548" s="373" t="s">
        <v>377</v>
      </c>
      <c r="N548" s="373" t="s">
        <v>378</v>
      </c>
      <c r="O548" s="373" t="s">
        <v>985</v>
      </c>
      <c r="P548" s="373" t="s">
        <v>535</v>
      </c>
      <c r="Q548" t="s">
        <v>518</v>
      </c>
      <c r="R548" t="s">
        <v>535</v>
      </c>
      <c r="S548" t="s">
        <v>535</v>
      </c>
      <c r="U548" s="373" t="s">
        <v>377</v>
      </c>
      <c r="V548" t="str">
        <f t="shared" si="18"/>
        <v>North County</v>
      </c>
      <c r="W548" t="s">
        <v>535</v>
      </c>
    </row>
    <row r="549" spans="10:23">
      <c r="J549" s="372" t="str">
        <f t="shared" si="17"/>
        <v>12960Essex</v>
      </c>
      <c r="K549" s="373" t="s">
        <v>1011</v>
      </c>
      <c r="L549">
        <v>12960</v>
      </c>
      <c r="M549" s="373" t="s">
        <v>377</v>
      </c>
      <c r="N549" s="373" t="s">
        <v>378</v>
      </c>
      <c r="O549" s="373" t="s">
        <v>985</v>
      </c>
      <c r="P549" s="373" t="s">
        <v>535</v>
      </c>
      <c r="Q549" t="s">
        <v>518</v>
      </c>
      <c r="R549" t="s">
        <v>535</v>
      </c>
      <c r="S549" t="s">
        <v>535</v>
      </c>
      <c r="U549" s="373" t="s">
        <v>377</v>
      </c>
      <c r="V549" t="str">
        <f t="shared" si="18"/>
        <v>North County</v>
      </c>
      <c r="W549" t="s">
        <v>535</v>
      </c>
    </row>
    <row r="550" spans="10:23">
      <c r="J550" s="372" t="str">
        <f t="shared" si="17"/>
        <v>12961Essex</v>
      </c>
      <c r="K550" s="373" t="s">
        <v>1012</v>
      </c>
      <c r="L550">
        <v>12961</v>
      </c>
      <c r="M550" s="373" t="s">
        <v>377</v>
      </c>
      <c r="N550" s="373" t="s">
        <v>378</v>
      </c>
      <c r="O550" s="373" t="s">
        <v>985</v>
      </c>
      <c r="P550" s="373" t="s">
        <v>535</v>
      </c>
      <c r="Q550" t="s">
        <v>518</v>
      </c>
      <c r="R550" t="s">
        <v>535</v>
      </c>
      <c r="S550" t="s">
        <v>535</v>
      </c>
      <c r="U550" s="373" t="s">
        <v>377</v>
      </c>
      <c r="V550" t="str">
        <f t="shared" si="18"/>
        <v>North County</v>
      </c>
      <c r="W550" t="s">
        <v>535</v>
      </c>
    </row>
    <row r="551" spans="10:23">
      <c r="J551" s="372" t="str">
        <f t="shared" si="17"/>
        <v>12974Essex</v>
      </c>
      <c r="K551" s="373" t="s">
        <v>1013</v>
      </c>
      <c r="L551">
        <v>12974</v>
      </c>
      <c r="M551" s="373" t="s">
        <v>377</v>
      </c>
      <c r="N551" s="373" t="s">
        <v>378</v>
      </c>
      <c r="O551" s="373" t="s">
        <v>985</v>
      </c>
      <c r="P551" s="373" t="s">
        <v>535</v>
      </c>
      <c r="Q551" t="s">
        <v>518</v>
      </c>
      <c r="R551" t="s">
        <v>535</v>
      </c>
      <c r="S551" t="s">
        <v>535</v>
      </c>
      <c r="U551" s="373" t="s">
        <v>377</v>
      </c>
      <c r="V551" t="str">
        <f t="shared" si="18"/>
        <v>North County</v>
      </c>
      <c r="W551" t="s">
        <v>535</v>
      </c>
    </row>
    <row r="552" spans="10:23">
      <c r="J552" s="372" t="str">
        <f t="shared" si="17"/>
        <v>12993Essex</v>
      </c>
      <c r="K552" s="373" t="s">
        <v>1014</v>
      </c>
      <c r="L552">
        <v>12993</v>
      </c>
      <c r="M552" s="373" t="s">
        <v>377</v>
      </c>
      <c r="N552" s="373" t="s">
        <v>378</v>
      </c>
      <c r="O552" s="373" t="s">
        <v>985</v>
      </c>
      <c r="P552" s="373" t="s">
        <v>535</v>
      </c>
      <c r="Q552" t="s">
        <v>518</v>
      </c>
      <c r="R552" t="s">
        <v>535</v>
      </c>
      <c r="S552" t="s">
        <v>535</v>
      </c>
      <c r="U552" s="373" t="s">
        <v>377</v>
      </c>
      <c r="V552" t="str">
        <f t="shared" si="18"/>
        <v>North County</v>
      </c>
      <c r="W552" t="s">
        <v>535</v>
      </c>
    </row>
    <row r="553" spans="10:23">
      <c r="J553" s="372" t="str">
        <f t="shared" si="17"/>
        <v>12998Essex</v>
      </c>
      <c r="K553" s="373" t="s">
        <v>1015</v>
      </c>
      <c r="L553">
        <v>12998</v>
      </c>
      <c r="M553" s="373" t="s">
        <v>377</v>
      </c>
      <c r="N553" s="373" t="s">
        <v>378</v>
      </c>
      <c r="O553" s="373" t="s">
        <v>985</v>
      </c>
      <c r="P553" s="373" t="s">
        <v>535</v>
      </c>
      <c r="Q553" t="s">
        <v>518</v>
      </c>
      <c r="R553" t="s">
        <v>535</v>
      </c>
      <c r="S553" t="s">
        <v>535</v>
      </c>
      <c r="U553" s="373" t="s">
        <v>377</v>
      </c>
      <c r="V553" t="str">
        <f t="shared" si="18"/>
        <v>North County</v>
      </c>
      <c r="W553" t="s">
        <v>535</v>
      </c>
    </row>
    <row r="554" spans="10:23">
      <c r="J554" s="372" t="str">
        <f t="shared" si="17"/>
        <v>12915Franklin</v>
      </c>
      <c r="K554" s="373" t="s">
        <v>1016</v>
      </c>
      <c r="L554">
        <v>12915</v>
      </c>
      <c r="M554" s="373" t="s">
        <v>427</v>
      </c>
      <c r="N554" s="373" t="s">
        <v>492</v>
      </c>
      <c r="O554" s="373" t="s">
        <v>1017</v>
      </c>
      <c r="P554" s="373" t="s">
        <v>535</v>
      </c>
      <c r="Q554" t="s">
        <v>518</v>
      </c>
      <c r="R554" t="s">
        <v>535</v>
      </c>
      <c r="S554" t="s">
        <v>535</v>
      </c>
      <c r="U554" s="373" t="s">
        <v>427</v>
      </c>
      <c r="V554" t="str">
        <f t="shared" si="18"/>
        <v>North County</v>
      </c>
      <c r="W554" t="s">
        <v>535</v>
      </c>
    </row>
    <row r="555" spans="10:23">
      <c r="J555" s="372" t="str">
        <f t="shared" si="17"/>
        <v>12917Franklin</v>
      </c>
      <c r="K555" s="373" t="s">
        <v>1018</v>
      </c>
      <c r="L555">
        <v>12917</v>
      </c>
      <c r="M555" s="373" t="s">
        <v>427</v>
      </c>
      <c r="N555" s="373" t="s">
        <v>492</v>
      </c>
      <c r="O555" s="373" t="s">
        <v>1017</v>
      </c>
      <c r="P555" s="373" t="s">
        <v>535</v>
      </c>
      <c r="Q555" t="s">
        <v>518</v>
      </c>
      <c r="R555" t="s">
        <v>535</v>
      </c>
      <c r="S555" t="s">
        <v>535</v>
      </c>
      <c r="U555" s="373" t="s">
        <v>427</v>
      </c>
      <c r="V555" t="str">
        <f t="shared" si="18"/>
        <v>North County</v>
      </c>
      <c r="W555" t="s">
        <v>535</v>
      </c>
    </row>
    <row r="556" spans="10:23">
      <c r="J556" s="372" t="str">
        <f t="shared" si="17"/>
        <v>12920Franklin</v>
      </c>
      <c r="K556" s="373" t="s">
        <v>1019</v>
      </c>
      <c r="L556">
        <v>12920</v>
      </c>
      <c r="M556" s="373" t="s">
        <v>427</v>
      </c>
      <c r="N556" s="373" t="s">
        <v>492</v>
      </c>
      <c r="O556" s="373" t="s">
        <v>1017</v>
      </c>
      <c r="P556" s="373" t="s">
        <v>535</v>
      </c>
      <c r="Q556" t="s">
        <v>518</v>
      </c>
      <c r="R556" t="s">
        <v>535</v>
      </c>
      <c r="S556" t="s">
        <v>535</v>
      </c>
      <c r="U556" s="373" t="s">
        <v>427</v>
      </c>
      <c r="V556" t="str">
        <f t="shared" si="18"/>
        <v>North County</v>
      </c>
      <c r="W556" t="s">
        <v>535</v>
      </c>
    </row>
    <row r="557" spans="10:23">
      <c r="J557" s="372" t="str">
        <f t="shared" si="17"/>
        <v>12926Franklin</v>
      </c>
      <c r="K557" s="373" t="s">
        <v>1020</v>
      </c>
      <c r="L557">
        <v>12926</v>
      </c>
      <c r="M557" s="373" t="s">
        <v>427</v>
      </c>
      <c r="N557" s="373" t="s">
        <v>492</v>
      </c>
      <c r="O557" s="373" t="s">
        <v>1017</v>
      </c>
      <c r="P557" s="373" t="s">
        <v>535</v>
      </c>
      <c r="Q557" t="s">
        <v>518</v>
      </c>
      <c r="R557" t="s">
        <v>535</v>
      </c>
      <c r="S557" t="s">
        <v>535</v>
      </c>
      <c r="U557" s="373" t="s">
        <v>427</v>
      </c>
      <c r="V557" t="str">
        <f t="shared" si="18"/>
        <v>North County</v>
      </c>
      <c r="W557" t="s">
        <v>535</v>
      </c>
    </row>
    <row r="558" spans="10:23">
      <c r="J558" s="372" t="str">
        <f t="shared" si="17"/>
        <v>12914Franklin</v>
      </c>
      <c r="K558" s="373" t="s">
        <v>1021</v>
      </c>
      <c r="L558">
        <v>12914</v>
      </c>
      <c r="M558" s="373" t="s">
        <v>427</v>
      </c>
      <c r="N558" s="373" t="s">
        <v>378</v>
      </c>
      <c r="O558" s="373" t="s">
        <v>1017</v>
      </c>
      <c r="P558" s="373" t="s">
        <v>535</v>
      </c>
      <c r="Q558" t="s">
        <v>518</v>
      </c>
      <c r="R558" t="s">
        <v>535</v>
      </c>
      <c r="S558" t="s">
        <v>535</v>
      </c>
      <c r="U558" s="373" t="s">
        <v>427</v>
      </c>
      <c r="V558" t="str">
        <f t="shared" si="18"/>
        <v>North County</v>
      </c>
      <c r="W558" t="s">
        <v>535</v>
      </c>
    </row>
    <row r="559" spans="10:23">
      <c r="J559" s="372" t="str">
        <f t="shared" si="17"/>
        <v>12937Franklin</v>
      </c>
      <c r="K559" s="373" t="s">
        <v>1022</v>
      </c>
      <c r="L559">
        <v>12937</v>
      </c>
      <c r="M559" s="373" t="s">
        <v>427</v>
      </c>
      <c r="N559" s="373" t="s">
        <v>378</v>
      </c>
      <c r="O559" s="373" t="s">
        <v>1017</v>
      </c>
      <c r="P559" s="373" t="s">
        <v>535</v>
      </c>
      <c r="Q559" t="s">
        <v>518</v>
      </c>
      <c r="R559" t="s">
        <v>535</v>
      </c>
      <c r="S559" t="s">
        <v>535</v>
      </c>
      <c r="U559" s="373" t="s">
        <v>427</v>
      </c>
      <c r="V559" t="str">
        <f t="shared" si="18"/>
        <v>North County</v>
      </c>
      <c r="W559" t="s">
        <v>535</v>
      </c>
    </row>
    <row r="560" spans="10:23">
      <c r="J560" s="372" t="str">
        <f t="shared" si="17"/>
        <v>12953Franklin</v>
      </c>
      <c r="K560" s="373" t="s">
        <v>1023</v>
      </c>
      <c r="L560">
        <v>12953</v>
      </c>
      <c r="M560" s="373" t="s">
        <v>427</v>
      </c>
      <c r="N560" s="373" t="s">
        <v>378</v>
      </c>
      <c r="O560" s="373" t="s">
        <v>1017</v>
      </c>
      <c r="P560" s="373" t="s">
        <v>535</v>
      </c>
      <c r="Q560" t="s">
        <v>518</v>
      </c>
      <c r="R560" t="s">
        <v>535</v>
      </c>
      <c r="S560" t="s">
        <v>535</v>
      </c>
      <c r="U560" s="373" t="s">
        <v>427</v>
      </c>
      <c r="V560" t="str">
        <f t="shared" si="18"/>
        <v>North County</v>
      </c>
      <c r="W560" t="s">
        <v>535</v>
      </c>
    </row>
    <row r="561" spans="10:23">
      <c r="J561" s="372" t="str">
        <f t="shared" si="17"/>
        <v>13655Franklin</v>
      </c>
      <c r="K561" s="373" t="s">
        <v>1024</v>
      </c>
      <c r="L561">
        <v>13655</v>
      </c>
      <c r="M561" s="373" t="s">
        <v>427</v>
      </c>
      <c r="N561" s="373" t="s">
        <v>378</v>
      </c>
      <c r="O561" s="373" t="s">
        <v>1017</v>
      </c>
      <c r="P561" s="373" t="s">
        <v>535</v>
      </c>
      <c r="Q561" t="s">
        <v>518</v>
      </c>
      <c r="R561" t="s">
        <v>535</v>
      </c>
      <c r="S561" t="s">
        <v>535</v>
      </c>
      <c r="U561" s="373" t="s">
        <v>427</v>
      </c>
      <c r="V561" t="str">
        <f t="shared" si="18"/>
        <v>North County</v>
      </c>
      <c r="W561" t="s">
        <v>535</v>
      </c>
    </row>
    <row r="562" spans="10:23">
      <c r="J562" s="372" t="str">
        <f t="shared" si="17"/>
        <v>13683Franklin</v>
      </c>
      <c r="K562" s="373" t="s">
        <v>1025</v>
      </c>
      <c r="L562">
        <v>13683</v>
      </c>
      <c r="M562" s="373" t="s">
        <v>427</v>
      </c>
      <c r="N562" s="373" t="s">
        <v>378</v>
      </c>
      <c r="O562" s="373" t="s">
        <v>1017</v>
      </c>
      <c r="P562" s="373" t="s">
        <v>535</v>
      </c>
      <c r="Q562" t="s">
        <v>518</v>
      </c>
      <c r="R562" t="s">
        <v>535</v>
      </c>
      <c r="S562" t="s">
        <v>535</v>
      </c>
      <c r="U562" s="373" t="s">
        <v>427</v>
      </c>
      <c r="V562" t="str">
        <f t="shared" si="18"/>
        <v>North County</v>
      </c>
      <c r="W562" t="s">
        <v>535</v>
      </c>
    </row>
    <row r="563" spans="10:23">
      <c r="J563" s="372" t="str">
        <f t="shared" si="17"/>
        <v>12916Franklin</v>
      </c>
      <c r="K563" s="373" t="s">
        <v>1026</v>
      </c>
      <c r="L563">
        <v>12916</v>
      </c>
      <c r="M563" s="373" t="s">
        <v>430</v>
      </c>
      <c r="N563" s="373" t="s">
        <v>378</v>
      </c>
      <c r="O563" s="373" t="s">
        <v>1017</v>
      </c>
      <c r="P563" s="373" t="s">
        <v>535</v>
      </c>
      <c r="Q563" t="s">
        <v>518</v>
      </c>
      <c r="R563" t="s">
        <v>535</v>
      </c>
      <c r="S563" t="s">
        <v>535</v>
      </c>
      <c r="U563" s="373" t="s">
        <v>430</v>
      </c>
      <c r="V563" t="str">
        <f t="shared" si="18"/>
        <v>North County</v>
      </c>
      <c r="W563" t="s">
        <v>535</v>
      </c>
    </row>
    <row r="564" spans="10:23">
      <c r="J564" s="372" t="str">
        <f t="shared" si="17"/>
        <v>12930Franklin</v>
      </c>
      <c r="K564" s="373" t="s">
        <v>1027</v>
      </c>
      <c r="L564">
        <v>12930</v>
      </c>
      <c r="M564" s="373" t="s">
        <v>430</v>
      </c>
      <c r="N564" s="373" t="s">
        <v>378</v>
      </c>
      <c r="O564" s="373" t="s">
        <v>1017</v>
      </c>
      <c r="P564" s="373" t="s">
        <v>535</v>
      </c>
      <c r="Q564" t="s">
        <v>518</v>
      </c>
      <c r="R564" t="s">
        <v>535</v>
      </c>
      <c r="S564" t="s">
        <v>535</v>
      </c>
      <c r="U564" s="373" t="s">
        <v>430</v>
      </c>
      <c r="V564" t="str">
        <f t="shared" si="18"/>
        <v>North County</v>
      </c>
      <c r="W564" t="s">
        <v>535</v>
      </c>
    </row>
    <row r="565" spans="10:23">
      <c r="J565" s="372" t="str">
        <f t="shared" si="17"/>
        <v>12939Franklin</v>
      </c>
      <c r="K565" s="373" t="s">
        <v>1028</v>
      </c>
      <c r="L565">
        <v>12939</v>
      </c>
      <c r="M565" s="373" t="s">
        <v>430</v>
      </c>
      <c r="N565" s="373" t="s">
        <v>378</v>
      </c>
      <c r="O565" s="373" t="s">
        <v>1017</v>
      </c>
      <c r="P565" s="373" t="s">
        <v>535</v>
      </c>
      <c r="Q565" t="s">
        <v>518</v>
      </c>
      <c r="R565" t="s">
        <v>535</v>
      </c>
      <c r="S565" t="s">
        <v>535</v>
      </c>
      <c r="U565" s="373" t="s">
        <v>430</v>
      </c>
      <c r="V565" t="str">
        <f t="shared" si="18"/>
        <v>North County</v>
      </c>
      <c r="W565" t="s">
        <v>535</v>
      </c>
    </row>
    <row r="566" spans="10:23">
      <c r="J566" s="372" t="str">
        <f t="shared" si="17"/>
        <v>12945Franklin</v>
      </c>
      <c r="K566" s="373" t="s">
        <v>1029</v>
      </c>
      <c r="L566">
        <v>12945</v>
      </c>
      <c r="M566" s="373" t="s">
        <v>430</v>
      </c>
      <c r="N566" s="373" t="s">
        <v>378</v>
      </c>
      <c r="O566" s="373" t="s">
        <v>1017</v>
      </c>
      <c r="P566" s="373" t="s">
        <v>535</v>
      </c>
      <c r="Q566" t="s">
        <v>518</v>
      </c>
      <c r="R566" t="s">
        <v>535</v>
      </c>
      <c r="S566" t="s">
        <v>535</v>
      </c>
      <c r="U566" s="373" t="s">
        <v>430</v>
      </c>
      <c r="V566" t="str">
        <f t="shared" si="18"/>
        <v>North County</v>
      </c>
      <c r="W566" t="s">
        <v>535</v>
      </c>
    </row>
    <row r="567" spans="10:23">
      <c r="J567" s="372" t="str">
        <f t="shared" si="17"/>
        <v>12957Franklin</v>
      </c>
      <c r="K567" s="373" t="s">
        <v>1030</v>
      </c>
      <c r="L567">
        <v>12957</v>
      </c>
      <c r="M567" s="373" t="s">
        <v>430</v>
      </c>
      <c r="N567" s="373" t="s">
        <v>378</v>
      </c>
      <c r="O567" s="373" t="s">
        <v>1017</v>
      </c>
      <c r="P567" s="373" t="s">
        <v>535</v>
      </c>
      <c r="Q567" t="s">
        <v>518</v>
      </c>
      <c r="R567" t="s">
        <v>535</v>
      </c>
      <c r="S567" t="s">
        <v>535</v>
      </c>
      <c r="U567" s="373" t="s">
        <v>430</v>
      </c>
      <c r="V567" t="str">
        <f t="shared" si="18"/>
        <v>North County</v>
      </c>
      <c r="W567" t="s">
        <v>535</v>
      </c>
    </row>
    <row r="568" spans="10:23">
      <c r="J568" s="372" t="str">
        <f t="shared" si="17"/>
        <v>12966Franklin</v>
      </c>
      <c r="K568" s="373" t="s">
        <v>1031</v>
      </c>
      <c r="L568">
        <v>12966</v>
      </c>
      <c r="M568" s="373" t="s">
        <v>430</v>
      </c>
      <c r="N568" s="373" t="s">
        <v>378</v>
      </c>
      <c r="O568" s="373" t="s">
        <v>1017</v>
      </c>
      <c r="P568" s="373" t="s">
        <v>535</v>
      </c>
      <c r="Q568" t="s">
        <v>518</v>
      </c>
      <c r="R568" t="s">
        <v>535</v>
      </c>
      <c r="S568" t="s">
        <v>535</v>
      </c>
      <c r="U568" s="373" t="s">
        <v>430</v>
      </c>
      <c r="V568" t="str">
        <f t="shared" si="18"/>
        <v>North County</v>
      </c>
      <c r="W568" t="s">
        <v>535</v>
      </c>
    </row>
    <row r="569" spans="10:23">
      <c r="J569" s="372" t="str">
        <f t="shared" si="17"/>
        <v>12969Franklin</v>
      </c>
      <c r="K569" s="373" t="s">
        <v>1032</v>
      </c>
      <c r="L569">
        <v>12969</v>
      </c>
      <c r="M569" s="373" t="s">
        <v>430</v>
      </c>
      <c r="N569" s="373" t="s">
        <v>378</v>
      </c>
      <c r="O569" s="373" t="s">
        <v>1017</v>
      </c>
      <c r="P569" s="373" t="s">
        <v>535</v>
      </c>
      <c r="Q569" t="s">
        <v>518</v>
      </c>
      <c r="R569" t="s">
        <v>535</v>
      </c>
      <c r="S569" t="s">
        <v>535</v>
      </c>
      <c r="U569" s="373" t="s">
        <v>430</v>
      </c>
      <c r="V569" t="str">
        <f t="shared" si="18"/>
        <v>North County</v>
      </c>
      <c r="W569" t="s">
        <v>535</v>
      </c>
    </row>
    <row r="570" spans="10:23">
      <c r="J570" s="372" t="str">
        <f t="shared" si="17"/>
        <v>12970Franklin</v>
      </c>
      <c r="K570" s="373" t="s">
        <v>1033</v>
      </c>
      <c r="L570">
        <v>12970</v>
      </c>
      <c r="M570" s="373" t="s">
        <v>430</v>
      </c>
      <c r="N570" s="373" t="s">
        <v>378</v>
      </c>
      <c r="O570" s="373" t="s">
        <v>1017</v>
      </c>
      <c r="P570" s="373" t="s">
        <v>535</v>
      </c>
      <c r="Q570" t="s">
        <v>518</v>
      </c>
      <c r="R570" t="s">
        <v>535</v>
      </c>
      <c r="S570" t="s">
        <v>535</v>
      </c>
      <c r="U570" s="373" t="s">
        <v>430</v>
      </c>
      <c r="V570" t="str">
        <f t="shared" si="18"/>
        <v>North County</v>
      </c>
      <c r="W570" t="s">
        <v>535</v>
      </c>
    </row>
    <row r="571" spans="10:23">
      <c r="J571" s="372" t="str">
        <f t="shared" si="17"/>
        <v>12976Franklin</v>
      </c>
      <c r="K571" s="373" t="s">
        <v>1034</v>
      </c>
      <c r="L571">
        <v>12976</v>
      </c>
      <c r="M571" s="373" t="s">
        <v>430</v>
      </c>
      <c r="N571" s="373" t="s">
        <v>378</v>
      </c>
      <c r="O571" s="373" t="s">
        <v>1017</v>
      </c>
      <c r="P571" s="373" t="s">
        <v>535</v>
      </c>
      <c r="Q571" t="s">
        <v>518</v>
      </c>
      <c r="R571" t="s">
        <v>535</v>
      </c>
      <c r="S571" t="s">
        <v>535</v>
      </c>
      <c r="U571" s="373" t="s">
        <v>430</v>
      </c>
      <c r="V571" t="str">
        <f t="shared" si="18"/>
        <v>North County</v>
      </c>
      <c r="W571" t="s">
        <v>535</v>
      </c>
    </row>
    <row r="572" spans="10:23">
      <c r="J572" s="372" t="str">
        <f t="shared" si="17"/>
        <v>12980Franklin</v>
      </c>
      <c r="K572" s="373" t="s">
        <v>1035</v>
      </c>
      <c r="L572">
        <v>12980</v>
      </c>
      <c r="M572" s="373" t="s">
        <v>430</v>
      </c>
      <c r="N572" s="373" t="s">
        <v>378</v>
      </c>
      <c r="O572" s="373" t="s">
        <v>1017</v>
      </c>
      <c r="P572" s="373" t="s">
        <v>535</v>
      </c>
      <c r="Q572" t="s">
        <v>518</v>
      </c>
      <c r="R572" t="s">
        <v>535</v>
      </c>
      <c r="S572" t="s">
        <v>535</v>
      </c>
      <c r="U572" s="373" t="s">
        <v>430</v>
      </c>
      <c r="V572" t="str">
        <f t="shared" si="18"/>
        <v>North County</v>
      </c>
      <c r="W572" t="s">
        <v>535</v>
      </c>
    </row>
    <row r="573" spans="10:23">
      <c r="J573" s="372" t="str">
        <f t="shared" si="17"/>
        <v>12983Franklin</v>
      </c>
      <c r="K573" s="373" t="s">
        <v>1036</v>
      </c>
      <c r="L573">
        <v>12983</v>
      </c>
      <c r="M573" s="373" t="s">
        <v>430</v>
      </c>
      <c r="N573" s="373" t="s">
        <v>378</v>
      </c>
      <c r="O573" s="373" t="s">
        <v>1017</v>
      </c>
      <c r="P573" s="373" t="s">
        <v>535</v>
      </c>
      <c r="Q573" t="s">
        <v>518</v>
      </c>
      <c r="R573" t="s">
        <v>535</v>
      </c>
      <c r="S573" t="s">
        <v>535</v>
      </c>
      <c r="U573" s="373" t="s">
        <v>430</v>
      </c>
      <c r="V573" t="str">
        <f t="shared" si="18"/>
        <v>North County</v>
      </c>
      <c r="W573" t="s">
        <v>535</v>
      </c>
    </row>
    <row r="574" spans="10:23">
      <c r="J574" s="372" t="str">
        <f t="shared" si="17"/>
        <v>12989Franklin</v>
      </c>
      <c r="K574" s="373" t="s">
        <v>1037</v>
      </c>
      <c r="L574">
        <v>12989</v>
      </c>
      <c r="M574" s="373" t="s">
        <v>430</v>
      </c>
      <c r="N574" s="373" t="s">
        <v>378</v>
      </c>
      <c r="O574" s="373" t="s">
        <v>1017</v>
      </c>
      <c r="P574" s="373" t="s">
        <v>535</v>
      </c>
      <c r="Q574" t="s">
        <v>518</v>
      </c>
      <c r="R574" t="s">
        <v>535</v>
      </c>
      <c r="S574" t="s">
        <v>535</v>
      </c>
      <c r="U574" s="373" t="s">
        <v>430</v>
      </c>
      <c r="V574" t="str">
        <f t="shared" si="18"/>
        <v>North County</v>
      </c>
      <c r="W574" t="s">
        <v>535</v>
      </c>
    </row>
    <row r="575" spans="10:23">
      <c r="J575" s="372" t="str">
        <f t="shared" si="17"/>
        <v>12995Franklin</v>
      </c>
      <c r="K575" s="373" t="s">
        <v>1038</v>
      </c>
      <c r="L575">
        <v>12995</v>
      </c>
      <c r="M575" s="373" t="s">
        <v>430</v>
      </c>
      <c r="N575" s="373" t="s">
        <v>378</v>
      </c>
      <c r="O575" s="373" t="s">
        <v>1017</v>
      </c>
      <c r="P575" s="373" t="s">
        <v>535</v>
      </c>
      <c r="Q575" t="s">
        <v>518</v>
      </c>
      <c r="R575" t="s">
        <v>535</v>
      </c>
      <c r="S575" t="s">
        <v>535</v>
      </c>
      <c r="U575" s="373" t="s">
        <v>430</v>
      </c>
      <c r="V575" t="str">
        <f t="shared" si="18"/>
        <v>North County</v>
      </c>
      <c r="W575" t="s">
        <v>535</v>
      </c>
    </row>
    <row r="576" spans="10:23">
      <c r="J576" s="372" t="str">
        <f t="shared" si="17"/>
        <v>12986Franklin</v>
      </c>
      <c r="K576" s="373" t="s">
        <v>1039</v>
      </c>
      <c r="L576">
        <v>12986</v>
      </c>
      <c r="M576" s="373" t="s">
        <v>430</v>
      </c>
      <c r="N576" s="373" t="s">
        <v>494</v>
      </c>
      <c r="O576" s="373" t="s">
        <v>1017</v>
      </c>
      <c r="P576" s="373" t="s">
        <v>535</v>
      </c>
      <c r="Q576" t="s">
        <v>518</v>
      </c>
      <c r="R576" t="s">
        <v>535</v>
      </c>
      <c r="S576" t="s">
        <v>535</v>
      </c>
      <c r="U576" s="373" t="s">
        <v>430</v>
      </c>
      <c r="V576" t="str">
        <f t="shared" si="18"/>
        <v>North County</v>
      </c>
      <c r="W576" t="s">
        <v>535</v>
      </c>
    </row>
    <row r="577" spans="10:23">
      <c r="J577" s="372" t="str">
        <f t="shared" si="17"/>
        <v>12025Fulton</v>
      </c>
      <c r="K577" s="373" t="s">
        <v>1040</v>
      </c>
      <c r="L577">
        <v>12025</v>
      </c>
      <c r="M577" s="373" t="s">
        <v>377</v>
      </c>
      <c r="N577" s="373" t="s">
        <v>378</v>
      </c>
      <c r="O577" s="373" t="s">
        <v>1041</v>
      </c>
      <c r="P577" s="373" t="s">
        <v>1042</v>
      </c>
      <c r="Q577" t="s">
        <v>380</v>
      </c>
      <c r="R577" t="s">
        <v>380</v>
      </c>
      <c r="S577" t="s">
        <v>380</v>
      </c>
      <c r="U577" s="373" t="s">
        <v>377</v>
      </c>
      <c r="V577" t="str">
        <f t="shared" si="18"/>
        <v>Capital District</v>
      </c>
      <c r="W577" t="s">
        <v>380</v>
      </c>
    </row>
    <row r="578" spans="10:23">
      <c r="J578" s="372" t="str">
        <f t="shared" si="17"/>
        <v>12032Fulton</v>
      </c>
      <c r="K578" s="373" t="s">
        <v>1043</v>
      </c>
      <c r="L578">
        <v>12032</v>
      </c>
      <c r="M578" s="373" t="s">
        <v>377</v>
      </c>
      <c r="N578" s="373" t="s">
        <v>378</v>
      </c>
      <c r="O578" s="373" t="s">
        <v>1041</v>
      </c>
      <c r="P578" s="373" t="s">
        <v>1042</v>
      </c>
      <c r="Q578" t="s">
        <v>380</v>
      </c>
      <c r="R578" t="s">
        <v>380</v>
      </c>
      <c r="S578" t="s">
        <v>380</v>
      </c>
      <c r="U578" s="373" t="s">
        <v>377</v>
      </c>
      <c r="V578" t="str">
        <f t="shared" si="18"/>
        <v>Capital District</v>
      </c>
      <c r="W578" t="s">
        <v>380</v>
      </c>
    </row>
    <row r="579" spans="10:23">
      <c r="J579" s="372" t="str">
        <f t="shared" si="17"/>
        <v>12078Fulton</v>
      </c>
      <c r="K579" s="373" t="s">
        <v>1044</v>
      </c>
      <c r="L579">
        <v>12078</v>
      </c>
      <c r="M579" s="373" t="s">
        <v>377</v>
      </c>
      <c r="N579" s="373" t="s">
        <v>378</v>
      </c>
      <c r="O579" s="373" t="s">
        <v>1041</v>
      </c>
      <c r="P579" s="373" t="s">
        <v>1042</v>
      </c>
      <c r="Q579" t="s">
        <v>380</v>
      </c>
      <c r="R579" t="s">
        <v>380</v>
      </c>
      <c r="S579" t="s">
        <v>380</v>
      </c>
      <c r="U579" s="373" t="s">
        <v>377</v>
      </c>
      <c r="V579" t="str">
        <f t="shared" si="18"/>
        <v>Capital District</v>
      </c>
      <c r="W579" t="s">
        <v>380</v>
      </c>
    </row>
    <row r="580" spans="10:23">
      <c r="J580" s="372" t="str">
        <f t="shared" si="17"/>
        <v>12086Fulton</v>
      </c>
      <c r="K580" s="373" t="s">
        <v>1045</v>
      </c>
      <c r="L580">
        <v>12086</v>
      </c>
      <c r="M580" s="373" t="s">
        <v>377</v>
      </c>
      <c r="N580" s="373" t="s">
        <v>378</v>
      </c>
      <c r="O580" s="373" t="s">
        <v>1041</v>
      </c>
      <c r="P580" s="373" t="s">
        <v>1042</v>
      </c>
      <c r="Q580" t="s">
        <v>380</v>
      </c>
      <c r="R580" t="s">
        <v>380</v>
      </c>
      <c r="S580" t="s">
        <v>380</v>
      </c>
      <c r="U580" s="373" t="s">
        <v>377</v>
      </c>
      <c r="V580" t="str">
        <f t="shared" si="18"/>
        <v>Capital District</v>
      </c>
      <c r="W580" t="s">
        <v>380</v>
      </c>
    </row>
    <row r="581" spans="10:23">
      <c r="J581" s="372" t="str">
        <f t="shared" ref="J581:J644" si="19">CONCATENATE(L581,O581)</f>
        <v>12095Fulton</v>
      </c>
      <c r="K581" s="373" t="s">
        <v>1046</v>
      </c>
      <c r="L581">
        <v>12095</v>
      </c>
      <c r="M581" s="373" t="s">
        <v>377</v>
      </c>
      <c r="N581" s="373" t="s">
        <v>378</v>
      </c>
      <c r="O581" s="373" t="s">
        <v>1041</v>
      </c>
      <c r="P581" s="373" t="s">
        <v>1042</v>
      </c>
      <c r="Q581" t="s">
        <v>380</v>
      </c>
      <c r="R581" t="s">
        <v>380</v>
      </c>
      <c r="S581" t="s">
        <v>380</v>
      </c>
      <c r="U581" s="373" t="s">
        <v>377</v>
      </c>
      <c r="V581" t="str">
        <f t="shared" ref="V581:V644" si="20">Q581</f>
        <v>Capital District</v>
      </c>
      <c r="W581" t="s">
        <v>380</v>
      </c>
    </row>
    <row r="582" spans="10:23">
      <c r="J582" s="372" t="str">
        <f t="shared" si="19"/>
        <v>12117Fulton</v>
      </c>
      <c r="K582" s="373" t="s">
        <v>1047</v>
      </c>
      <c r="L582">
        <v>12117</v>
      </c>
      <c r="M582" s="373" t="s">
        <v>377</v>
      </c>
      <c r="N582" s="373" t="s">
        <v>378</v>
      </c>
      <c r="O582" s="373" t="s">
        <v>1041</v>
      </c>
      <c r="P582" s="373" t="s">
        <v>1042</v>
      </c>
      <c r="Q582" t="s">
        <v>380</v>
      </c>
      <c r="R582" t="s">
        <v>380</v>
      </c>
      <c r="S582" t="s">
        <v>380</v>
      </c>
      <c r="U582" s="373" t="s">
        <v>377</v>
      </c>
      <c r="V582" t="str">
        <f t="shared" si="20"/>
        <v>Capital District</v>
      </c>
      <c r="W582" t="s">
        <v>380</v>
      </c>
    </row>
    <row r="583" spans="10:23">
      <c r="J583" s="372" t="str">
        <f t="shared" si="19"/>
        <v>12134Fulton</v>
      </c>
      <c r="K583" s="373" t="s">
        <v>1048</v>
      </c>
      <c r="L583">
        <v>12134</v>
      </c>
      <c r="M583" s="373" t="s">
        <v>377</v>
      </c>
      <c r="N583" s="373" t="s">
        <v>378</v>
      </c>
      <c r="O583" s="373" t="s">
        <v>1041</v>
      </c>
      <c r="P583" s="373" t="s">
        <v>1042</v>
      </c>
      <c r="Q583" t="s">
        <v>380</v>
      </c>
      <c r="R583" t="s">
        <v>380</v>
      </c>
      <c r="S583" t="s">
        <v>380</v>
      </c>
      <c r="U583" s="373" t="s">
        <v>377</v>
      </c>
      <c r="V583" t="str">
        <f t="shared" si="20"/>
        <v>Capital District</v>
      </c>
      <c r="W583" t="s">
        <v>380</v>
      </c>
    </row>
    <row r="584" spans="10:23">
      <c r="J584" s="372" t="str">
        <f t="shared" si="19"/>
        <v>13452Fulton</v>
      </c>
      <c r="K584" s="373" t="s">
        <v>1049</v>
      </c>
      <c r="L584">
        <v>13452</v>
      </c>
      <c r="M584" s="373" t="s">
        <v>377</v>
      </c>
      <c r="N584" s="373" t="s">
        <v>378</v>
      </c>
      <c r="O584" s="373" t="s">
        <v>1041</v>
      </c>
      <c r="P584" s="373" t="s">
        <v>1042</v>
      </c>
      <c r="Q584" t="s">
        <v>380</v>
      </c>
      <c r="R584" t="s">
        <v>380</v>
      </c>
      <c r="S584" t="s">
        <v>380</v>
      </c>
      <c r="U584" s="373" t="s">
        <v>377</v>
      </c>
      <c r="V584" t="str">
        <f t="shared" si="20"/>
        <v>Capital District</v>
      </c>
      <c r="W584" t="s">
        <v>380</v>
      </c>
    </row>
    <row r="585" spans="10:23">
      <c r="J585" s="372" t="str">
        <f t="shared" si="19"/>
        <v>13470Fulton</v>
      </c>
      <c r="K585" s="373" t="s">
        <v>1050</v>
      </c>
      <c r="L585">
        <v>13470</v>
      </c>
      <c r="M585" s="373" t="s">
        <v>377</v>
      </c>
      <c r="N585" s="373" t="s">
        <v>378</v>
      </c>
      <c r="O585" s="373" t="s">
        <v>1041</v>
      </c>
      <c r="P585" s="373" t="s">
        <v>1042</v>
      </c>
      <c r="Q585" t="s">
        <v>380</v>
      </c>
      <c r="R585" t="s">
        <v>380</v>
      </c>
      <c r="S585" t="s">
        <v>380</v>
      </c>
      <c r="U585" s="373" t="s">
        <v>377</v>
      </c>
      <c r="V585" t="str">
        <f t="shared" si="20"/>
        <v>Capital District</v>
      </c>
      <c r="W585" t="s">
        <v>380</v>
      </c>
    </row>
    <row r="586" spans="10:23">
      <c r="J586" s="372" t="str">
        <f t="shared" si="19"/>
        <v>14005Genesee</v>
      </c>
      <c r="K586" s="373" t="s">
        <v>1051</v>
      </c>
      <c r="L586">
        <v>14005</v>
      </c>
      <c r="M586" s="373" t="s">
        <v>418</v>
      </c>
      <c r="N586" s="373" t="s">
        <v>378</v>
      </c>
      <c r="O586" s="373" t="s">
        <v>1052</v>
      </c>
      <c r="P586" s="373" t="s">
        <v>1053</v>
      </c>
      <c r="Q586" t="s">
        <v>515</v>
      </c>
      <c r="R586" t="s">
        <v>515</v>
      </c>
      <c r="S586" t="s">
        <v>515</v>
      </c>
      <c r="U586" s="373" t="s">
        <v>418</v>
      </c>
      <c r="V586" t="str">
        <f t="shared" si="20"/>
        <v>Western</v>
      </c>
      <c r="W586" t="s">
        <v>516</v>
      </c>
    </row>
    <row r="587" spans="10:23">
      <c r="J587" s="372" t="str">
        <f t="shared" si="19"/>
        <v>14013Genesee</v>
      </c>
      <c r="K587" s="373" t="s">
        <v>1054</v>
      </c>
      <c r="L587">
        <v>14013</v>
      </c>
      <c r="M587" s="373" t="s">
        <v>418</v>
      </c>
      <c r="N587" s="373" t="s">
        <v>378</v>
      </c>
      <c r="O587" s="373" t="s">
        <v>1052</v>
      </c>
      <c r="P587" s="373" t="s">
        <v>1053</v>
      </c>
      <c r="Q587" t="s">
        <v>515</v>
      </c>
      <c r="R587" t="s">
        <v>515</v>
      </c>
      <c r="S587" t="s">
        <v>515</v>
      </c>
      <c r="U587" s="373" t="s">
        <v>418</v>
      </c>
      <c r="V587" t="str">
        <f t="shared" si="20"/>
        <v>Western</v>
      </c>
      <c r="W587" t="s">
        <v>516</v>
      </c>
    </row>
    <row r="588" spans="10:23">
      <c r="J588" s="372" t="str">
        <f t="shared" si="19"/>
        <v>14020Genesee</v>
      </c>
      <c r="K588" s="373" t="s">
        <v>1055</v>
      </c>
      <c r="L588">
        <v>14020</v>
      </c>
      <c r="M588" s="373" t="s">
        <v>418</v>
      </c>
      <c r="N588" s="373" t="s">
        <v>378</v>
      </c>
      <c r="O588" s="373" t="s">
        <v>1052</v>
      </c>
      <c r="P588" s="373" t="s">
        <v>1053</v>
      </c>
      <c r="Q588" t="s">
        <v>515</v>
      </c>
      <c r="R588" t="s">
        <v>515</v>
      </c>
      <c r="S588" t="s">
        <v>515</v>
      </c>
      <c r="U588" s="373" t="s">
        <v>418</v>
      </c>
      <c r="V588" t="str">
        <f t="shared" si="20"/>
        <v>Western</v>
      </c>
      <c r="W588" t="s">
        <v>516</v>
      </c>
    </row>
    <row r="589" spans="10:23">
      <c r="J589" s="372" t="str">
        <f t="shared" si="19"/>
        <v>14021Genesee</v>
      </c>
      <c r="K589" s="373" t="s">
        <v>1056</v>
      </c>
      <c r="L589">
        <v>14021</v>
      </c>
      <c r="M589" s="373" t="s">
        <v>418</v>
      </c>
      <c r="N589" s="373" t="s">
        <v>378</v>
      </c>
      <c r="O589" s="373" t="s">
        <v>1052</v>
      </c>
      <c r="P589" s="373" t="s">
        <v>1053</v>
      </c>
      <c r="Q589" t="s">
        <v>515</v>
      </c>
      <c r="R589" t="s">
        <v>515</v>
      </c>
      <c r="S589" t="s">
        <v>515</v>
      </c>
      <c r="U589" s="373" t="s">
        <v>418</v>
      </c>
      <c r="V589" t="str">
        <f t="shared" si="20"/>
        <v>Western</v>
      </c>
      <c r="W589" t="s">
        <v>516</v>
      </c>
    </row>
    <row r="590" spans="10:23">
      <c r="J590" s="372" t="str">
        <f t="shared" si="19"/>
        <v>14036Genesee</v>
      </c>
      <c r="K590" s="373" t="s">
        <v>1057</v>
      </c>
      <c r="L590">
        <v>14036</v>
      </c>
      <c r="M590" s="373" t="s">
        <v>418</v>
      </c>
      <c r="N590" s="373" t="s">
        <v>378</v>
      </c>
      <c r="O590" s="373" t="s">
        <v>1052</v>
      </c>
      <c r="P590" s="373" t="s">
        <v>1053</v>
      </c>
      <c r="Q590" t="s">
        <v>515</v>
      </c>
      <c r="R590" t="s">
        <v>515</v>
      </c>
      <c r="S590" t="s">
        <v>515</v>
      </c>
      <c r="U590" s="373" t="s">
        <v>418</v>
      </c>
      <c r="V590" t="str">
        <f t="shared" si="20"/>
        <v>Western</v>
      </c>
      <c r="W590" t="s">
        <v>516</v>
      </c>
    </row>
    <row r="591" spans="10:23">
      <c r="J591" s="372" t="str">
        <f t="shared" si="19"/>
        <v>14040Genesee</v>
      </c>
      <c r="K591" s="373" t="s">
        <v>1058</v>
      </c>
      <c r="L591">
        <v>14040</v>
      </c>
      <c r="M591" s="373" t="s">
        <v>418</v>
      </c>
      <c r="N591" s="373" t="s">
        <v>378</v>
      </c>
      <c r="O591" s="373" t="s">
        <v>1052</v>
      </c>
      <c r="P591" s="373" t="s">
        <v>1053</v>
      </c>
      <c r="Q591" t="s">
        <v>515</v>
      </c>
      <c r="R591" t="s">
        <v>515</v>
      </c>
      <c r="S591" t="s">
        <v>515</v>
      </c>
      <c r="U591" s="373" t="s">
        <v>418</v>
      </c>
      <c r="V591" t="str">
        <f t="shared" si="20"/>
        <v>Western</v>
      </c>
      <c r="W591" t="s">
        <v>516</v>
      </c>
    </row>
    <row r="592" spans="10:23">
      <c r="J592" s="372" t="str">
        <f t="shared" si="19"/>
        <v>14054Genesee</v>
      </c>
      <c r="K592" s="373" t="s">
        <v>1059</v>
      </c>
      <c r="L592">
        <v>14054</v>
      </c>
      <c r="M592" s="373" t="s">
        <v>418</v>
      </c>
      <c r="N592" s="373" t="s">
        <v>378</v>
      </c>
      <c r="O592" s="373" t="s">
        <v>1052</v>
      </c>
      <c r="P592" s="373" t="s">
        <v>1053</v>
      </c>
      <c r="Q592" t="s">
        <v>515</v>
      </c>
      <c r="R592" t="s">
        <v>515</v>
      </c>
      <c r="S592" t="s">
        <v>515</v>
      </c>
      <c r="U592" s="373" t="s">
        <v>418</v>
      </c>
      <c r="V592" t="str">
        <f t="shared" si="20"/>
        <v>Western</v>
      </c>
      <c r="W592" t="s">
        <v>516</v>
      </c>
    </row>
    <row r="593" spans="10:23">
      <c r="J593" s="372" t="str">
        <f t="shared" si="19"/>
        <v>14056Genesee</v>
      </c>
      <c r="K593" s="373" t="s">
        <v>1060</v>
      </c>
      <c r="L593">
        <v>14056</v>
      </c>
      <c r="M593" s="373" t="s">
        <v>418</v>
      </c>
      <c r="N593" s="373" t="s">
        <v>378</v>
      </c>
      <c r="O593" s="373" t="s">
        <v>1052</v>
      </c>
      <c r="P593" s="373" t="s">
        <v>1053</v>
      </c>
      <c r="Q593" t="s">
        <v>515</v>
      </c>
      <c r="R593" t="s">
        <v>515</v>
      </c>
      <c r="S593" t="s">
        <v>515</v>
      </c>
      <c r="U593" s="373" t="s">
        <v>418</v>
      </c>
      <c r="V593" t="str">
        <f t="shared" si="20"/>
        <v>Western</v>
      </c>
      <c r="W593" t="s">
        <v>516</v>
      </c>
    </row>
    <row r="594" spans="10:23">
      <c r="J594" s="372" t="str">
        <f t="shared" si="19"/>
        <v>14058Genesee</v>
      </c>
      <c r="K594" s="373" t="s">
        <v>1061</v>
      </c>
      <c r="L594">
        <v>14058</v>
      </c>
      <c r="M594" s="373" t="s">
        <v>418</v>
      </c>
      <c r="N594" s="373" t="s">
        <v>378</v>
      </c>
      <c r="O594" s="373" t="s">
        <v>1052</v>
      </c>
      <c r="P594" s="373" t="s">
        <v>1053</v>
      </c>
      <c r="Q594" t="s">
        <v>515</v>
      </c>
      <c r="R594" t="s">
        <v>515</v>
      </c>
      <c r="S594" t="s">
        <v>515</v>
      </c>
      <c r="U594" s="373" t="s">
        <v>418</v>
      </c>
      <c r="V594" t="str">
        <f t="shared" si="20"/>
        <v>Western</v>
      </c>
      <c r="W594" t="s">
        <v>516</v>
      </c>
    </row>
    <row r="595" spans="10:23">
      <c r="J595" s="372" t="str">
        <f t="shared" si="19"/>
        <v>14125Genesee</v>
      </c>
      <c r="K595" s="373" t="s">
        <v>1062</v>
      </c>
      <c r="L595">
        <v>14125</v>
      </c>
      <c r="M595" s="373" t="s">
        <v>418</v>
      </c>
      <c r="N595" s="373" t="s">
        <v>378</v>
      </c>
      <c r="O595" s="373" t="s">
        <v>1052</v>
      </c>
      <c r="P595" s="373" t="s">
        <v>1053</v>
      </c>
      <c r="Q595" t="s">
        <v>515</v>
      </c>
      <c r="R595" t="s">
        <v>515</v>
      </c>
      <c r="S595" t="s">
        <v>515</v>
      </c>
      <c r="U595" s="373" t="s">
        <v>418</v>
      </c>
      <c r="V595" t="str">
        <f t="shared" si="20"/>
        <v>Western</v>
      </c>
      <c r="W595" t="s">
        <v>516</v>
      </c>
    </row>
    <row r="596" spans="10:23">
      <c r="J596" s="372" t="str">
        <f t="shared" si="19"/>
        <v>14143Genesee</v>
      </c>
      <c r="K596" s="373" t="s">
        <v>1063</v>
      </c>
      <c r="L596">
        <v>14143</v>
      </c>
      <c r="M596" s="373" t="s">
        <v>418</v>
      </c>
      <c r="N596" s="373" t="s">
        <v>378</v>
      </c>
      <c r="O596" s="373" t="s">
        <v>1052</v>
      </c>
      <c r="P596" s="373" t="s">
        <v>1053</v>
      </c>
      <c r="Q596" t="s">
        <v>515</v>
      </c>
      <c r="R596" t="s">
        <v>515</v>
      </c>
      <c r="S596" t="s">
        <v>515</v>
      </c>
      <c r="U596" s="373" t="s">
        <v>418</v>
      </c>
      <c r="V596" t="str">
        <f t="shared" si="20"/>
        <v>Western</v>
      </c>
      <c r="W596" t="s">
        <v>516</v>
      </c>
    </row>
    <row r="597" spans="10:23">
      <c r="J597" s="372" t="str">
        <f t="shared" si="19"/>
        <v>14416Genesee</v>
      </c>
      <c r="K597" s="373" t="s">
        <v>1064</v>
      </c>
      <c r="L597">
        <v>14416</v>
      </c>
      <c r="M597" s="373" t="s">
        <v>418</v>
      </c>
      <c r="N597" s="373" t="s">
        <v>378</v>
      </c>
      <c r="O597" s="373" t="s">
        <v>1052</v>
      </c>
      <c r="P597" s="373" t="s">
        <v>1053</v>
      </c>
      <c r="Q597" t="s">
        <v>515</v>
      </c>
      <c r="R597" t="s">
        <v>515</v>
      </c>
      <c r="S597" t="s">
        <v>515</v>
      </c>
      <c r="U597" s="373" t="s">
        <v>418</v>
      </c>
      <c r="V597" t="str">
        <f t="shared" si="20"/>
        <v>Western</v>
      </c>
      <c r="W597" t="s">
        <v>516</v>
      </c>
    </row>
    <row r="598" spans="10:23">
      <c r="J598" s="372" t="str">
        <f t="shared" si="19"/>
        <v>14422Genesee</v>
      </c>
      <c r="K598" s="373" t="s">
        <v>1065</v>
      </c>
      <c r="L598">
        <v>14422</v>
      </c>
      <c r="M598" s="373" t="s">
        <v>418</v>
      </c>
      <c r="N598" s="373" t="s">
        <v>378</v>
      </c>
      <c r="O598" s="373" t="s">
        <v>1052</v>
      </c>
      <c r="P598" s="373" t="s">
        <v>1053</v>
      </c>
      <c r="Q598" t="s">
        <v>515</v>
      </c>
      <c r="R598" t="s">
        <v>515</v>
      </c>
      <c r="S598" t="s">
        <v>515</v>
      </c>
      <c r="U598" s="373" t="s">
        <v>418</v>
      </c>
      <c r="V598" t="str">
        <f t="shared" si="20"/>
        <v>Western</v>
      </c>
      <c r="W598" t="s">
        <v>516</v>
      </c>
    </row>
    <row r="599" spans="10:23">
      <c r="J599" s="372" t="str">
        <f t="shared" si="19"/>
        <v>14482Genesee</v>
      </c>
      <c r="K599" s="373" t="s">
        <v>1066</v>
      </c>
      <c r="L599">
        <v>14482</v>
      </c>
      <c r="M599" s="373" t="s">
        <v>418</v>
      </c>
      <c r="N599" s="373" t="s">
        <v>378</v>
      </c>
      <c r="O599" s="373" t="s">
        <v>1052</v>
      </c>
      <c r="P599" s="373" t="s">
        <v>1053</v>
      </c>
      <c r="Q599" t="s">
        <v>515</v>
      </c>
      <c r="R599" t="s">
        <v>515</v>
      </c>
      <c r="S599" t="s">
        <v>515</v>
      </c>
      <c r="U599" s="373" t="s">
        <v>418</v>
      </c>
      <c r="V599" t="str">
        <f t="shared" si="20"/>
        <v>Western</v>
      </c>
      <c r="W599" t="s">
        <v>516</v>
      </c>
    </row>
    <row r="600" spans="10:23">
      <c r="J600" s="372" t="str">
        <f t="shared" si="19"/>
        <v>14525Genesee</v>
      </c>
      <c r="K600" s="373" t="s">
        <v>1067</v>
      </c>
      <c r="L600">
        <v>14525</v>
      </c>
      <c r="M600" s="373" t="s">
        <v>418</v>
      </c>
      <c r="N600" s="373" t="s">
        <v>378</v>
      </c>
      <c r="O600" s="373" t="s">
        <v>1052</v>
      </c>
      <c r="P600" s="373" t="s">
        <v>1053</v>
      </c>
      <c r="Q600" t="s">
        <v>515</v>
      </c>
      <c r="R600" t="s">
        <v>515</v>
      </c>
      <c r="S600" t="s">
        <v>515</v>
      </c>
      <c r="U600" s="373" t="s">
        <v>418</v>
      </c>
      <c r="V600" t="str">
        <f t="shared" si="20"/>
        <v>Western</v>
      </c>
      <c r="W600" t="s">
        <v>516</v>
      </c>
    </row>
    <row r="601" spans="10:23">
      <c r="J601" s="372" t="str">
        <f t="shared" si="19"/>
        <v>14557Genesee</v>
      </c>
      <c r="K601" s="373" t="s">
        <v>1068</v>
      </c>
      <c r="L601">
        <v>14557</v>
      </c>
      <c r="M601" s="373" t="s">
        <v>418</v>
      </c>
      <c r="N601" s="373" t="s">
        <v>378</v>
      </c>
      <c r="O601" s="373" t="s">
        <v>1052</v>
      </c>
      <c r="P601" s="373" t="s">
        <v>1053</v>
      </c>
      <c r="Q601" t="s">
        <v>515</v>
      </c>
      <c r="R601" t="s">
        <v>515</v>
      </c>
      <c r="S601" t="s">
        <v>515</v>
      </c>
      <c r="U601" s="373" t="s">
        <v>418</v>
      </c>
      <c r="V601" t="str">
        <f t="shared" si="20"/>
        <v>Western</v>
      </c>
      <c r="W601" t="s">
        <v>516</v>
      </c>
    </row>
    <row r="602" spans="10:23">
      <c r="J602" s="372" t="str">
        <f t="shared" si="19"/>
        <v>12439Greene</v>
      </c>
      <c r="K602" s="373" t="s">
        <v>1069</v>
      </c>
      <c r="L602">
        <v>12439</v>
      </c>
      <c r="M602" s="373" t="s">
        <v>430</v>
      </c>
      <c r="N602" s="373" t="s">
        <v>492</v>
      </c>
      <c r="O602" s="373" t="s">
        <v>1070</v>
      </c>
      <c r="P602" s="373" t="s">
        <v>379</v>
      </c>
      <c r="Q602" t="s">
        <v>511</v>
      </c>
      <c r="R602" t="s">
        <v>532</v>
      </c>
      <c r="S602" t="s">
        <v>532</v>
      </c>
      <c r="U602" s="373" t="s">
        <v>430</v>
      </c>
      <c r="V602" t="str">
        <f t="shared" si="20"/>
        <v>Upper Hudson</v>
      </c>
      <c r="W602" t="s">
        <v>566</v>
      </c>
    </row>
    <row r="603" spans="10:23">
      <c r="J603" s="372" t="str">
        <f t="shared" si="19"/>
        <v>12454Greene</v>
      </c>
      <c r="K603" s="373" t="s">
        <v>1071</v>
      </c>
      <c r="L603">
        <v>12454</v>
      </c>
      <c r="M603" s="373" t="s">
        <v>430</v>
      </c>
      <c r="N603" s="373" t="s">
        <v>492</v>
      </c>
      <c r="O603" s="373" t="s">
        <v>1070</v>
      </c>
      <c r="P603" s="373" t="s">
        <v>379</v>
      </c>
      <c r="Q603" t="s">
        <v>511</v>
      </c>
      <c r="R603" t="s">
        <v>532</v>
      </c>
      <c r="S603" t="s">
        <v>532</v>
      </c>
      <c r="U603" s="373" t="s">
        <v>430</v>
      </c>
      <c r="V603" t="str">
        <f t="shared" si="20"/>
        <v>Upper Hudson</v>
      </c>
      <c r="W603" t="s">
        <v>566</v>
      </c>
    </row>
    <row r="604" spans="10:23">
      <c r="J604" s="372" t="str">
        <f t="shared" si="19"/>
        <v>12496Greene</v>
      </c>
      <c r="K604" s="373" t="s">
        <v>1072</v>
      </c>
      <c r="L604">
        <v>12496</v>
      </c>
      <c r="M604" s="373" t="s">
        <v>430</v>
      </c>
      <c r="N604" s="373" t="s">
        <v>492</v>
      </c>
      <c r="O604" s="373" t="s">
        <v>1070</v>
      </c>
      <c r="P604" s="373" t="s">
        <v>379</v>
      </c>
      <c r="Q604" t="s">
        <v>511</v>
      </c>
      <c r="R604" t="s">
        <v>532</v>
      </c>
      <c r="S604" t="s">
        <v>532</v>
      </c>
      <c r="U604" s="373" t="s">
        <v>430</v>
      </c>
      <c r="V604" t="str">
        <f t="shared" si="20"/>
        <v>Upper Hudson</v>
      </c>
      <c r="W604" t="s">
        <v>566</v>
      </c>
    </row>
    <row r="605" spans="10:23">
      <c r="J605" s="372" t="str">
        <f t="shared" si="19"/>
        <v>12444Greene</v>
      </c>
      <c r="K605" s="373" t="s">
        <v>1073</v>
      </c>
      <c r="L605">
        <v>12444</v>
      </c>
      <c r="M605" s="373" t="s">
        <v>430</v>
      </c>
      <c r="N605" s="373" t="s">
        <v>399</v>
      </c>
      <c r="O605" s="373" t="s">
        <v>1070</v>
      </c>
      <c r="P605" s="373" t="s">
        <v>379</v>
      </c>
      <c r="Q605" t="s">
        <v>511</v>
      </c>
      <c r="R605" t="s">
        <v>532</v>
      </c>
      <c r="S605" t="s">
        <v>532</v>
      </c>
      <c r="U605" s="373" t="s">
        <v>430</v>
      </c>
      <c r="V605" t="str">
        <f t="shared" si="20"/>
        <v>Upper Hudson</v>
      </c>
      <c r="W605" t="s">
        <v>566</v>
      </c>
    </row>
    <row r="606" spans="10:23">
      <c r="J606" s="372" t="str">
        <f t="shared" si="19"/>
        <v>12424Greene</v>
      </c>
      <c r="K606" s="373" t="s">
        <v>1074</v>
      </c>
      <c r="L606">
        <v>12424</v>
      </c>
      <c r="M606" s="373" t="s">
        <v>452</v>
      </c>
      <c r="N606" s="373" t="s">
        <v>492</v>
      </c>
      <c r="O606" s="373" t="s">
        <v>1070</v>
      </c>
      <c r="P606" s="373" t="s">
        <v>379</v>
      </c>
      <c r="Q606" t="s">
        <v>511</v>
      </c>
      <c r="R606" t="s">
        <v>532</v>
      </c>
      <c r="S606" t="s">
        <v>532</v>
      </c>
      <c r="U606" s="373" t="s">
        <v>452</v>
      </c>
      <c r="V606" t="str">
        <f t="shared" si="20"/>
        <v>Upper Hudson</v>
      </c>
      <c r="W606" t="s">
        <v>566</v>
      </c>
    </row>
    <row r="607" spans="10:23">
      <c r="J607" s="372" t="str">
        <f t="shared" si="19"/>
        <v>12430Greene</v>
      </c>
      <c r="K607" s="373" t="s">
        <v>1075</v>
      </c>
      <c r="L607">
        <v>12430</v>
      </c>
      <c r="M607" s="373" t="s">
        <v>452</v>
      </c>
      <c r="N607" s="373" t="s">
        <v>492</v>
      </c>
      <c r="O607" s="373" t="s">
        <v>1070</v>
      </c>
      <c r="P607" s="373" t="s">
        <v>379</v>
      </c>
      <c r="Q607" t="s">
        <v>511</v>
      </c>
      <c r="R607" t="s">
        <v>532</v>
      </c>
      <c r="S607" t="s">
        <v>532</v>
      </c>
      <c r="U607" s="373" t="s">
        <v>452</v>
      </c>
      <c r="V607" t="str">
        <f t="shared" si="20"/>
        <v>Upper Hudson</v>
      </c>
      <c r="W607" t="s">
        <v>566</v>
      </c>
    </row>
    <row r="608" spans="10:23">
      <c r="J608" s="372" t="str">
        <f t="shared" si="19"/>
        <v>12468Greene</v>
      </c>
      <c r="K608" s="373" t="s">
        <v>1076</v>
      </c>
      <c r="L608">
        <v>12468</v>
      </c>
      <c r="M608" s="373" t="s">
        <v>452</v>
      </c>
      <c r="N608" s="373" t="s">
        <v>492</v>
      </c>
      <c r="O608" s="373" t="s">
        <v>1070</v>
      </c>
      <c r="P608" s="373" t="s">
        <v>379</v>
      </c>
      <c r="Q608" t="s">
        <v>511</v>
      </c>
      <c r="R608" t="s">
        <v>532</v>
      </c>
      <c r="S608" t="s">
        <v>532</v>
      </c>
      <c r="U608" s="373" t="s">
        <v>452</v>
      </c>
      <c r="V608" t="str">
        <f t="shared" si="20"/>
        <v>Upper Hudson</v>
      </c>
      <c r="W608" t="s">
        <v>566</v>
      </c>
    </row>
    <row r="609" spans="10:23">
      <c r="J609" s="372" t="str">
        <f t="shared" si="19"/>
        <v>12015Greene</v>
      </c>
      <c r="K609" s="373" t="s">
        <v>1077</v>
      </c>
      <c r="L609">
        <v>12015</v>
      </c>
      <c r="M609" s="373" t="s">
        <v>452</v>
      </c>
      <c r="N609" s="373" t="s">
        <v>399</v>
      </c>
      <c r="O609" s="373" t="s">
        <v>1070</v>
      </c>
      <c r="P609" s="373" t="s">
        <v>379</v>
      </c>
      <c r="Q609" t="s">
        <v>511</v>
      </c>
      <c r="R609" t="s">
        <v>532</v>
      </c>
      <c r="S609" t="s">
        <v>532</v>
      </c>
      <c r="U609" s="373" t="s">
        <v>452</v>
      </c>
      <c r="V609" t="str">
        <f t="shared" si="20"/>
        <v>Upper Hudson</v>
      </c>
      <c r="W609" t="s">
        <v>566</v>
      </c>
    </row>
    <row r="610" spans="10:23">
      <c r="J610" s="372" t="str">
        <f t="shared" si="19"/>
        <v>12042Greene</v>
      </c>
      <c r="K610" s="373" t="s">
        <v>1078</v>
      </c>
      <c r="L610">
        <v>12042</v>
      </c>
      <c r="M610" s="373" t="s">
        <v>452</v>
      </c>
      <c r="N610" s="373" t="s">
        <v>399</v>
      </c>
      <c r="O610" s="373" t="s">
        <v>1070</v>
      </c>
      <c r="P610" s="373" t="s">
        <v>379</v>
      </c>
      <c r="Q610" t="s">
        <v>511</v>
      </c>
      <c r="R610" t="s">
        <v>532</v>
      </c>
      <c r="S610" t="s">
        <v>532</v>
      </c>
      <c r="U610" s="373" t="s">
        <v>452</v>
      </c>
      <c r="V610" t="str">
        <f t="shared" si="20"/>
        <v>Upper Hudson</v>
      </c>
      <c r="W610" t="s">
        <v>566</v>
      </c>
    </row>
    <row r="611" spans="10:23">
      <c r="J611" s="372" t="str">
        <f t="shared" si="19"/>
        <v>12051Greene</v>
      </c>
      <c r="K611" s="373" t="s">
        <v>1079</v>
      </c>
      <c r="L611">
        <v>12051</v>
      </c>
      <c r="M611" s="373" t="s">
        <v>452</v>
      </c>
      <c r="N611" s="373" t="s">
        <v>399</v>
      </c>
      <c r="O611" s="373" t="s">
        <v>1070</v>
      </c>
      <c r="P611" s="373" t="s">
        <v>379</v>
      </c>
      <c r="Q611" t="s">
        <v>511</v>
      </c>
      <c r="R611" t="s">
        <v>532</v>
      </c>
      <c r="S611" t="s">
        <v>532</v>
      </c>
      <c r="U611" s="373" t="s">
        <v>452</v>
      </c>
      <c r="V611" t="str">
        <f t="shared" si="20"/>
        <v>Upper Hudson</v>
      </c>
      <c r="W611" t="s">
        <v>566</v>
      </c>
    </row>
    <row r="612" spans="10:23">
      <c r="J612" s="372" t="str">
        <f t="shared" si="19"/>
        <v>12058Greene</v>
      </c>
      <c r="K612" s="373" t="s">
        <v>1080</v>
      </c>
      <c r="L612">
        <v>12058</v>
      </c>
      <c r="M612" s="373" t="s">
        <v>452</v>
      </c>
      <c r="N612" s="373" t="s">
        <v>399</v>
      </c>
      <c r="O612" s="373" t="s">
        <v>1070</v>
      </c>
      <c r="P612" s="373" t="s">
        <v>379</v>
      </c>
      <c r="Q612" t="s">
        <v>511</v>
      </c>
      <c r="R612" t="s">
        <v>532</v>
      </c>
      <c r="S612" t="s">
        <v>532</v>
      </c>
      <c r="U612" s="373" t="s">
        <v>452</v>
      </c>
      <c r="V612" t="str">
        <f t="shared" si="20"/>
        <v>Upper Hudson</v>
      </c>
      <c r="W612" t="s">
        <v>566</v>
      </c>
    </row>
    <row r="613" spans="10:23">
      <c r="J613" s="372" t="str">
        <f t="shared" si="19"/>
        <v>12083Greene</v>
      </c>
      <c r="K613" s="373" t="s">
        <v>1081</v>
      </c>
      <c r="L613">
        <v>12083</v>
      </c>
      <c r="M613" s="373" t="s">
        <v>452</v>
      </c>
      <c r="N613" s="373" t="s">
        <v>399</v>
      </c>
      <c r="O613" s="373" t="s">
        <v>1070</v>
      </c>
      <c r="P613" s="373" t="s">
        <v>379</v>
      </c>
      <c r="Q613" t="s">
        <v>511</v>
      </c>
      <c r="R613" t="s">
        <v>532</v>
      </c>
      <c r="S613" t="s">
        <v>532</v>
      </c>
      <c r="U613" s="373" t="s">
        <v>452</v>
      </c>
      <c r="V613" t="str">
        <f t="shared" si="20"/>
        <v>Upper Hudson</v>
      </c>
      <c r="W613" t="s">
        <v>566</v>
      </c>
    </row>
    <row r="614" spans="10:23">
      <c r="J614" s="372" t="str">
        <f t="shared" si="19"/>
        <v>12087Greene</v>
      </c>
      <c r="K614" s="373" t="s">
        <v>1082</v>
      </c>
      <c r="L614">
        <v>12087</v>
      </c>
      <c r="M614" s="373" t="s">
        <v>452</v>
      </c>
      <c r="N614" s="373" t="s">
        <v>399</v>
      </c>
      <c r="O614" s="373" t="s">
        <v>1070</v>
      </c>
      <c r="P614" s="373" t="s">
        <v>379</v>
      </c>
      <c r="Q614" t="s">
        <v>511</v>
      </c>
      <c r="R614" t="s">
        <v>532</v>
      </c>
      <c r="S614" t="s">
        <v>532</v>
      </c>
      <c r="U614" s="373" t="s">
        <v>452</v>
      </c>
      <c r="V614" t="str">
        <f t="shared" si="20"/>
        <v>Upper Hudson</v>
      </c>
      <c r="W614" t="s">
        <v>566</v>
      </c>
    </row>
    <row r="615" spans="10:23">
      <c r="J615" s="372" t="str">
        <f t="shared" si="19"/>
        <v>12124Greene</v>
      </c>
      <c r="K615" s="373" t="s">
        <v>1083</v>
      </c>
      <c r="L615">
        <v>12124</v>
      </c>
      <c r="M615" s="373" t="s">
        <v>452</v>
      </c>
      <c r="N615" s="373" t="s">
        <v>399</v>
      </c>
      <c r="O615" s="373" t="s">
        <v>1070</v>
      </c>
      <c r="P615" s="373" t="s">
        <v>379</v>
      </c>
      <c r="Q615" t="s">
        <v>511</v>
      </c>
      <c r="R615" t="s">
        <v>532</v>
      </c>
      <c r="S615" t="s">
        <v>532</v>
      </c>
      <c r="U615" s="373" t="s">
        <v>452</v>
      </c>
      <c r="V615" t="str">
        <f t="shared" si="20"/>
        <v>Upper Hudson</v>
      </c>
      <c r="W615" t="s">
        <v>566</v>
      </c>
    </row>
    <row r="616" spans="10:23">
      <c r="J616" s="372" t="str">
        <f t="shared" si="19"/>
        <v>12176Greene</v>
      </c>
      <c r="K616" s="373" t="s">
        <v>1084</v>
      </c>
      <c r="L616">
        <v>12176</v>
      </c>
      <c r="M616" s="373" t="s">
        <v>452</v>
      </c>
      <c r="N616" s="373" t="s">
        <v>399</v>
      </c>
      <c r="O616" s="373" t="s">
        <v>1070</v>
      </c>
      <c r="P616" s="373" t="s">
        <v>379</v>
      </c>
      <c r="Q616" t="s">
        <v>511</v>
      </c>
      <c r="R616" t="s">
        <v>532</v>
      </c>
      <c r="S616" t="s">
        <v>532</v>
      </c>
      <c r="U616" s="373" t="s">
        <v>452</v>
      </c>
      <c r="V616" t="str">
        <f t="shared" si="20"/>
        <v>Upper Hudson</v>
      </c>
      <c r="W616" t="s">
        <v>566</v>
      </c>
    </row>
    <row r="617" spans="10:23">
      <c r="J617" s="372" t="str">
        <f t="shared" si="19"/>
        <v>12192Greene</v>
      </c>
      <c r="K617" s="373" t="s">
        <v>1085</v>
      </c>
      <c r="L617">
        <v>12192</v>
      </c>
      <c r="M617" s="373" t="s">
        <v>452</v>
      </c>
      <c r="N617" s="373" t="s">
        <v>399</v>
      </c>
      <c r="O617" s="373" t="s">
        <v>1070</v>
      </c>
      <c r="P617" s="373" t="s">
        <v>379</v>
      </c>
      <c r="Q617" t="s">
        <v>511</v>
      </c>
      <c r="R617" t="s">
        <v>532</v>
      </c>
      <c r="S617" t="s">
        <v>532</v>
      </c>
      <c r="U617" s="373" t="s">
        <v>452</v>
      </c>
      <c r="V617" t="str">
        <f t="shared" si="20"/>
        <v>Upper Hudson</v>
      </c>
      <c r="W617" t="s">
        <v>566</v>
      </c>
    </row>
    <row r="618" spans="10:23">
      <c r="J618" s="372" t="str">
        <f t="shared" si="19"/>
        <v>12405Greene</v>
      </c>
      <c r="K618" s="373" t="s">
        <v>1086</v>
      </c>
      <c r="L618">
        <v>12405</v>
      </c>
      <c r="M618" s="373" t="s">
        <v>452</v>
      </c>
      <c r="N618" s="373" t="s">
        <v>399</v>
      </c>
      <c r="O618" s="373" t="s">
        <v>1070</v>
      </c>
      <c r="P618" s="373" t="s">
        <v>379</v>
      </c>
      <c r="Q618" t="s">
        <v>511</v>
      </c>
      <c r="R618" t="s">
        <v>532</v>
      </c>
      <c r="S618" t="s">
        <v>532</v>
      </c>
      <c r="U618" s="373" t="s">
        <v>452</v>
      </c>
      <c r="V618" t="str">
        <f t="shared" si="20"/>
        <v>Upper Hudson</v>
      </c>
      <c r="W618" t="s">
        <v>566</v>
      </c>
    </row>
    <row r="619" spans="10:23">
      <c r="J619" s="372" t="str">
        <f t="shared" si="19"/>
        <v>12407Greene</v>
      </c>
      <c r="K619" s="373" t="s">
        <v>1087</v>
      </c>
      <c r="L619">
        <v>12407</v>
      </c>
      <c r="M619" s="373" t="s">
        <v>452</v>
      </c>
      <c r="N619" s="373" t="s">
        <v>399</v>
      </c>
      <c r="O619" s="373" t="s">
        <v>1070</v>
      </c>
      <c r="P619" s="373" t="s">
        <v>379</v>
      </c>
      <c r="Q619" t="s">
        <v>511</v>
      </c>
      <c r="R619" t="s">
        <v>532</v>
      </c>
      <c r="S619" t="s">
        <v>532</v>
      </c>
      <c r="U619" s="373" t="s">
        <v>452</v>
      </c>
      <c r="V619" t="str">
        <f t="shared" si="20"/>
        <v>Upper Hudson</v>
      </c>
      <c r="W619" t="s">
        <v>566</v>
      </c>
    </row>
    <row r="620" spans="10:23">
      <c r="J620" s="372" t="str">
        <f t="shared" si="19"/>
        <v>12413Greene</v>
      </c>
      <c r="K620" s="373" t="s">
        <v>1088</v>
      </c>
      <c r="L620">
        <v>12413</v>
      </c>
      <c r="M620" s="373" t="s">
        <v>452</v>
      </c>
      <c r="N620" s="373" t="s">
        <v>399</v>
      </c>
      <c r="O620" s="373" t="s">
        <v>1070</v>
      </c>
      <c r="P620" s="373" t="s">
        <v>379</v>
      </c>
      <c r="Q620" t="s">
        <v>511</v>
      </c>
      <c r="R620" t="s">
        <v>532</v>
      </c>
      <c r="S620" t="s">
        <v>532</v>
      </c>
      <c r="U620" s="373" t="s">
        <v>452</v>
      </c>
      <c r="V620" t="str">
        <f t="shared" si="20"/>
        <v>Upper Hudson</v>
      </c>
      <c r="W620" t="s">
        <v>566</v>
      </c>
    </row>
    <row r="621" spans="10:23">
      <c r="J621" s="372" t="str">
        <f t="shared" si="19"/>
        <v>12414Greene</v>
      </c>
      <c r="K621" s="373" t="s">
        <v>1089</v>
      </c>
      <c r="L621">
        <v>12414</v>
      </c>
      <c r="M621" s="373" t="s">
        <v>452</v>
      </c>
      <c r="N621" s="373" t="s">
        <v>399</v>
      </c>
      <c r="O621" s="373" t="s">
        <v>1070</v>
      </c>
      <c r="P621" s="373" t="s">
        <v>379</v>
      </c>
      <c r="Q621" t="s">
        <v>511</v>
      </c>
      <c r="R621" t="s">
        <v>532</v>
      </c>
      <c r="S621" t="s">
        <v>532</v>
      </c>
      <c r="U621" s="373" t="s">
        <v>452</v>
      </c>
      <c r="V621" t="str">
        <f t="shared" si="20"/>
        <v>Upper Hudson</v>
      </c>
      <c r="W621" t="s">
        <v>566</v>
      </c>
    </row>
    <row r="622" spans="10:23">
      <c r="J622" s="372" t="str">
        <f t="shared" si="19"/>
        <v>12418Greene</v>
      </c>
      <c r="K622" s="373" t="s">
        <v>1090</v>
      </c>
      <c r="L622">
        <v>12418</v>
      </c>
      <c r="M622" s="373" t="s">
        <v>452</v>
      </c>
      <c r="N622" s="373" t="s">
        <v>399</v>
      </c>
      <c r="O622" s="373" t="s">
        <v>1070</v>
      </c>
      <c r="P622" s="373" t="s">
        <v>379</v>
      </c>
      <c r="Q622" t="s">
        <v>511</v>
      </c>
      <c r="R622" t="s">
        <v>532</v>
      </c>
      <c r="S622" t="s">
        <v>532</v>
      </c>
      <c r="U622" s="373" t="s">
        <v>452</v>
      </c>
      <c r="V622" t="str">
        <f t="shared" si="20"/>
        <v>Upper Hudson</v>
      </c>
      <c r="W622" t="s">
        <v>566</v>
      </c>
    </row>
    <row r="623" spans="10:23">
      <c r="J623" s="372" t="str">
        <f t="shared" si="19"/>
        <v>12422Greene</v>
      </c>
      <c r="K623" s="373" t="s">
        <v>1091</v>
      </c>
      <c r="L623">
        <v>12422</v>
      </c>
      <c r="M623" s="373" t="s">
        <v>452</v>
      </c>
      <c r="N623" s="373" t="s">
        <v>399</v>
      </c>
      <c r="O623" s="373" t="s">
        <v>1070</v>
      </c>
      <c r="P623" s="373" t="s">
        <v>379</v>
      </c>
      <c r="Q623" t="s">
        <v>511</v>
      </c>
      <c r="R623" t="s">
        <v>532</v>
      </c>
      <c r="S623" t="s">
        <v>532</v>
      </c>
      <c r="U623" s="373" t="s">
        <v>452</v>
      </c>
      <c r="V623" t="str">
        <f t="shared" si="20"/>
        <v>Upper Hudson</v>
      </c>
      <c r="W623" t="s">
        <v>566</v>
      </c>
    </row>
    <row r="624" spans="10:23">
      <c r="J624" s="372" t="str">
        <f t="shared" si="19"/>
        <v>12423Greene</v>
      </c>
      <c r="K624" s="373" t="s">
        <v>1092</v>
      </c>
      <c r="L624">
        <v>12423</v>
      </c>
      <c r="M624" s="373" t="s">
        <v>452</v>
      </c>
      <c r="N624" s="373" t="s">
        <v>399</v>
      </c>
      <c r="O624" s="373" t="s">
        <v>1070</v>
      </c>
      <c r="P624" s="373" t="s">
        <v>379</v>
      </c>
      <c r="Q624" t="s">
        <v>511</v>
      </c>
      <c r="R624" t="s">
        <v>532</v>
      </c>
      <c r="S624" t="s">
        <v>532</v>
      </c>
      <c r="U624" s="373" t="s">
        <v>452</v>
      </c>
      <c r="V624" t="str">
        <f t="shared" si="20"/>
        <v>Upper Hudson</v>
      </c>
      <c r="W624" t="s">
        <v>566</v>
      </c>
    </row>
    <row r="625" spans="10:23">
      <c r="J625" s="372" t="str">
        <f t="shared" si="19"/>
        <v>12427Greene</v>
      </c>
      <c r="K625" s="373" t="s">
        <v>1093</v>
      </c>
      <c r="L625">
        <v>12427</v>
      </c>
      <c r="M625" s="373" t="s">
        <v>452</v>
      </c>
      <c r="N625" s="373" t="s">
        <v>399</v>
      </c>
      <c r="O625" s="373" t="s">
        <v>1070</v>
      </c>
      <c r="P625" s="373" t="s">
        <v>379</v>
      </c>
      <c r="Q625" t="s">
        <v>511</v>
      </c>
      <c r="R625" t="s">
        <v>532</v>
      </c>
      <c r="S625" t="s">
        <v>532</v>
      </c>
      <c r="U625" s="373" t="s">
        <v>452</v>
      </c>
      <c r="V625" t="str">
        <f t="shared" si="20"/>
        <v>Upper Hudson</v>
      </c>
      <c r="W625" t="s">
        <v>566</v>
      </c>
    </row>
    <row r="626" spans="10:23">
      <c r="J626" s="372" t="str">
        <f t="shared" si="19"/>
        <v>12431Greene</v>
      </c>
      <c r="K626" s="373" t="s">
        <v>1094</v>
      </c>
      <c r="L626">
        <v>12431</v>
      </c>
      <c r="M626" s="373" t="s">
        <v>452</v>
      </c>
      <c r="N626" s="373" t="s">
        <v>399</v>
      </c>
      <c r="O626" s="373" t="s">
        <v>1070</v>
      </c>
      <c r="P626" s="373" t="s">
        <v>379</v>
      </c>
      <c r="Q626" t="s">
        <v>511</v>
      </c>
      <c r="R626" t="s">
        <v>532</v>
      </c>
      <c r="S626" t="s">
        <v>532</v>
      </c>
      <c r="U626" s="373" t="s">
        <v>452</v>
      </c>
      <c r="V626" t="str">
        <f t="shared" si="20"/>
        <v>Upper Hudson</v>
      </c>
      <c r="W626" t="s">
        <v>566</v>
      </c>
    </row>
    <row r="627" spans="10:23">
      <c r="J627" s="372" t="str">
        <f t="shared" si="19"/>
        <v>12436Greene</v>
      </c>
      <c r="K627" s="373" t="s">
        <v>1095</v>
      </c>
      <c r="L627">
        <v>12436</v>
      </c>
      <c r="M627" s="373" t="s">
        <v>452</v>
      </c>
      <c r="N627" s="373" t="s">
        <v>399</v>
      </c>
      <c r="O627" s="373" t="s">
        <v>1070</v>
      </c>
      <c r="P627" s="373" t="s">
        <v>379</v>
      </c>
      <c r="Q627" t="s">
        <v>511</v>
      </c>
      <c r="R627" t="s">
        <v>532</v>
      </c>
      <c r="S627" t="s">
        <v>532</v>
      </c>
      <c r="U627" s="373" t="s">
        <v>452</v>
      </c>
      <c r="V627" t="str">
        <f t="shared" si="20"/>
        <v>Upper Hudson</v>
      </c>
      <c r="W627" t="s">
        <v>566</v>
      </c>
    </row>
    <row r="628" spans="10:23">
      <c r="J628" s="372" t="str">
        <f t="shared" si="19"/>
        <v>12442Greene</v>
      </c>
      <c r="K628" s="373" t="s">
        <v>1096</v>
      </c>
      <c r="L628">
        <v>12442</v>
      </c>
      <c r="M628" s="373" t="s">
        <v>452</v>
      </c>
      <c r="N628" s="373" t="s">
        <v>399</v>
      </c>
      <c r="O628" s="373" t="s">
        <v>1070</v>
      </c>
      <c r="P628" s="373" t="s">
        <v>379</v>
      </c>
      <c r="Q628" t="s">
        <v>511</v>
      </c>
      <c r="R628" t="s">
        <v>532</v>
      </c>
      <c r="S628" t="s">
        <v>532</v>
      </c>
      <c r="U628" s="373" t="s">
        <v>452</v>
      </c>
      <c r="V628" t="str">
        <f t="shared" si="20"/>
        <v>Upper Hudson</v>
      </c>
      <c r="W628" t="s">
        <v>566</v>
      </c>
    </row>
    <row r="629" spans="10:23">
      <c r="J629" s="372" t="str">
        <f t="shared" si="19"/>
        <v>12450Greene</v>
      </c>
      <c r="K629" s="373" t="s">
        <v>1097</v>
      </c>
      <c r="L629">
        <v>12450</v>
      </c>
      <c r="M629" s="373" t="s">
        <v>452</v>
      </c>
      <c r="N629" s="373" t="s">
        <v>399</v>
      </c>
      <c r="O629" s="373" t="s">
        <v>1070</v>
      </c>
      <c r="P629" s="373" t="s">
        <v>379</v>
      </c>
      <c r="Q629" t="s">
        <v>511</v>
      </c>
      <c r="R629" t="s">
        <v>532</v>
      </c>
      <c r="S629" t="s">
        <v>532</v>
      </c>
      <c r="U629" s="373" t="s">
        <v>452</v>
      </c>
      <c r="V629" t="str">
        <f t="shared" si="20"/>
        <v>Upper Hudson</v>
      </c>
      <c r="W629" t="s">
        <v>566</v>
      </c>
    </row>
    <row r="630" spans="10:23">
      <c r="J630" s="372" t="str">
        <f t="shared" si="19"/>
        <v>12451Greene</v>
      </c>
      <c r="K630" s="373" t="s">
        <v>1098</v>
      </c>
      <c r="L630">
        <v>12451</v>
      </c>
      <c r="M630" s="373" t="s">
        <v>452</v>
      </c>
      <c r="N630" s="373" t="s">
        <v>399</v>
      </c>
      <c r="O630" s="373" t="s">
        <v>1070</v>
      </c>
      <c r="P630" s="373" t="s">
        <v>379</v>
      </c>
      <c r="Q630" t="s">
        <v>511</v>
      </c>
      <c r="R630" t="s">
        <v>532</v>
      </c>
      <c r="S630" t="s">
        <v>532</v>
      </c>
      <c r="U630" s="373" t="s">
        <v>452</v>
      </c>
      <c r="V630" t="str">
        <f t="shared" si="20"/>
        <v>Upper Hudson</v>
      </c>
      <c r="W630" t="s">
        <v>566</v>
      </c>
    </row>
    <row r="631" spans="10:23">
      <c r="J631" s="372" t="str">
        <f t="shared" si="19"/>
        <v>12452Greene</v>
      </c>
      <c r="K631" s="373" t="s">
        <v>1099</v>
      </c>
      <c r="L631">
        <v>12452</v>
      </c>
      <c r="M631" s="373" t="s">
        <v>452</v>
      </c>
      <c r="N631" s="373" t="s">
        <v>399</v>
      </c>
      <c r="O631" s="373" t="s">
        <v>1070</v>
      </c>
      <c r="P631" s="373" t="s">
        <v>379</v>
      </c>
      <c r="Q631" t="s">
        <v>511</v>
      </c>
      <c r="R631" t="s">
        <v>532</v>
      </c>
      <c r="S631" t="s">
        <v>532</v>
      </c>
      <c r="U631" s="373" t="s">
        <v>452</v>
      </c>
      <c r="V631" t="str">
        <f t="shared" si="20"/>
        <v>Upper Hudson</v>
      </c>
      <c r="W631" t="s">
        <v>566</v>
      </c>
    </row>
    <row r="632" spans="10:23">
      <c r="J632" s="372" t="str">
        <f t="shared" si="19"/>
        <v>12460Greene</v>
      </c>
      <c r="K632" s="373" t="s">
        <v>1100</v>
      </c>
      <c r="L632">
        <v>12460</v>
      </c>
      <c r="M632" s="373" t="s">
        <v>452</v>
      </c>
      <c r="N632" s="373" t="s">
        <v>399</v>
      </c>
      <c r="O632" s="373" t="s">
        <v>1070</v>
      </c>
      <c r="P632" s="373" t="s">
        <v>379</v>
      </c>
      <c r="Q632" t="s">
        <v>511</v>
      </c>
      <c r="R632" t="s">
        <v>532</v>
      </c>
      <c r="S632" t="s">
        <v>532</v>
      </c>
      <c r="U632" s="373" t="s">
        <v>452</v>
      </c>
      <c r="V632" t="str">
        <f t="shared" si="20"/>
        <v>Upper Hudson</v>
      </c>
      <c r="W632" t="s">
        <v>566</v>
      </c>
    </row>
    <row r="633" spans="10:23">
      <c r="J633" s="372" t="str">
        <f t="shared" si="19"/>
        <v>12463Greene</v>
      </c>
      <c r="K633" s="373" t="s">
        <v>1101</v>
      </c>
      <c r="L633">
        <v>12463</v>
      </c>
      <c r="M633" s="373" t="s">
        <v>452</v>
      </c>
      <c r="N633" s="373" t="s">
        <v>399</v>
      </c>
      <c r="O633" s="373" t="s">
        <v>1070</v>
      </c>
      <c r="P633" s="373" t="s">
        <v>379</v>
      </c>
      <c r="Q633" t="s">
        <v>511</v>
      </c>
      <c r="R633" t="s">
        <v>532</v>
      </c>
      <c r="S633" t="s">
        <v>532</v>
      </c>
      <c r="U633" s="373" t="s">
        <v>452</v>
      </c>
      <c r="V633" t="str">
        <f t="shared" si="20"/>
        <v>Upper Hudson</v>
      </c>
      <c r="W633" t="s">
        <v>566</v>
      </c>
    </row>
    <row r="634" spans="10:23">
      <c r="J634" s="372" t="str">
        <f t="shared" si="19"/>
        <v>12470Greene</v>
      </c>
      <c r="K634" s="373" t="s">
        <v>1102</v>
      </c>
      <c r="L634">
        <v>12470</v>
      </c>
      <c r="M634" s="373" t="s">
        <v>452</v>
      </c>
      <c r="N634" s="373" t="s">
        <v>399</v>
      </c>
      <c r="O634" s="373" t="s">
        <v>1070</v>
      </c>
      <c r="P634" s="373" t="s">
        <v>379</v>
      </c>
      <c r="Q634" t="s">
        <v>511</v>
      </c>
      <c r="R634" t="s">
        <v>532</v>
      </c>
      <c r="S634" t="s">
        <v>532</v>
      </c>
      <c r="U634" s="373" t="s">
        <v>452</v>
      </c>
      <c r="V634" t="str">
        <f t="shared" si="20"/>
        <v>Upper Hudson</v>
      </c>
      <c r="W634" t="s">
        <v>566</v>
      </c>
    </row>
    <row r="635" spans="10:23">
      <c r="J635" s="372" t="str">
        <f t="shared" si="19"/>
        <v>12473Greene</v>
      </c>
      <c r="K635" s="373" t="s">
        <v>1103</v>
      </c>
      <c r="L635">
        <v>12473</v>
      </c>
      <c r="M635" s="373" t="s">
        <v>452</v>
      </c>
      <c r="N635" s="373" t="s">
        <v>399</v>
      </c>
      <c r="O635" s="373" t="s">
        <v>1070</v>
      </c>
      <c r="P635" s="373" t="s">
        <v>379</v>
      </c>
      <c r="Q635" t="s">
        <v>511</v>
      </c>
      <c r="R635" t="s">
        <v>532</v>
      </c>
      <c r="S635" t="s">
        <v>532</v>
      </c>
      <c r="U635" s="373" t="s">
        <v>452</v>
      </c>
      <c r="V635" t="str">
        <f t="shared" si="20"/>
        <v>Upper Hudson</v>
      </c>
      <c r="W635" t="s">
        <v>566</v>
      </c>
    </row>
    <row r="636" spans="10:23">
      <c r="J636" s="372" t="str">
        <f t="shared" si="19"/>
        <v>12482Greene</v>
      </c>
      <c r="K636" s="373" t="s">
        <v>1104</v>
      </c>
      <c r="L636">
        <v>12482</v>
      </c>
      <c r="M636" s="373" t="s">
        <v>452</v>
      </c>
      <c r="N636" s="373" t="s">
        <v>399</v>
      </c>
      <c r="O636" s="373" t="s">
        <v>1070</v>
      </c>
      <c r="P636" s="373" t="s">
        <v>379</v>
      </c>
      <c r="Q636" t="s">
        <v>511</v>
      </c>
      <c r="R636" t="s">
        <v>532</v>
      </c>
      <c r="S636" t="s">
        <v>532</v>
      </c>
      <c r="U636" s="373" t="s">
        <v>452</v>
      </c>
      <c r="V636" t="str">
        <f t="shared" si="20"/>
        <v>Upper Hudson</v>
      </c>
      <c r="W636" t="s">
        <v>566</v>
      </c>
    </row>
    <row r="637" spans="10:23">
      <c r="J637" s="372" t="str">
        <f t="shared" si="19"/>
        <v>12485Greene</v>
      </c>
      <c r="K637" s="373" t="s">
        <v>1105</v>
      </c>
      <c r="L637">
        <v>12485</v>
      </c>
      <c r="M637" s="373" t="s">
        <v>452</v>
      </c>
      <c r="N637" s="373" t="s">
        <v>399</v>
      </c>
      <c r="O637" s="373" t="s">
        <v>1070</v>
      </c>
      <c r="P637" s="373" t="s">
        <v>379</v>
      </c>
      <c r="Q637" t="s">
        <v>511</v>
      </c>
      <c r="R637" t="s">
        <v>532</v>
      </c>
      <c r="S637" t="s">
        <v>532</v>
      </c>
      <c r="U637" s="373" t="s">
        <v>452</v>
      </c>
      <c r="V637" t="str">
        <f t="shared" si="20"/>
        <v>Upper Hudson</v>
      </c>
      <c r="W637" t="s">
        <v>566</v>
      </c>
    </row>
    <row r="638" spans="10:23">
      <c r="J638" s="372" t="str">
        <f t="shared" si="19"/>
        <v>12492Greene</v>
      </c>
      <c r="K638" s="373" t="s">
        <v>1106</v>
      </c>
      <c r="L638">
        <v>12492</v>
      </c>
      <c r="M638" s="373" t="s">
        <v>452</v>
      </c>
      <c r="N638" s="373" t="s">
        <v>399</v>
      </c>
      <c r="O638" s="373" t="s">
        <v>1070</v>
      </c>
      <c r="P638" s="373" t="s">
        <v>379</v>
      </c>
      <c r="Q638" t="s">
        <v>511</v>
      </c>
      <c r="R638" t="s">
        <v>532</v>
      </c>
      <c r="S638" t="s">
        <v>532</v>
      </c>
      <c r="U638" s="373" t="s">
        <v>452</v>
      </c>
      <c r="V638" t="str">
        <f t="shared" si="20"/>
        <v>Upper Hudson</v>
      </c>
      <c r="W638" t="s">
        <v>566</v>
      </c>
    </row>
    <row r="639" spans="10:23">
      <c r="J639" s="372" t="str">
        <f t="shared" si="19"/>
        <v>12847Hamilton</v>
      </c>
      <c r="K639" s="373" t="s">
        <v>1107</v>
      </c>
      <c r="L639">
        <v>12847</v>
      </c>
      <c r="M639" s="373" t="s">
        <v>427</v>
      </c>
      <c r="N639" s="373" t="s">
        <v>492</v>
      </c>
      <c r="O639" s="373" t="s">
        <v>1108</v>
      </c>
      <c r="P639" s="373" t="s">
        <v>535</v>
      </c>
      <c r="Q639" t="s">
        <v>518</v>
      </c>
      <c r="R639" t="s">
        <v>535</v>
      </c>
      <c r="S639" t="s">
        <v>535</v>
      </c>
      <c r="U639" s="373" t="s">
        <v>427</v>
      </c>
      <c r="V639" t="str">
        <f t="shared" si="20"/>
        <v>North County</v>
      </c>
      <c r="W639" t="s">
        <v>535</v>
      </c>
    </row>
    <row r="640" spans="10:23">
      <c r="J640" s="372" t="str">
        <f t="shared" si="19"/>
        <v>12812Hamilton</v>
      </c>
      <c r="K640" s="373" t="s">
        <v>1109</v>
      </c>
      <c r="L640">
        <v>12812</v>
      </c>
      <c r="M640" s="373" t="s">
        <v>377</v>
      </c>
      <c r="N640" s="373" t="s">
        <v>492</v>
      </c>
      <c r="O640" s="373" t="s">
        <v>1108</v>
      </c>
      <c r="P640" s="373" t="s">
        <v>535</v>
      </c>
      <c r="Q640" t="s">
        <v>518</v>
      </c>
      <c r="R640" t="s">
        <v>535</v>
      </c>
      <c r="S640" t="s">
        <v>535</v>
      </c>
      <c r="U640" s="373" t="s">
        <v>377</v>
      </c>
      <c r="V640" t="str">
        <f t="shared" si="20"/>
        <v>North County</v>
      </c>
      <c r="W640" t="s">
        <v>535</v>
      </c>
    </row>
    <row r="641" spans="10:23">
      <c r="J641" s="372" t="str">
        <f t="shared" si="19"/>
        <v>12108Hamilton</v>
      </c>
      <c r="K641" s="373" t="s">
        <v>1110</v>
      </c>
      <c r="L641">
        <v>12108</v>
      </c>
      <c r="M641" s="373" t="s">
        <v>377</v>
      </c>
      <c r="N641" s="373" t="s">
        <v>378</v>
      </c>
      <c r="O641" s="373" t="s">
        <v>1108</v>
      </c>
      <c r="P641" s="373" t="s">
        <v>535</v>
      </c>
      <c r="Q641" t="s">
        <v>518</v>
      </c>
      <c r="R641" t="s">
        <v>535</v>
      </c>
      <c r="S641" t="s">
        <v>535</v>
      </c>
      <c r="U641" s="373" t="s">
        <v>377</v>
      </c>
      <c r="V641" t="str">
        <f t="shared" si="20"/>
        <v>North County</v>
      </c>
      <c r="W641" t="s">
        <v>535</v>
      </c>
    </row>
    <row r="642" spans="10:23">
      <c r="J642" s="372" t="str">
        <f t="shared" si="19"/>
        <v>12139Hamilton</v>
      </c>
      <c r="K642" s="373" t="s">
        <v>1111</v>
      </c>
      <c r="L642">
        <v>12139</v>
      </c>
      <c r="M642" s="373" t="s">
        <v>377</v>
      </c>
      <c r="N642" s="373" t="s">
        <v>378</v>
      </c>
      <c r="O642" s="373" t="s">
        <v>1108</v>
      </c>
      <c r="P642" s="373" t="s">
        <v>535</v>
      </c>
      <c r="Q642" t="s">
        <v>518</v>
      </c>
      <c r="R642" t="s">
        <v>535</v>
      </c>
      <c r="S642" t="s">
        <v>535</v>
      </c>
      <c r="U642" s="373" t="s">
        <v>377</v>
      </c>
      <c r="V642" t="str">
        <f t="shared" si="20"/>
        <v>North County</v>
      </c>
      <c r="W642" t="s">
        <v>535</v>
      </c>
    </row>
    <row r="643" spans="10:23">
      <c r="J643" s="372" t="str">
        <f t="shared" si="19"/>
        <v>12164Hamilton</v>
      </c>
      <c r="K643" s="373" t="s">
        <v>1112</v>
      </c>
      <c r="L643">
        <v>12164</v>
      </c>
      <c r="M643" s="373" t="s">
        <v>377</v>
      </c>
      <c r="N643" s="373" t="s">
        <v>378</v>
      </c>
      <c r="O643" s="373" t="s">
        <v>1108</v>
      </c>
      <c r="P643" s="373" t="s">
        <v>535</v>
      </c>
      <c r="Q643" t="s">
        <v>518</v>
      </c>
      <c r="R643" t="s">
        <v>535</v>
      </c>
      <c r="S643" t="s">
        <v>535</v>
      </c>
      <c r="U643" s="373" t="s">
        <v>377</v>
      </c>
      <c r="V643" t="str">
        <f t="shared" si="20"/>
        <v>North County</v>
      </c>
      <c r="W643" t="s">
        <v>535</v>
      </c>
    </row>
    <row r="644" spans="10:23">
      <c r="J644" s="372" t="str">
        <f t="shared" si="19"/>
        <v>12190Hamilton</v>
      </c>
      <c r="K644" s="373" t="s">
        <v>1113</v>
      </c>
      <c r="L644">
        <v>12190</v>
      </c>
      <c r="M644" s="373" t="s">
        <v>377</v>
      </c>
      <c r="N644" s="373" t="s">
        <v>378</v>
      </c>
      <c r="O644" s="373" t="s">
        <v>1108</v>
      </c>
      <c r="P644" s="373" t="s">
        <v>535</v>
      </c>
      <c r="Q644" t="s">
        <v>518</v>
      </c>
      <c r="R644" t="s">
        <v>535</v>
      </c>
      <c r="S644" t="s">
        <v>535</v>
      </c>
      <c r="U644" s="373" t="s">
        <v>377</v>
      </c>
      <c r="V644" t="str">
        <f t="shared" si="20"/>
        <v>North County</v>
      </c>
      <c r="W644" t="s">
        <v>535</v>
      </c>
    </row>
    <row r="645" spans="10:23">
      <c r="J645" s="372" t="str">
        <f t="shared" ref="J645:J708" si="21">CONCATENATE(L645,O645)</f>
        <v>12842Hamilton</v>
      </c>
      <c r="K645" s="373" t="s">
        <v>1114</v>
      </c>
      <c r="L645">
        <v>12842</v>
      </c>
      <c r="M645" s="373" t="s">
        <v>377</v>
      </c>
      <c r="N645" s="373" t="s">
        <v>378</v>
      </c>
      <c r="O645" s="373" t="s">
        <v>1108</v>
      </c>
      <c r="P645" s="373" t="s">
        <v>535</v>
      </c>
      <c r="Q645" t="s">
        <v>518</v>
      </c>
      <c r="R645" t="s">
        <v>535</v>
      </c>
      <c r="S645" t="s">
        <v>535</v>
      </c>
      <c r="U645" s="373" t="s">
        <v>377</v>
      </c>
      <c r="V645" t="str">
        <f t="shared" ref="V645:V708" si="22">Q645</f>
        <v>North County</v>
      </c>
      <c r="W645" t="s">
        <v>535</v>
      </c>
    </row>
    <row r="646" spans="10:23">
      <c r="J646" s="372" t="str">
        <f t="shared" si="21"/>
        <v>12864Hamilton</v>
      </c>
      <c r="K646" s="373" t="s">
        <v>1115</v>
      </c>
      <c r="L646">
        <v>12864</v>
      </c>
      <c r="M646" s="373" t="s">
        <v>377</v>
      </c>
      <c r="N646" s="373" t="s">
        <v>378</v>
      </c>
      <c r="O646" s="373" t="s">
        <v>1108</v>
      </c>
      <c r="P646" s="373" t="s">
        <v>535</v>
      </c>
      <c r="Q646" t="s">
        <v>518</v>
      </c>
      <c r="R646" t="s">
        <v>535</v>
      </c>
      <c r="S646" t="s">
        <v>535</v>
      </c>
      <c r="U646" s="373" t="s">
        <v>377</v>
      </c>
      <c r="V646" t="str">
        <f t="shared" si="22"/>
        <v>North County</v>
      </c>
      <c r="W646" t="s">
        <v>535</v>
      </c>
    </row>
    <row r="647" spans="10:23">
      <c r="J647" s="372" t="str">
        <f t="shared" si="21"/>
        <v>13436Hamilton</v>
      </c>
      <c r="K647" s="373" t="s">
        <v>1116</v>
      </c>
      <c r="L647">
        <v>13436</v>
      </c>
      <c r="M647" s="373" t="s">
        <v>377</v>
      </c>
      <c r="N647" s="373" t="s">
        <v>378</v>
      </c>
      <c r="O647" s="373" t="s">
        <v>1108</v>
      </c>
      <c r="P647" s="373" t="s">
        <v>535</v>
      </c>
      <c r="Q647" t="s">
        <v>518</v>
      </c>
      <c r="R647" t="s">
        <v>535</v>
      </c>
      <c r="S647" t="s">
        <v>535</v>
      </c>
      <c r="U647" s="373" t="s">
        <v>377</v>
      </c>
      <c r="V647" t="str">
        <f t="shared" si="22"/>
        <v>North County</v>
      </c>
      <c r="W647" t="s">
        <v>535</v>
      </c>
    </row>
    <row r="648" spans="10:23">
      <c r="J648" s="372" t="str">
        <f t="shared" si="21"/>
        <v>13353Hamilton</v>
      </c>
      <c r="K648" s="373" t="s">
        <v>1117</v>
      </c>
      <c r="L648">
        <v>13353</v>
      </c>
      <c r="M648" s="373" t="s">
        <v>377</v>
      </c>
      <c r="N648" s="373" t="s">
        <v>378</v>
      </c>
      <c r="O648" s="373" t="s">
        <v>1108</v>
      </c>
      <c r="P648" s="373" t="s">
        <v>535</v>
      </c>
      <c r="Q648" t="s">
        <v>518</v>
      </c>
      <c r="R648" t="s">
        <v>535</v>
      </c>
      <c r="S648" t="s">
        <v>535</v>
      </c>
      <c r="U648" s="373" t="s">
        <v>377</v>
      </c>
      <c r="V648" t="str">
        <f t="shared" si="22"/>
        <v>North County</v>
      </c>
      <c r="W648" t="s">
        <v>535</v>
      </c>
    </row>
    <row r="649" spans="10:23">
      <c r="J649" s="372" t="str">
        <f t="shared" si="21"/>
        <v>13360Hamilton</v>
      </c>
      <c r="K649" s="373" t="s">
        <v>1118</v>
      </c>
      <c r="L649">
        <v>13360</v>
      </c>
      <c r="M649" s="373" t="s">
        <v>377</v>
      </c>
      <c r="N649" s="373" t="s">
        <v>378</v>
      </c>
      <c r="O649" s="373" t="s">
        <v>1108</v>
      </c>
      <c r="P649" s="373" t="s">
        <v>535</v>
      </c>
      <c r="Q649" t="s">
        <v>518</v>
      </c>
      <c r="R649" t="s">
        <v>535</v>
      </c>
      <c r="S649" t="s">
        <v>535</v>
      </c>
      <c r="U649" s="373" t="s">
        <v>377</v>
      </c>
      <c r="V649" t="str">
        <f t="shared" si="22"/>
        <v>North County</v>
      </c>
      <c r="W649" t="s">
        <v>535</v>
      </c>
    </row>
    <row r="650" spans="10:23">
      <c r="J650" s="372" t="str">
        <f t="shared" si="21"/>
        <v>13475Herkimer</v>
      </c>
      <c r="K650" s="373" t="s">
        <v>1119</v>
      </c>
      <c r="L650">
        <v>13475</v>
      </c>
      <c r="M650" s="373" t="s">
        <v>430</v>
      </c>
      <c r="N650" s="373" t="s">
        <v>378</v>
      </c>
      <c r="O650" s="373" t="s">
        <v>1120</v>
      </c>
      <c r="P650" s="373" t="s">
        <v>1042</v>
      </c>
      <c r="Q650" t="s">
        <v>520</v>
      </c>
      <c r="R650" t="s">
        <v>520</v>
      </c>
      <c r="S650" t="s">
        <v>520</v>
      </c>
      <c r="U650" s="373" t="s">
        <v>430</v>
      </c>
      <c r="V650" t="str">
        <f t="shared" si="22"/>
        <v>Central</v>
      </c>
      <c r="W650" t="s">
        <v>570</v>
      </c>
    </row>
    <row r="651" spans="10:23">
      <c r="J651" s="372" t="str">
        <f t="shared" si="21"/>
        <v>13324Herkimer</v>
      </c>
      <c r="K651" s="373" t="s">
        <v>1121</v>
      </c>
      <c r="L651">
        <v>13324</v>
      </c>
      <c r="M651" s="373" t="s">
        <v>430</v>
      </c>
      <c r="N651" s="373" t="s">
        <v>378</v>
      </c>
      <c r="O651" s="373" t="s">
        <v>1120</v>
      </c>
      <c r="P651" s="373" t="s">
        <v>1042</v>
      </c>
      <c r="Q651" t="s">
        <v>520</v>
      </c>
      <c r="R651" t="s">
        <v>520</v>
      </c>
      <c r="S651" t="s">
        <v>520</v>
      </c>
      <c r="U651" s="373" t="s">
        <v>430</v>
      </c>
      <c r="V651" t="str">
        <f t="shared" si="22"/>
        <v>Central</v>
      </c>
      <c r="W651" t="s">
        <v>570</v>
      </c>
    </row>
    <row r="652" spans="10:23">
      <c r="J652" s="372" t="str">
        <f t="shared" si="21"/>
        <v>13329Herkimer</v>
      </c>
      <c r="K652" s="373" t="s">
        <v>1122</v>
      </c>
      <c r="L652">
        <v>13329</v>
      </c>
      <c r="M652" s="373" t="s">
        <v>430</v>
      </c>
      <c r="N652" s="373" t="s">
        <v>378</v>
      </c>
      <c r="O652" s="373" t="s">
        <v>1120</v>
      </c>
      <c r="P652" s="373" t="s">
        <v>1042</v>
      </c>
      <c r="Q652" t="s">
        <v>520</v>
      </c>
      <c r="R652" t="s">
        <v>520</v>
      </c>
      <c r="S652" t="s">
        <v>520</v>
      </c>
      <c r="U652" s="373" t="s">
        <v>430</v>
      </c>
      <c r="V652" t="str">
        <f t="shared" si="22"/>
        <v>Central</v>
      </c>
      <c r="W652" t="s">
        <v>570</v>
      </c>
    </row>
    <row r="653" spans="10:23">
      <c r="J653" s="372" t="str">
        <f t="shared" si="21"/>
        <v>13331Herkimer</v>
      </c>
      <c r="K653" s="373" t="s">
        <v>1123</v>
      </c>
      <c r="L653">
        <v>13331</v>
      </c>
      <c r="M653" s="373" t="s">
        <v>430</v>
      </c>
      <c r="N653" s="373" t="s">
        <v>378</v>
      </c>
      <c r="O653" s="373" t="s">
        <v>1120</v>
      </c>
      <c r="P653" s="373" t="s">
        <v>1042</v>
      </c>
      <c r="Q653" t="s">
        <v>520</v>
      </c>
      <c r="R653" t="s">
        <v>520</v>
      </c>
      <c r="S653" t="s">
        <v>520</v>
      </c>
      <c r="U653" s="373" t="s">
        <v>430</v>
      </c>
      <c r="V653" t="str">
        <f t="shared" si="22"/>
        <v>Central</v>
      </c>
      <c r="W653" t="s">
        <v>570</v>
      </c>
    </row>
    <row r="654" spans="10:23">
      <c r="J654" s="372" t="str">
        <f t="shared" si="21"/>
        <v>13340Herkimer</v>
      </c>
      <c r="K654" s="373" t="s">
        <v>1124</v>
      </c>
      <c r="L654">
        <v>13340</v>
      </c>
      <c r="M654" s="373" t="s">
        <v>430</v>
      </c>
      <c r="N654" s="373" t="s">
        <v>378</v>
      </c>
      <c r="O654" s="373" t="s">
        <v>1120</v>
      </c>
      <c r="P654" s="373" t="s">
        <v>1042</v>
      </c>
      <c r="Q654" t="s">
        <v>520</v>
      </c>
      <c r="R654" t="s">
        <v>520</v>
      </c>
      <c r="S654" t="s">
        <v>520</v>
      </c>
      <c r="U654" s="373" t="s">
        <v>430</v>
      </c>
      <c r="V654" t="str">
        <f t="shared" si="22"/>
        <v>Central</v>
      </c>
      <c r="W654" t="s">
        <v>570</v>
      </c>
    </row>
    <row r="655" spans="10:23">
      <c r="J655" s="372" t="str">
        <f t="shared" si="21"/>
        <v>13350Herkimer</v>
      </c>
      <c r="K655" s="373" t="s">
        <v>1125</v>
      </c>
      <c r="L655">
        <v>13350</v>
      </c>
      <c r="M655" s="373" t="s">
        <v>430</v>
      </c>
      <c r="N655" s="373" t="s">
        <v>378</v>
      </c>
      <c r="O655" s="373" t="s">
        <v>1120</v>
      </c>
      <c r="P655" s="373" t="s">
        <v>1042</v>
      </c>
      <c r="Q655" t="s">
        <v>520</v>
      </c>
      <c r="R655" t="s">
        <v>520</v>
      </c>
      <c r="S655" t="s">
        <v>520</v>
      </c>
      <c r="U655" s="373" t="s">
        <v>430</v>
      </c>
      <c r="V655" t="str">
        <f t="shared" si="22"/>
        <v>Central</v>
      </c>
      <c r="W655" t="s">
        <v>570</v>
      </c>
    </row>
    <row r="656" spans="10:23">
      <c r="J656" s="372" t="str">
        <f t="shared" si="21"/>
        <v>13357Herkimer</v>
      </c>
      <c r="K656" s="373" t="s">
        <v>1126</v>
      </c>
      <c r="L656">
        <v>13357</v>
      </c>
      <c r="M656" s="373" t="s">
        <v>430</v>
      </c>
      <c r="N656" s="373" t="s">
        <v>378</v>
      </c>
      <c r="O656" s="373" t="s">
        <v>1120</v>
      </c>
      <c r="P656" s="373" t="s">
        <v>1042</v>
      </c>
      <c r="Q656" t="s">
        <v>520</v>
      </c>
      <c r="R656" t="s">
        <v>520</v>
      </c>
      <c r="S656" t="s">
        <v>520</v>
      </c>
      <c r="U656" s="373" t="s">
        <v>430</v>
      </c>
      <c r="V656" t="str">
        <f t="shared" si="22"/>
        <v>Central</v>
      </c>
      <c r="W656" t="s">
        <v>570</v>
      </c>
    </row>
    <row r="657" spans="10:23">
      <c r="J657" s="372" t="str">
        <f t="shared" si="21"/>
        <v>13365Herkimer</v>
      </c>
      <c r="K657" s="373" t="s">
        <v>1127</v>
      </c>
      <c r="L657">
        <v>13365</v>
      </c>
      <c r="M657" s="373" t="s">
        <v>430</v>
      </c>
      <c r="N657" s="373" t="s">
        <v>378</v>
      </c>
      <c r="O657" s="373" t="s">
        <v>1120</v>
      </c>
      <c r="P657" s="373" t="s">
        <v>1042</v>
      </c>
      <c r="Q657" t="s">
        <v>520</v>
      </c>
      <c r="R657" t="s">
        <v>520</v>
      </c>
      <c r="S657" t="s">
        <v>520</v>
      </c>
      <c r="U657" s="373" t="s">
        <v>430</v>
      </c>
      <c r="V657" t="str">
        <f t="shared" si="22"/>
        <v>Central</v>
      </c>
      <c r="W657" t="s">
        <v>570</v>
      </c>
    </row>
    <row r="658" spans="10:23">
      <c r="J658" s="372" t="str">
        <f t="shared" si="21"/>
        <v>13406Herkimer</v>
      </c>
      <c r="K658" s="373" t="s">
        <v>1128</v>
      </c>
      <c r="L658">
        <v>13406</v>
      </c>
      <c r="M658" s="373" t="s">
        <v>430</v>
      </c>
      <c r="N658" s="373" t="s">
        <v>378</v>
      </c>
      <c r="O658" s="373" t="s">
        <v>1120</v>
      </c>
      <c r="P658" s="373" t="s">
        <v>1042</v>
      </c>
      <c r="Q658" t="s">
        <v>520</v>
      </c>
      <c r="R658" t="s">
        <v>520</v>
      </c>
      <c r="S658" t="s">
        <v>520</v>
      </c>
      <c r="U658" s="373" t="s">
        <v>430</v>
      </c>
      <c r="V658" t="str">
        <f t="shared" si="22"/>
        <v>Central</v>
      </c>
      <c r="W658" t="s">
        <v>570</v>
      </c>
    </row>
    <row r="659" spans="10:23">
      <c r="J659" s="372" t="str">
        <f t="shared" si="21"/>
        <v>13407Herkimer</v>
      </c>
      <c r="K659" s="373" t="s">
        <v>1129</v>
      </c>
      <c r="L659">
        <v>13407</v>
      </c>
      <c r="M659" s="373" t="s">
        <v>430</v>
      </c>
      <c r="N659" s="373" t="s">
        <v>378</v>
      </c>
      <c r="O659" s="373" t="s">
        <v>1120</v>
      </c>
      <c r="P659" s="373" t="s">
        <v>1042</v>
      </c>
      <c r="Q659" t="s">
        <v>520</v>
      </c>
      <c r="R659" t="s">
        <v>520</v>
      </c>
      <c r="S659" t="s">
        <v>520</v>
      </c>
      <c r="U659" s="373" t="s">
        <v>430</v>
      </c>
      <c r="V659" t="str">
        <f t="shared" si="22"/>
        <v>Central</v>
      </c>
      <c r="W659" t="s">
        <v>570</v>
      </c>
    </row>
    <row r="660" spans="10:23">
      <c r="J660" s="372" t="str">
        <f t="shared" si="21"/>
        <v>13416Herkimer</v>
      </c>
      <c r="K660" s="373" t="s">
        <v>1130</v>
      </c>
      <c r="L660">
        <v>13416</v>
      </c>
      <c r="M660" s="373" t="s">
        <v>430</v>
      </c>
      <c r="N660" s="373" t="s">
        <v>378</v>
      </c>
      <c r="O660" s="373" t="s">
        <v>1120</v>
      </c>
      <c r="P660" s="373" t="s">
        <v>1042</v>
      </c>
      <c r="Q660" t="s">
        <v>520</v>
      </c>
      <c r="R660" t="s">
        <v>520</v>
      </c>
      <c r="S660" t="s">
        <v>520</v>
      </c>
      <c r="U660" s="373" t="s">
        <v>430</v>
      </c>
      <c r="V660" t="str">
        <f t="shared" si="22"/>
        <v>Central</v>
      </c>
      <c r="W660" t="s">
        <v>570</v>
      </c>
    </row>
    <row r="661" spans="10:23">
      <c r="J661" s="372" t="str">
        <f t="shared" si="21"/>
        <v>13420Herkimer</v>
      </c>
      <c r="K661" s="373" t="s">
        <v>1131</v>
      </c>
      <c r="L661">
        <v>13420</v>
      </c>
      <c r="M661" s="373" t="s">
        <v>430</v>
      </c>
      <c r="N661" s="373" t="s">
        <v>378</v>
      </c>
      <c r="O661" s="373" t="s">
        <v>1120</v>
      </c>
      <c r="P661" s="373" t="s">
        <v>1042</v>
      </c>
      <c r="Q661" t="s">
        <v>520</v>
      </c>
      <c r="R661" t="s">
        <v>520</v>
      </c>
      <c r="S661" t="s">
        <v>520</v>
      </c>
      <c r="U661" s="373" t="s">
        <v>430</v>
      </c>
      <c r="V661" t="str">
        <f t="shared" si="22"/>
        <v>Central</v>
      </c>
      <c r="W661" t="s">
        <v>570</v>
      </c>
    </row>
    <row r="662" spans="10:23">
      <c r="J662" s="372" t="str">
        <f t="shared" si="21"/>
        <v>13431Herkimer</v>
      </c>
      <c r="K662" s="373" t="s">
        <v>1132</v>
      </c>
      <c r="L662">
        <v>13431</v>
      </c>
      <c r="M662" s="373" t="s">
        <v>430</v>
      </c>
      <c r="N662" s="373" t="s">
        <v>378</v>
      </c>
      <c r="O662" s="373" t="s">
        <v>1120</v>
      </c>
      <c r="P662" s="373" t="s">
        <v>1042</v>
      </c>
      <c r="Q662" t="s">
        <v>520</v>
      </c>
      <c r="R662" t="s">
        <v>520</v>
      </c>
      <c r="S662" t="s">
        <v>520</v>
      </c>
      <c r="U662" s="373" t="s">
        <v>430</v>
      </c>
      <c r="V662" t="str">
        <f t="shared" si="22"/>
        <v>Central</v>
      </c>
      <c r="W662" t="s">
        <v>570</v>
      </c>
    </row>
    <row r="663" spans="10:23">
      <c r="J663" s="372" t="str">
        <f t="shared" si="21"/>
        <v>13454Herkimer</v>
      </c>
      <c r="K663" s="373" t="s">
        <v>1133</v>
      </c>
      <c r="L663">
        <v>13454</v>
      </c>
      <c r="M663" s="373" t="s">
        <v>430</v>
      </c>
      <c r="N663" s="373" t="s">
        <v>378</v>
      </c>
      <c r="O663" s="373" t="s">
        <v>1120</v>
      </c>
      <c r="P663" s="373" t="s">
        <v>1042</v>
      </c>
      <c r="Q663" t="s">
        <v>520</v>
      </c>
      <c r="R663" t="s">
        <v>520</v>
      </c>
      <c r="S663" t="s">
        <v>520</v>
      </c>
      <c r="U663" s="373" t="s">
        <v>430</v>
      </c>
      <c r="V663" t="str">
        <f t="shared" si="22"/>
        <v>Central</v>
      </c>
      <c r="W663" t="s">
        <v>570</v>
      </c>
    </row>
    <row r="664" spans="10:23">
      <c r="J664" s="372" t="str">
        <f t="shared" si="21"/>
        <v>13472Herkimer</v>
      </c>
      <c r="K664" s="373" t="s">
        <v>1134</v>
      </c>
      <c r="L664">
        <v>13472</v>
      </c>
      <c r="M664" s="373" t="s">
        <v>430</v>
      </c>
      <c r="N664" s="373" t="s">
        <v>378</v>
      </c>
      <c r="O664" s="373" t="s">
        <v>1120</v>
      </c>
      <c r="P664" s="373" t="s">
        <v>1042</v>
      </c>
      <c r="Q664" t="s">
        <v>520</v>
      </c>
      <c r="R664" t="s">
        <v>520</v>
      </c>
      <c r="S664" t="s">
        <v>520</v>
      </c>
      <c r="U664" s="373" t="s">
        <v>430</v>
      </c>
      <c r="V664" t="str">
        <f t="shared" si="22"/>
        <v>Central</v>
      </c>
      <c r="W664" t="s">
        <v>570</v>
      </c>
    </row>
    <row r="665" spans="10:23">
      <c r="J665" s="372" t="str">
        <f t="shared" si="21"/>
        <v>13361Herkimer</v>
      </c>
      <c r="K665" s="373" t="s">
        <v>1135</v>
      </c>
      <c r="L665">
        <v>13361</v>
      </c>
      <c r="M665" s="373" t="s">
        <v>430</v>
      </c>
      <c r="N665" s="373" t="s">
        <v>492</v>
      </c>
      <c r="O665" s="373" t="s">
        <v>1120</v>
      </c>
      <c r="P665" s="373" t="s">
        <v>1042</v>
      </c>
      <c r="Q665" t="s">
        <v>520</v>
      </c>
      <c r="R665" t="s">
        <v>520</v>
      </c>
      <c r="S665" t="s">
        <v>520</v>
      </c>
      <c r="U665" s="373" t="s">
        <v>430</v>
      </c>
      <c r="V665" t="str">
        <f t="shared" si="22"/>
        <v>Central</v>
      </c>
      <c r="W665" t="s">
        <v>570</v>
      </c>
    </row>
    <row r="666" spans="10:23">
      <c r="J666" s="372" t="str">
        <f t="shared" si="21"/>
        <v>13491Herkimer</v>
      </c>
      <c r="K666" s="373" t="s">
        <v>1136</v>
      </c>
      <c r="L666">
        <v>13491</v>
      </c>
      <c r="M666" s="373" t="s">
        <v>430</v>
      </c>
      <c r="N666" s="373" t="s">
        <v>492</v>
      </c>
      <c r="O666" s="373" t="s">
        <v>1120</v>
      </c>
      <c r="P666" s="373" t="s">
        <v>1042</v>
      </c>
      <c r="Q666" t="s">
        <v>520</v>
      </c>
      <c r="R666" t="s">
        <v>520</v>
      </c>
      <c r="S666" t="s">
        <v>520</v>
      </c>
      <c r="U666" s="373" t="s">
        <v>430</v>
      </c>
      <c r="V666" t="str">
        <f t="shared" si="22"/>
        <v>Central</v>
      </c>
      <c r="W666" t="s">
        <v>570</v>
      </c>
    </row>
    <row r="667" spans="10:23">
      <c r="J667" s="372" t="str">
        <f t="shared" si="21"/>
        <v>13601Jefferson</v>
      </c>
      <c r="K667" s="373" t="s">
        <v>1137</v>
      </c>
      <c r="L667">
        <v>13601</v>
      </c>
      <c r="M667" s="373" t="s">
        <v>430</v>
      </c>
      <c r="N667" s="373" t="s">
        <v>378</v>
      </c>
      <c r="O667" s="373" t="s">
        <v>1138</v>
      </c>
      <c r="P667" s="373" t="s">
        <v>535</v>
      </c>
      <c r="Q667" t="s">
        <v>518</v>
      </c>
      <c r="R667" t="s">
        <v>535</v>
      </c>
      <c r="S667" t="s">
        <v>535</v>
      </c>
      <c r="U667" s="373" t="s">
        <v>430</v>
      </c>
      <c r="V667" t="str">
        <f t="shared" si="22"/>
        <v>North County</v>
      </c>
      <c r="W667" t="s">
        <v>535</v>
      </c>
    </row>
    <row r="668" spans="10:23">
      <c r="J668" s="372" t="str">
        <f t="shared" si="21"/>
        <v>13602Jefferson</v>
      </c>
      <c r="K668" s="373" t="s">
        <v>1139</v>
      </c>
      <c r="L668">
        <v>13602</v>
      </c>
      <c r="M668" s="373" t="s">
        <v>430</v>
      </c>
      <c r="N668" s="373" t="s">
        <v>378</v>
      </c>
      <c r="O668" s="373" t="s">
        <v>1138</v>
      </c>
      <c r="P668" s="373" t="s">
        <v>535</v>
      </c>
      <c r="Q668" t="s">
        <v>518</v>
      </c>
      <c r="R668" t="s">
        <v>535</v>
      </c>
      <c r="S668" t="s">
        <v>535</v>
      </c>
      <c r="U668" s="373" t="s">
        <v>430</v>
      </c>
      <c r="V668" t="str">
        <f t="shared" si="22"/>
        <v>North County</v>
      </c>
      <c r="W668" t="s">
        <v>535</v>
      </c>
    </row>
    <row r="669" spans="10:23">
      <c r="J669" s="372" t="str">
        <f t="shared" si="21"/>
        <v>13603Jefferson</v>
      </c>
      <c r="K669" s="373" t="s">
        <v>1140</v>
      </c>
      <c r="L669">
        <v>13603</v>
      </c>
      <c r="M669" s="373" t="s">
        <v>430</v>
      </c>
      <c r="N669" s="373" t="s">
        <v>378</v>
      </c>
      <c r="O669" s="373" t="s">
        <v>1138</v>
      </c>
      <c r="P669" s="373" t="s">
        <v>535</v>
      </c>
      <c r="Q669" t="s">
        <v>518</v>
      </c>
      <c r="R669" t="s">
        <v>535</v>
      </c>
      <c r="S669" t="s">
        <v>535</v>
      </c>
      <c r="U669" s="373" t="s">
        <v>430</v>
      </c>
      <c r="V669" t="str">
        <f t="shared" si="22"/>
        <v>North County</v>
      </c>
      <c r="W669" t="s">
        <v>535</v>
      </c>
    </row>
    <row r="670" spans="10:23">
      <c r="J670" s="372" t="str">
        <f t="shared" si="21"/>
        <v>13605Jefferson</v>
      </c>
      <c r="K670" s="373" t="s">
        <v>1141</v>
      </c>
      <c r="L670">
        <v>13605</v>
      </c>
      <c r="M670" s="373" t="s">
        <v>430</v>
      </c>
      <c r="N670" s="373" t="s">
        <v>378</v>
      </c>
      <c r="O670" s="373" t="s">
        <v>1138</v>
      </c>
      <c r="P670" s="373" t="s">
        <v>535</v>
      </c>
      <c r="Q670" t="s">
        <v>518</v>
      </c>
      <c r="R670" t="s">
        <v>535</v>
      </c>
      <c r="S670" t="s">
        <v>535</v>
      </c>
      <c r="U670" s="373" t="s">
        <v>430</v>
      </c>
      <c r="V670" t="str">
        <f t="shared" si="22"/>
        <v>North County</v>
      </c>
      <c r="W670" t="s">
        <v>535</v>
      </c>
    </row>
    <row r="671" spans="10:23">
      <c r="J671" s="372" t="str">
        <f t="shared" si="21"/>
        <v>13606Jefferson</v>
      </c>
      <c r="K671" s="373" t="s">
        <v>1142</v>
      </c>
      <c r="L671">
        <v>13606</v>
      </c>
      <c r="M671" s="373" t="s">
        <v>430</v>
      </c>
      <c r="N671" s="373" t="s">
        <v>378</v>
      </c>
      <c r="O671" s="373" t="s">
        <v>1138</v>
      </c>
      <c r="P671" s="373" t="s">
        <v>535</v>
      </c>
      <c r="Q671" t="s">
        <v>518</v>
      </c>
      <c r="R671" t="s">
        <v>535</v>
      </c>
      <c r="S671" t="s">
        <v>535</v>
      </c>
      <c r="U671" s="373" t="s">
        <v>430</v>
      </c>
      <c r="V671" t="str">
        <f t="shared" si="22"/>
        <v>North County</v>
      </c>
      <c r="W671" t="s">
        <v>535</v>
      </c>
    </row>
    <row r="672" spans="10:23">
      <c r="J672" s="372" t="str">
        <f t="shared" si="21"/>
        <v>13607Jefferson</v>
      </c>
      <c r="K672" s="373" t="s">
        <v>1143</v>
      </c>
      <c r="L672">
        <v>13607</v>
      </c>
      <c r="M672" s="373" t="s">
        <v>430</v>
      </c>
      <c r="N672" s="373" t="s">
        <v>378</v>
      </c>
      <c r="O672" s="373" t="s">
        <v>1138</v>
      </c>
      <c r="P672" s="373" t="s">
        <v>535</v>
      </c>
      <c r="Q672" t="s">
        <v>518</v>
      </c>
      <c r="R672" t="s">
        <v>535</v>
      </c>
      <c r="S672" t="s">
        <v>535</v>
      </c>
      <c r="U672" s="373" t="s">
        <v>430</v>
      </c>
      <c r="V672" t="str">
        <f t="shared" si="22"/>
        <v>North County</v>
      </c>
      <c r="W672" t="s">
        <v>535</v>
      </c>
    </row>
    <row r="673" spans="10:23">
      <c r="J673" s="372" t="str">
        <f t="shared" si="21"/>
        <v>13608Jefferson</v>
      </c>
      <c r="K673" s="373" t="s">
        <v>1144</v>
      </c>
      <c r="L673">
        <v>13608</v>
      </c>
      <c r="M673" s="373" t="s">
        <v>430</v>
      </c>
      <c r="N673" s="373" t="s">
        <v>378</v>
      </c>
      <c r="O673" s="373" t="s">
        <v>1138</v>
      </c>
      <c r="P673" s="373" t="s">
        <v>535</v>
      </c>
      <c r="Q673" t="s">
        <v>518</v>
      </c>
      <c r="R673" t="s">
        <v>535</v>
      </c>
      <c r="S673" t="s">
        <v>535</v>
      </c>
      <c r="U673" s="373" t="s">
        <v>430</v>
      </c>
      <c r="V673" t="str">
        <f t="shared" si="22"/>
        <v>North County</v>
      </c>
      <c r="W673" t="s">
        <v>535</v>
      </c>
    </row>
    <row r="674" spans="10:23">
      <c r="J674" s="372" t="str">
        <f t="shared" si="21"/>
        <v>13611Jefferson</v>
      </c>
      <c r="K674" s="373" t="s">
        <v>1145</v>
      </c>
      <c r="L674">
        <v>13611</v>
      </c>
      <c r="M674" s="373" t="s">
        <v>430</v>
      </c>
      <c r="N674" s="373" t="s">
        <v>378</v>
      </c>
      <c r="O674" s="373" t="s">
        <v>1138</v>
      </c>
      <c r="P674" s="373" t="s">
        <v>535</v>
      </c>
      <c r="Q674" t="s">
        <v>518</v>
      </c>
      <c r="R674" t="s">
        <v>535</v>
      </c>
      <c r="S674" t="s">
        <v>535</v>
      </c>
      <c r="U674" s="373" t="s">
        <v>430</v>
      </c>
      <c r="V674" t="str">
        <f t="shared" si="22"/>
        <v>North County</v>
      </c>
      <c r="W674" t="s">
        <v>535</v>
      </c>
    </row>
    <row r="675" spans="10:23">
      <c r="J675" s="372" t="str">
        <f t="shared" si="21"/>
        <v>13612Jefferson</v>
      </c>
      <c r="K675" s="373" t="s">
        <v>1146</v>
      </c>
      <c r="L675">
        <v>13612</v>
      </c>
      <c r="M675" s="373" t="s">
        <v>430</v>
      </c>
      <c r="N675" s="373" t="s">
        <v>378</v>
      </c>
      <c r="O675" s="373" t="s">
        <v>1138</v>
      </c>
      <c r="P675" s="373" t="s">
        <v>535</v>
      </c>
      <c r="Q675" t="s">
        <v>518</v>
      </c>
      <c r="R675" t="s">
        <v>535</v>
      </c>
      <c r="S675" t="s">
        <v>535</v>
      </c>
      <c r="U675" s="373" t="s">
        <v>430</v>
      </c>
      <c r="V675" t="str">
        <f t="shared" si="22"/>
        <v>North County</v>
      </c>
      <c r="W675" t="s">
        <v>535</v>
      </c>
    </row>
    <row r="676" spans="10:23">
      <c r="J676" s="372" t="str">
        <f t="shared" si="21"/>
        <v>13615Jefferson</v>
      </c>
      <c r="K676" s="373" t="s">
        <v>1147</v>
      </c>
      <c r="L676">
        <v>13615</v>
      </c>
      <c r="M676" s="373" t="s">
        <v>430</v>
      </c>
      <c r="N676" s="373" t="s">
        <v>378</v>
      </c>
      <c r="O676" s="373" t="s">
        <v>1138</v>
      </c>
      <c r="P676" s="373" t="s">
        <v>535</v>
      </c>
      <c r="Q676" t="s">
        <v>518</v>
      </c>
      <c r="R676" t="s">
        <v>535</v>
      </c>
      <c r="S676" t="s">
        <v>535</v>
      </c>
      <c r="U676" s="373" t="s">
        <v>430</v>
      </c>
      <c r="V676" t="str">
        <f t="shared" si="22"/>
        <v>North County</v>
      </c>
      <c r="W676" t="s">
        <v>535</v>
      </c>
    </row>
    <row r="677" spans="10:23">
      <c r="J677" s="372" t="str">
        <f t="shared" si="21"/>
        <v>13616Jefferson</v>
      </c>
      <c r="K677" s="373" t="s">
        <v>1148</v>
      </c>
      <c r="L677">
        <v>13616</v>
      </c>
      <c r="M677" s="373" t="s">
        <v>430</v>
      </c>
      <c r="N677" s="373" t="s">
        <v>378</v>
      </c>
      <c r="O677" s="373" t="s">
        <v>1138</v>
      </c>
      <c r="P677" s="373" t="s">
        <v>535</v>
      </c>
      <c r="Q677" t="s">
        <v>518</v>
      </c>
      <c r="R677" t="s">
        <v>535</v>
      </c>
      <c r="S677" t="s">
        <v>535</v>
      </c>
      <c r="U677" s="373" t="s">
        <v>430</v>
      </c>
      <c r="V677" t="str">
        <f t="shared" si="22"/>
        <v>North County</v>
      </c>
      <c r="W677" t="s">
        <v>535</v>
      </c>
    </row>
    <row r="678" spans="10:23">
      <c r="J678" s="372" t="str">
        <f t="shared" si="21"/>
        <v>13618Jefferson</v>
      </c>
      <c r="K678" s="373" t="s">
        <v>1149</v>
      </c>
      <c r="L678">
        <v>13618</v>
      </c>
      <c r="M678" s="373" t="s">
        <v>430</v>
      </c>
      <c r="N678" s="373" t="s">
        <v>378</v>
      </c>
      <c r="O678" s="373" t="s">
        <v>1138</v>
      </c>
      <c r="P678" s="373" t="s">
        <v>535</v>
      </c>
      <c r="Q678" t="s">
        <v>518</v>
      </c>
      <c r="R678" t="s">
        <v>535</v>
      </c>
      <c r="S678" t="s">
        <v>535</v>
      </c>
      <c r="U678" s="373" t="s">
        <v>430</v>
      </c>
      <c r="V678" t="str">
        <f t="shared" si="22"/>
        <v>North County</v>
      </c>
      <c r="W678" t="s">
        <v>535</v>
      </c>
    </row>
    <row r="679" spans="10:23">
      <c r="J679" s="372" t="str">
        <f t="shared" si="21"/>
        <v>13619Jefferson</v>
      </c>
      <c r="K679" s="373" t="s">
        <v>1150</v>
      </c>
      <c r="L679">
        <v>13619</v>
      </c>
      <c r="M679" s="373" t="s">
        <v>430</v>
      </c>
      <c r="N679" s="373" t="s">
        <v>378</v>
      </c>
      <c r="O679" s="373" t="s">
        <v>1138</v>
      </c>
      <c r="P679" s="373" t="s">
        <v>535</v>
      </c>
      <c r="Q679" t="s">
        <v>518</v>
      </c>
      <c r="R679" t="s">
        <v>535</v>
      </c>
      <c r="S679" t="s">
        <v>535</v>
      </c>
      <c r="U679" s="373" t="s">
        <v>430</v>
      </c>
      <c r="V679" t="str">
        <f t="shared" si="22"/>
        <v>North County</v>
      </c>
      <c r="W679" t="s">
        <v>535</v>
      </c>
    </row>
    <row r="680" spans="10:23">
      <c r="J680" s="372" t="str">
        <f t="shared" si="21"/>
        <v>13622Jefferson</v>
      </c>
      <c r="K680" s="373" t="s">
        <v>1151</v>
      </c>
      <c r="L680">
        <v>13622</v>
      </c>
      <c r="M680" s="373" t="s">
        <v>430</v>
      </c>
      <c r="N680" s="373" t="s">
        <v>378</v>
      </c>
      <c r="O680" s="373" t="s">
        <v>1138</v>
      </c>
      <c r="P680" s="373" t="s">
        <v>535</v>
      </c>
      <c r="Q680" t="s">
        <v>518</v>
      </c>
      <c r="R680" t="s">
        <v>535</v>
      </c>
      <c r="S680" t="s">
        <v>535</v>
      </c>
      <c r="U680" s="373" t="s">
        <v>430</v>
      </c>
      <c r="V680" t="str">
        <f t="shared" si="22"/>
        <v>North County</v>
      </c>
      <c r="W680" t="s">
        <v>535</v>
      </c>
    </row>
    <row r="681" spans="10:23">
      <c r="J681" s="372" t="str">
        <f t="shared" si="21"/>
        <v>13624Jefferson</v>
      </c>
      <c r="K681" s="373" t="s">
        <v>1152</v>
      </c>
      <c r="L681">
        <v>13624</v>
      </c>
      <c r="M681" s="373" t="s">
        <v>430</v>
      </c>
      <c r="N681" s="373" t="s">
        <v>378</v>
      </c>
      <c r="O681" s="373" t="s">
        <v>1138</v>
      </c>
      <c r="P681" s="373" t="s">
        <v>535</v>
      </c>
      <c r="Q681" t="s">
        <v>518</v>
      </c>
      <c r="R681" t="s">
        <v>535</v>
      </c>
      <c r="S681" t="s">
        <v>535</v>
      </c>
      <c r="U681" s="373" t="s">
        <v>430</v>
      </c>
      <c r="V681" t="str">
        <f t="shared" si="22"/>
        <v>North County</v>
      </c>
      <c r="W681" t="s">
        <v>535</v>
      </c>
    </row>
    <row r="682" spans="10:23">
      <c r="J682" s="372" t="str">
        <f t="shared" si="21"/>
        <v>13628Jefferson</v>
      </c>
      <c r="K682" s="373" t="s">
        <v>1153</v>
      </c>
      <c r="L682">
        <v>13628</v>
      </c>
      <c r="M682" s="373" t="s">
        <v>430</v>
      </c>
      <c r="N682" s="373" t="s">
        <v>378</v>
      </c>
      <c r="O682" s="373" t="s">
        <v>1138</v>
      </c>
      <c r="P682" s="373" t="s">
        <v>535</v>
      </c>
      <c r="Q682" t="s">
        <v>518</v>
      </c>
      <c r="R682" t="s">
        <v>535</v>
      </c>
      <c r="S682" t="s">
        <v>535</v>
      </c>
      <c r="U682" s="373" t="s">
        <v>430</v>
      </c>
      <c r="V682" t="str">
        <f t="shared" si="22"/>
        <v>North County</v>
      </c>
      <c r="W682" t="s">
        <v>535</v>
      </c>
    </row>
    <row r="683" spans="10:23">
      <c r="J683" s="372" t="str">
        <f t="shared" si="21"/>
        <v>13631Jefferson</v>
      </c>
      <c r="K683" s="373" t="s">
        <v>1154</v>
      </c>
      <c r="L683">
        <v>13631</v>
      </c>
      <c r="M683" s="373" t="s">
        <v>430</v>
      </c>
      <c r="N683" s="373" t="s">
        <v>378</v>
      </c>
      <c r="O683" s="373" t="s">
        <v>1138</v>
      </c>
      <c r="P683" s="373" t="s">
        <v>535</v>
      </c>
      <c r="Q683" t="s">
        <v>518</v>
      </c>
      <c r="R683" t="s">
        <v>535</v>
      </c>
      <c r="S683" t="s">
        <v>535</v>
      </c>
      <c r="U683" s="373" t="s">
        <v>430</v>
      </c>
      <c r="V683" t="str">
        <f t="shared" si="22"/>
        <v>North County</v>
      </c>
      <c r="W683" t="s">
        <v>535</v>
      </c>
    </row>
    <row r="684" spans="10:23">
      <c r="J684" s="372" t="str">
        <f t="shared" si="21"/>
        <v>13632Jefferson</v>
      </c>
      <c r="K684" s="373" t="s">
        <v>1155</v>
      </c>
      <c r="L684">
        <v>13632</v>
      </c>
      <c r="M684" s="373" t="s">
        <v>430</v>
      </c>
      <c r="N684" s="373" t="s">
        <v>378</v>
      </c>
      <c r="O684" s="373" t="s">
        <v>1138</v>
      </c>
      <c r="P684" s="373" t="s">
        <v>535</v>
      </c>
      <c r="Q684" t="s">
        <v>518</v>
      </c>
      <c r="R684" t="s">
        <v>535</v>
      </c>
      <c r="S684" t="s">
        <v>535</v>
      </c>
      <c r="U684" s="373" t="s">
        <v>430</v>
      </c>
      <c r="V684" t="str">
        <f t="shared" si="22"/>
        <v>North County</v>
      </c>
      <c r="W684" t="s">
        <v>535</v>
      </c>
    </row>
    <row r="685" spans="10:23">
      <c r="J685" s="372" t="str">
        <f t="shared" si="21"/>
        <v>13634Jefferson</v>
      </c>
      <c r="K685" s="373" t="s">
        <v>1156</v>
      </c>
      <c r="L685">
        <v>13634</v>
      </c>
      <c r="M685" s="373" t="s">
        <v>430</v>
      </c>
      <c r="N685" s="373" t="s">
        <v>378</v>
      </c>
      <c r="O685" s="373" t="s">
        <v>1138</v>
      </c>
      <c r="P685" s="373" t="s">
        <v>535</v>
      </c>
      <c r="Q685" t="s">
        <v>518</v>
      </c>
      <c r="R685" t="s">
        <v>535</v>
      </c>
      <c r="S685" t="s">
        <v>535</v>
      </c>
      <c r="U685" s="373" t="s">
        <v>430</v>
      </c>
      <c r="V685" t="str">
        <f t="shared" si="22"/>
        <v>North County</v>
      </c>
      <c r="W685" t="s">
        <v>535</v>
      </c>
    </row>
    <row r="686" spans="10:23">
      <c r="J686" s="372" t="str">
        <f t="shared" si="21"/>
        <v>13636Jefferson</v>
      </c>
      <c r="K686" s="373" t="s">
        <v>1157</v>
      </c>
      <c r="L686">
        <v>13636</v>
      </c>
      <c r="M686" s="373" t="s">
        <v>430</v>
      </c>
      <c r="N686" s="373" t="s">
        <v>378</v>
      </c>
      <c r="O686" s="373" t="s">
        <v>1138</v>
      </c>
      <c r="P686" s="373" t="s">
        <v>535</v>
      </c>
      <c r="Q686" t="s">
        <v>518</v>
      </c>
      <c r="R686" t="s">
        <v>535</v>
      </c>
      <c r="S686" t="s">
        <v>535</v>
      </c>
      <c r="U686" s="373" t="s">
        <v>430</v>
      </c>
      <c r="V686" t="str">
        <f t="shared" si="22"/>
        <v>North County</v>
      </c>
      <c r="W686" t="s">
        <v>535</v>
      </c>
    </row>
    <row r="687" spans="10:23">
      <c r="J687" s="372" t="str">
        <f t="shared" si="21"/>
        <v>13637Jefferson</v>
      </c>
      <c r="K687" s="373" t="s">
        <v>1158</v>
      </c>
      <c r="L687">
        <v>13637</v>
      </c>
      <c r="M687" s="373" t="s">
        <v>430</v>
      </c>
      <c r="N687" s="373" t="s">
        <v>378</v>
      </c>
      <c r="O687" s="373" t="s">
        <v>1138</v>
      </c>
      <c r="P687" s="373" t="s">
        <v>535</v>
      </c>
      <c r="Q687" t="s">
        <v>518</v>
      </c>
      <c r="R687" t="s">
        <v>535</v>
      </c>
      <c r="S687" t="s">
        <v>535</v>
      </c>
      <c r="U687" s="373" t="s">
        <v>430</v>
      </c>
      <c r="V687" t="str">
        <f t="shared" si="22"/>
        <v>North County</v>
      </c>
      <c r="W687" t="s">
        <v>535</v>
      </c>
    </row>
    <row r="688" spans="10:23">
      <c r="J688" s="372" t="str">
        <f t="shared" si="21"/>
        <v>13638Jefferson</v>
      </c>
      <c r="K688" s="373" t="s">
        <v>1159</v>
      </c>
      <c r="L688">
        <v>13638</v>
      </c>
      <c r="M688" s="373" t="s">
        <v>430</v>
      </c>
      <c r="N688" s="373" t="s">
        <v>378</v>
      </c>
      <c r="O688" s="373" t="s">
        <v>1138</v>
      </c>
      <c r="P688" s="373" t="s">
        <v>535</v>
      </c>
      <c r="Q688" t="s">
        <v>518</v>
      </c>
      <c r="R688" t="s">
        <v>535</v>
      </c>
      <c r="S688" t="s">
        <v>535</v>
      </c>
      <c r="U688" s="373" t="s">
        <v>430</v>
      </c>
      <c r="V688" t="str">
        <f t="shared" si="22"/>
        <v>North County</v>
      </c>
      <c r="W688" t="s">
        <v>535</v>
      </c>
    </row>
    <row r="689" spans="10:23">
      <c r="J689" s="372" t="str">
        <f t="shared" si="21"/>
        <v>13640Jefferson</v>
      </c>
      <c r="K689" s="373" t="s">
        <v>1160</v>
      </c>
      <c r="L689">
        <v>13640</v>
      </c>
      <c r="M689" s="373" t="s">
        <v>430</v>
      </c>
      <c r="N689" s="373" t="s">
        <v>378</v>
      </c>
      <c r="O689" s="373" t="s">
        <v>1138</v>
      </c>
      <c r="P689" s="373" t="s">
        <v>535</v>
      </c>
      <c r="Q689" t="s">
        <v>518</v>
      </c>
      <c r="R689" t="s">
        <v>535</v>
      </c>
      <c r="S689" t="s">
        <v>535</v>
      </c>
      <c r="U689" s="373" t="s">
        <v>430</v>
      </c>
      <c r="V689" t="str">
        <f t="shared" si="22"/>
        <v>North County</v>
      </c>
      <c r="W689" t="s">
        <v>535</v>
      </c>
    </row>
    <row r="690" spans="10:23">
      <c r="J690" s="372" t="str">
        <f t="shared" si="21"/>
        <v>13641Jefferson</v>
      </c>
      <c r="K690" s="373" t="s">
        <v>1161</v>
      </c>
      <c r="L690">
        <v>13641</v>
      </c>
      <c r="M690" s="373" t="s">
        <v>430</v>
      </c>
      <c r="N690" s="373" t="s">
        <v>378</v>
      </c>
      <c r="O690" s="373" t="s">
        <v>1138</v>
      </c>
      <c r="P690" s="373" t="s">
        <v>535</v>
      </c>
      <c r="Q690" t="s">
        <v>518</v>
      </c>
      <c r="R690" t="s">
        <v>535</v>
      </c>
      <c r="S690" t="s">
        <v>535</v>
      </c>
      <c r="U690" s="373" t="s">
        <v>430</v>
      </c>
      <c r="V690" t="str">
        <f t="shared" si="22"/>
        <v>North County</v>
      </c>
      <c r="W690" t="s">
        <v>535</v>
      </c>
    </row>
    <row r="691" spans="10:23">
      <c r="J691" s="372" t="str">
        <f t="shared" si="21"/>
        <v>13643Jefferson</v>
      </c>
      <c r="K691" s="373" t="s">
        <v>1162</v>
      </c>
      <c r="L691">
        <v>13643</v>
      </c>
      <c r="M691" s="373" t="s">
        <v>430</v>
      </c>
      <c r="N691" s="373" t="s">
        <v>378</v>
      </c>
      <c r="O691" s="373" t="s">
        <v>1138</v>
      </c>
      <c r="P691" s="373" t="s">
        <v>535</v>
      </c>
      <c r="Q691" t="s">
        <v>518</v>
      </c>
      <c r="R691" t="s">
        <v>535</v>
      </c>
      <c r="S691" t="s">
        <v>535</v>
      </c>
      <c r="U691" s="373" t="s">
        <v>430</v>
      </c>
      <c r="V691" t="str">
        <f t="shared" si="22"/>
        <v>North County</v>
      </c>
      <c r="W691" t="s">
        <v>535</v>
      </c>
    </row>
    <row r="692" spans="10:23">
      <c r="J692" s="372" t="str">
        <f t="shared" si="21"/>
        <v>13650Jefferson</v>
      </c>
      <c r="K692" s="373" t="s">
        <v>1163</v>
      </c>
      <c r="L692">
        <v>13650</v>
      </c>
      <c r="M692" s="373" t="s">
        <v>430</v>
      </c>
      <c r="N692" s="373" t="s">
        <v>378</v>
      </c>
      <c r="O692" s="373" t="s">
        <v>1138</v>
      </c>
      <c r="P692" s="373" t="s">
        <v>535</v>
      </c>
      <c r="Q692" t="s">
        <v>518</v>
      </c>
      <c r="R692" t="s">
        <v>535</v>
      </c>
      <c r="S692" t="s">
        <v>535</v>
      </c>
      <c r="U692" s="373" t="s">
        <v>430</v>
      </c>
      <c r="V692" t="str">
        <f t="shared" si="22"/>
        <v>North County</v>
      </c>
      <c r="W692" t="s">
        <v>535</v>
      </c>
    </row>
    <row r="693" spans="10:23">
      <c r="J693" s="372" t="str">
        <f t="shared" si="21"/>
        <v>13651Jefferson</v>
      </c>
      <c r="K693" s="373" t="s">
        <v>1164</v>
      </c>
      <c r="L693">
        <v>13651</v>
      </c>
      <c r="M693" s="373" t="s">
        <v>430</v>
      </c>
      <c r="N693" s="373" t="s">
        <v>378</v>
      </c>
      <c r="O693" s="373" t="s">
        <v>1138</v>
      </c>
      <c r="P693" s="373" t="s">
        <v>535</v>
      </c>
      <c r="Q693" t="s">
        <v>518</v>
      </c>
      <c r="R693" t="s">
        <v>535</v>
      </c>
      <c r="S693" t="s">
        <v>535</v>
      </c>
      <c r="U693" s="373" t="s">
        <v>430</v>
      </c>
      <c r="V693" t="str">
        <f t="shared" si="22"/>
        <v>North County</v>
      </c>
      <c r="W693" t="s">
        <v>535</v>
      </c>
    </row>
    <row r="694" spans="10:23">
      <c r="J694" s="372" t="str">
        <f t="shared" si="21"/>
        <v>13656Jefferson</v>
      </c>
      <c r="K694" s="373" t="s">
        <v>1165</v>
      </c>
      <c r="L694">
        <v>13656</v>
      </c>
      <c r="M694" s="373" t="s">
        <v>430</v>
      </c>
      <c r="N694" s="373" t="s">
        <v>378</v>
      </c>
      <c r="O694" s="373" t="s">
        <v>1138</v>
      </c>
      <c r="P694" s="373" t="s">
        <v>535</v>
      </c>
      <c r="Q694" t="s">
        <v>518</v>
      </c>
      <c r="R694" t="s">
        <v>535</v>
      </c>
      <c r="S694" t="s">
        <v>535</v>
      </c>
      <c r="U694" s="373" t="s">
        <v>430</v>
      </c>
      <c r="V694" t="str">
        <f t="shared" si="22"/>
        <v>North County</v>
      </c>
      <c r="W694" t="s">
        <v>535</v>
      </c>
    </row>
    <row r="695" spans="10:23">
      <c r="J695" s="372" t="str">
        <f t="shared" si="21"/>
        <v>13657Jefferson</v>
      </c>
      <c r="K695" s="373" t="s">
        <v>1166</v>
      </c>
      <c r="L695">
        <v>13657</v>
      </c>
      <c r="M695" s="373" t="s">
        <v>430</v>
      </c>
      <c r="N695" s="373" t="s">
        <v>378</v>
      </c>
      <c r="O695" s="373" t="s">
        <v>1138</v>
      </c>
      <c r="P695" s="373" t="s">
        <v>535</v>
      </c>
      <c r="Q695" t="s">
        <v>518</v>
      </c>
      <c r="R695" t="s">
        <v>535</v>
      </c>
      <c r="S695" t="s">
        <v>535</v>
      </c>
      <c r="U695" s="373" t="s">
        <v>430</v>
      </c>
      <c r="V695" t="str">
        <f t="shared" si="22"/>
        <v>North County</v>
      </c>
      <c r="W695" t="s">
        <v>535</v>
      </c>
    </row>
    <row r="696" spans="10:23">
      <c r="J696" s="372" t="str">
        <f t="shared" si="21"/>
        <v>13659Jefferson</v>
      </c>
      <c r="K696" s="373" t="s">
        <v>1167</v>
      </c>
      <c r="L696">
        <v>13659</v>
      </c>
      <c r="M696" s="373" t="s">
        <v>430</v>
      </c>
      <c r="N696" s="373" t="s">
        <v>378</v>
      </c>
      <c r="O696" s="373" t="s">
        <v>1138</v>
      </c>
      <c r="P696" s="373" t="s">
        <v>535</v>
      </c>
      <c r="Q696" t="s">
        <v>518</v>
      </c>
      <c r="R696" t="s">
        <v>535</v>
      </c>
      <c r="S696" t="s">
        <v>535</v>
      </c>
      <c r="U696" s="373" t="s">
        <v>430</v>
      </c>
      <c r="V696" t="str">
        <f t="shared" si="22"/>
        <v>North County</v>
      </c>
      <c r="W696" t="s">
        <v>535</v>
      </c>
    </row>
    <row r="697" spans="10:23">
      <c r="J697" s="372" t="str">
        <f t="shared" si="21"/>
        <v>13661Jefferson</v>
      </c>
      <c r="K697" s="373" t="s">
        <v>1168</v>
      </c>
      <c r="L697">
        <v>13661</v>
      </c>
      <c r="M697" s="373" t="s">
        <v>430</v>
      </c>
      <c r="N697" s="373" t="s">
        <v>378</v>
      </c>
      <c r="O697" s="373" t="s">
        <v>1138</v>
      </c>
      <c r="P697" s="373" t="s">
        <v>535</v>
      </c>
      <c r="Q697" t="s">
        <v>518</v>
      </c>
      <c r="R697" t="s">
        <v>535</v>
      </c>
      <c r="S697" t="s">
        <v>535</v>
      </c>
      <c r="U697" s="373" t="s">
        <v>430</v>
      </c>
      <c r="V697" t="str">
        <f t="shared" si="22"/>
        <v>North County</v>
      </c>
      <c r="W697" t="s">
        <v>535</v>
      </c>
    </row>
    <row r="698" spans="10:23">
      <c r="J698" s="372" t="str">
        <f t="shared" si="21"/>
        <v>13665Jefferson</v>
      </c>
      <c r="K698" s="373" t="s">
        <v>1169</v>
      </c>
      <c r="L698">
        <v>13665</v>
      </c>
      <c r="M698" s="373" t="s">
        <v>430</v>
      </c>
      <c r="N698" s="373" t="s">
        <v>378</v>
      </c>
      <c r="O698" s="373" t="s">
        <v>1138</v>
      </c>
      <c r="P698" s="373" t="s">
        <v>535</v>
      </c>
      <c r="Q698" t="s">
        <v>518</v>
      </c>
      <c r="R698" t="s">
        <v>535</v>
      </c>
      <c r="S698" t="s">
        <v>535</v>
      </c>
      <c r="U698" s="373" t="s">
        <v>430</v>
      </c>
      <c r="V698" t="str">
        <f t="shared" si="22"/>
        <v>North County</v>
      </c>
      <c r="W698" t="s">
        <v>535</v>
      </c>
    </row>
    <row r="699" spans="10:23">
      <c r="J699" s="372" t="str">
        <f t="shared" si="21"/>
        <v>13671Jefferson</v>
      </c>
      <c r="K699" s="373" t="s">
        <v>1170</v>
      </c>
      <c r="L699">
        <v>13671</v>
      </c>
      <c r="M699" s="373" t="s">
        <v>430</v>
      </c>
      <c r="N699" s="373" t="s">
        <v>378</v>
      </c>
      <c r="O699" s="373" t="s">
        <v>1138</v>
      </c>
      <c r="P699" s="373" t="s">
        <v>535</v>
      </c>
      <c r="Q699" t="s">
        <v>518</v>
      </c>
      <c r="R699" t="s">
        <v>535</v>
      </c>
      <c r="S699" t="s">
        <v>535</v>
      </c>
      <c r="U699" s="373" t="s">
        <v>430</v>
      </c>
      <c r="V699" t="str">
        <f t="shared" si="22"/>
        <v>North County</v>
      </c>
      <c r="W699" t="s">
        <v>535</v>
      </c>
    </row>
    <row r="700" spans="10:23">
      <c r="J700" s="372" t="str">
        <f t="shared" si="21"/>
        <v>13674Jefferson</v>
      </c>
      <c r="K700" s="373" t="s">
        <v>1171</v>
      </c>
      <c r="L700">
        <v>13674</v>
      </c>
      <c r="M700" s="373" t="s">
        <v>430</v>
      </c>
      <c r="N700" s="373" t="s">
        <v>378</v>
      </c>
      <c r="O700" s="373" t="s">
        <v>1138</v>
      </c>
      <c r="P700" s="373" t="s">
        <v>535</v>
      </c>
      <c r="Q700" t="s">
        <v>518</v>
      </c>
      <c r="R700" t="s">
        <v>535</v>
      </c>
      <c r="S700" t="s">
        <v>535</v>
      </c>
      <c r="U700" s="373" t="s">
        <v>430</v>
      </c>
      <c r="V700" t="str">
        <f t="shared" si="22"/>
        <v>North County</v>
      </c>
      <c r="W700" t="s">
        <v>535</v>
      </c>
    </row>
    <row r="701" spans="10:23">
      <c r="J701" s="372" t="str">
        <f t="shared" si="21"/>
        <v>13675Jefferson</v>
      </c>
      <c r="K701" s="373" t="s">
        <v>1172</v>
      </c>
      <c r="L701">
        <v>13675</v>
      </c>
      <c r="M701" s="373" t="s">
        <v>430</v>
      </c>
      <c r="N701" s="373" t="s">
        <v>378</v>
      </c>
      <c r="O701" s="373" t="s">
        <v>1138</v>
      </c>
      <c r="P701" s="373" t="s">
        <v>535</v>
      </c>
      <c r="Q701" t="s">
        <v>518</v>
      </c>
      <c r="R701" t="s">
        <v>535</v>
      </c>
      <c r="S701" t="s">
        <v>535</v>
      </c>
      <c r="U701" s="373" t="s">
        <v>430</v>
      </c>
      <c r="V701" t="str">
        <f t="shared" si="22"/>
        <v>North County</v>
      </c>
      <c r="W701" t="s">
        <v>535</v>
      </c>
    </row>
    <row r="702" spans="10:23">
      <c r="J702" s="372" t="str">
        <f t="shared" si="21"/>
        <v>13679Jefferson</v>
      </c>
      <c r="K702" s="373" t="s">
        <v>1173</v>
      </c>
      <c r="L702">
        <v>13679</v>
      </c>
      <c r="M702" s="373" t="s">
        <v>430</v>
      </c>
      <c r="N702" s="373" t="s">
        <v>378</v>
      </c>
      <c r="O702" s="373" t="s">
        <v>1138</v>
      </c>
      <c r="P702" s="373" t="s">
        <v>535</v>
      </c>
      <c r="Q702" t="s">
        <v>518</v>
      </c>
      <c r="R702" t="s">
        <v>535</v>
      </c>
      <c r="S702" t="s">
        <v>535</v>
      </c>
      <c r="U702" s="373" t="s">
        <v>430</v>
      </c>
      <c r="V702" t="str">
        <f t="shared" si="22"/>
        <v>North County</v>
      </c>
      <c r="W702" t="s">
        <v>535</v>
      </c>
    </row>
    <row r="703" spans="10:23">
      <c r="J703" s="372" t="str">
        <f t="shared" si="21"/>
        <v>13682Jefferson</v>
      </c>
      <c r="K703" s="373" t="s">
        <v>1174</v>
      </c>
      <c r="L703">
        <v>13682</v>
      </c>
      <c r="M703" s="373" t="s">
        <v>430</v>
      </c>
      <c r="N703" s="373" t="s">
        <v>378</v>
      </c>
      <c r="O703" s="373" t="s">
        <v>1138</v>
      </c>
      <c r="P703" s="373" t="s">
        <v>535</v>
      </c>
      <c r="Q703" t="s">
        <v>518</v>
      </c>
      <c r="R703" t="s">
        <v>535</v>
      </c>
      <c r="S703" t="s">
        <v>535</v>
      </c>
      <c r="U703" s="373" t="s">
        <v>430</v>
      </c>
      <c r="V703" t="str">
        <f t="shared" si="22"/>
        <v>North County</v>
      </c>
      <c r="W703" t="s">
        <v>535</v>
      </c>
    </row>
    <row r="704" spans="10:23">
      <c r="J704" s="372" t="str">
        <f t="shared" si="21"/>
        <v>13685Jefferson</v>
      </c>
      <c r="K704" s="373" t="s">
        <v>1175</v>
      </c>
      <c r="L704">
        <v>13685</v>
      </c>
      <c r="M704" s="373" t="s">
        <v>430</v>
      </c>
      <c r="N704" s="373" t="s">
        <v>378</v>
      </c>
      <c r="O704" s="373" t="s">
        <v>1138</v>
      </c>
      <c r="P704" s="373" t="s">
        <v>535</v>
      </c>
      <c r="Q704" t="s">
        <v>518</v>
      </c>
      <c r="R704" t="s">
        <v>535</v>
      </c>
      <c r="S704" t="s">
        <v>535</v>
      </c>
      <c r="U704" s="373" t="s">
        <v>430</v>
      </c>
      <c r="V704" t="str">
        <f t="shared" si="22"/>
        <v>North County</v>
      </c>
      <c r="W704" t="s">
        <v>535</v>
      </c>
    </row>
    <row r="705" spans="10:23">
      <c r="J705" s="372" t="str">
        <f t="shared" si="21"/>
        <v>13692Jefferson</v>
      </c>
      <c r="K705" s="373" t="s">
        <v>1176</v>
      </c>
      <c r="L705">
        <v>13692</v>
      </c>
      <c r="M705" s="373" t="s">
        <v>430</v>
      </c>
      <c r="N705" s="373" t="s">
        <v>378</v>
      </c>
      <c r="O705" s="373" t="s">
        <v>1138</v>
      </c>
      <c r="P705" s="373" t="s">
        <v>535</v>
      </c>
      <c r="Q705" t="s">
        <v>518</v>
      </c>
      <c r="R705" t="s">
        <v>535</v>
      </c>
      <c r="S705" t="s">
        <v>535</v>
      </c>
      <c r="U705" s="373" t="s">
        <v>430</v>
      </c>
      <c r="V705" t="str">
        <f t="shared" si="22"/>
        <v>North County</v>
      </c>
      <c r="W705" t="s">
        <v>535</v>
      </c>
    </row>
    <row r="706" spans="10:23">
      <c r="J706" s="372" t="str">
        <f t="shared" si="21"/>
        <v>13693Jefferson</v>
      </c>
      <c r="K706" s="373" t="s">
        <v>1177</v>
      </c>
      <c r="L706">
        <v>13693</v>
      </c>
      <c r="M706" s="373" t="s">
        <v>430</v>
      </c>
      <c r="N706" s="373" t="s">
        <v>378</v>
      </c>
      <c r="O706" s="373" t="s">
        <v>1138</v>
      </c>
      <c r="P706" s="373" t="s">
        <v>535</v>
      </c>
      <c r="Q706" t="s">
        <v>518</v>
      </c>
      <c r="R706" t="s">
        <v>535</v>
      </c>
      <c r="S706" t="s">
        <v>535</v>
      </c>
      <c r="U706" s="373" t="s">
        <v>430</v>
      </c>
      <c r="V706" t="str">
        <f t="shared" si="22"/>
        <v>North County</v>
      </c>
      <c r="W706" t="s">
        <v>535</v>
      </c>
    </row>
    <row r="707" spans="10:23">
      <c r="J707" s="372" t="str">
        <f t="shared" si="21"/>
        <v>13691Jefferson</v>
      </c>
      <c r="K707" s="373" t="s">
        <v>1178</v>
      </c>
      <c r="L707">
        <v>13691</v>
      </c>
      <c r="M707" s="373" t="s">
        <v>430</v>
      </c>
      <c r="N707" s="373" t="s">
        <v>494</v>
      </c>
      <c r="O707" s="373" t="s">
        <v>1138</v>
      </c>
      <c r="P707" s="373" t="s">
        <v>535</v>
      </c>
      <c r="Q707" t="s">
        <v>518</v>
      </c>
      <c r="R707" t="s">
        <v>535</v>
      </c>
      <c r="S707" t="s">
        <v>535</v>
      </c>
      <c r="U707" s="373" t="s">
        <v>430</v>
      </c>
      <c r="V707" t="str">
        <f t="shared" si="22"/>
        <v>North County</v>
      </c>
      <c r="W707" t="s">
        <v>535</v>
      </c>
    </row>
    <row r="708" spans="10:23">
      <c r="J708" s="372" t="str">
        <f t="shared" si="21"/>
        <v>13673Jefferson</v>
      </c>
      <c r="K708" s="373" t="s">
        <v>1179</v>
      </c>
      <c r="L708">
        <v>13673</v>
      </c>
      <c r="M708" s="373" t="s">
        <v>430</v>
      </c>
      <c r="N708" s="373" t="s">
        <v>494</v>
      </c>
      <c r="O708" s="373" t="s">
        <v>1138</v>
      </c>
      <c r="P708" s="373" t="s">
        <v>535</v>
      </c>
      <c r="Q708" t="s">
        <v>518</v>
      </c>
      <c r="R708" t="s">
        <v>535</v>
      </c>
      <c r="S708" t="s">
        <v>535</v>
      </c>
      <c r="U708" s="373" t="s">
        <v>430</v>
      </c>
      <c r="V708" t="str">
        <f t="shared" si="22"/>
        <v>North County</v>
      </c>
      <c r="W708" t="s">
        <v>535</v>
      </c>
    </row>
    <row r="709" spans="10:23">
      <c r="J709" s="372" t="str">
        <f t="shared" ref="J709:J772" si="23">CONCATENATE(L709,O709)</f>
        <v>11201Kings</v>
      </c>
      <c r="K709" s="373" t="s">
        <v>1180</v>
      </c>
      <c r="L709">
        <v>11201</v>
      </c>
      <c r="M709" s="373" t="s">
        <v>565</v>
      </c>
      <c r="N709" s="373" t="s">
        <v>401</v>
      </c>
      <c r="O709" s="373" t="s">
        <v>1181</v>
      </c>
      <c r="P709" s="373" t="s">
        <v>552</v>
      </c>
      <c r="Q709" t="s">
        <v>507</v>
      </c>
      <c r="R709" s="425"/>
      <c r="S709" s="425"/>
      <c r="T709" t="s">
        <v>469</v>
      </c>
      <c r="U709" s="373" t="s">
        <v>565</v>
      </c>
      <c r="V709" t="str">
        <f t="shared" ref="V709:V772" si="24">Q709</f>
        <v>NYC</v>
      </c>
    </row>
    <row r="710" spans="10:23">
      <c r="J710" s="372" t="str">
        <f t="shared" si="23"/>
        <v>11202Kings</v>
      </c>
      <c r="K710" s="373" t="s">
        <v>1182</v>
      </c>
      <c r="L710">
        <v>11202</v>
      </c>
      <c r="M710" s="373" t="s">
        <v>565</v>
      </c>
      <c r="N710" s="373" t="s">
        <v>401</v>
      </c>
      <c r="O710" s="373" t="s">
        <v>1181</v>
      </c>
      <c r="P710" s="373" t="s">
        <v>552</v>
      </c>
      <c r="Q710" t="s">
        <v>507</v>
      </c>
      <c r="R710" s="425"/>
      <c r="S710" s="425"/>
      <c r="T710" t="s">
        <v>469</v>
      </c>
      <c r="U710" s="373" t="s">
        <v>565</v>
      </c>
      <c r="V710" t="str">
        <f t="shared" si="24"/>
        <v>NYC</v>
      </c>
    </row>
    <row r="711" spans="10:23">
      <c r="J711" s="372" t="str">
        <f t="shared" si="23"/>
        <v>11203Kings</v>
      </c>
      <c r="K711" s="373" t="s">
        <v>1183</v>
      </c>
      <c r="L711">
        <v>11203</v>
      </c>
      <c r="M711" s="373" t="s">
        <v>565</v>
      </c>
      <c r="N711" s="373" t="s">
        <v>401</v>
      </c>
      <c r="O711" s="373" t="s">
        <v>1181</v>
      </c>
      <c r="P711" s="373" t="s">
        <v>552</v>
      </c>
      <c r="Q711" t="s">
        <v>507</v>
      </c>
      <c r="R711" s="425"/>
      <c r="S711" s="425"/>
      <c r="T711" t="s">
        <v>469</v>
      </c>
      <c r="U711" s="373" t="s">
        <v>565</v>
      </c>
      <c r="V711" t="str">
        <f t="shared" si="24"/>
        <v>NYC</v>
      </c>
    </row>
    <row r="712" spans="10:23">
      <c r="J712" s="372" t="str">
        <f t="shared" si="23"/>
        <v>11204Kings</v>
      </c>
      <c r="K712" s="373" t="s">
        <v>1184</v>
      </c>
      <c r="L712">
        <v>11204</v>
      </c>
      <c r="M712" s="373" t="s">
        <v>565</v>
      </c>
      <c r="N712" s="373" t="s">
        <v>401</v>
      </c>
      <c r="O712" s="373" t="s">
        <v>1181</v>
      </c>
      <c r="P712" s="373" t="s">
        <v>552</v>
      </c>
      <c r="Q712" t="s">
        <v>507</v>
      </c>
      <c r="R712" s="425"/>
      <c r="S712" s="425"/>
      <c r="T712" t="s">
        <v>469</v>
      </c>
      <c r="U712" s="373" t="s">
        <v>565</v>
      </c>
      <c r="V712" t="str">
        <f t="shared" si="24"/>
        <v>NYC</v>
      </c>
    </row>
    <row r="713" spans="10:23">
      <c r="J713" s="372" t="str">
        <f t="shared" si="23"/>
        <v>11205Kings</v>
      </c>
      <c r="K713" s="373" t="s">
        <v>1185</v>
      </c>
      <c r="L713">
        <v>11205</v>
      </c>
      <c r="M713" s="373" t="s">
        <v>565</v>
      </c>
      <c r="N713" s="373" t="s">
        <v>401</v>
      </c>
      <c r="O713" s="373" t="s">
        <v>1181</v>
      </c>
      <c r="P713" s="373" t="s">
        <v>552</v>
      </c>
      <c r="Q713" t="s">
        <v>507</v>
      </c>
      <c r="R713" s="425"/>
      <c r="S713" s="425"/>
      <c r="T713" t="s">
        <v>469</v>
      </c>
      <c r="U713" s="373" t="s">
        <v>565</v>
      </c>
      <c r="V713" t="str">
        <f t="shared" si="24"/>
        <v>NYC</v>
      </c>
    </row>
    <row r="714" spans="10:23">
      <c r="J714" s="372" t="str">
        <f t="shared" si="23"/>
        <v>11206Kings</v>
      </c>
      <c r="K714" s="373" t="s">
        <v>1186</v>
      </c>
      <c r="L714">
        <v>11206</v>
      </c>
      <c r="M714" s="373" t="s">
        <v>565</v>
      </c>
      <c r="N714" s="373" t="s">
        <v>401</v>
      </c>
      <c r="O714" s="373" t="s">
        <v>1181</v>
      </c>
      <c r="P714" s="373" t="s">
        <v>552</v>
      </c>
      <c r="Q714" t="s">
        <v>507</v>
      </c>
      <c r="R714" s="425"/>
      <c r="S714" s="425"/>
      <c r="T714" t="s">
        <v>469</v>
      </c>
      <c r="U714" s="373" t="s">
        <v>565</v>
      </c>
      <c r="V714" t="str">
        <f t="shared" si="24"/>
        <v>NYC</v>
      </c>
    </row>
    <row r="715" spans="10:23">
      <c r="J715" s="372" t="str">
        <f t="shared" si="23"/>
        <v>11207Kings</v>
      </c>
      <c r="K715" s="373" t="s">
        <v>1187</v>
      </c>
      <c r="L715">
        <v>11207</v>
      </c>
      <c r="M715" s="373" t="s">
        <v>565</v>
      </c>
      <c r="N715" s="373" t="s">
        <v>401</v>
      </c>
      <c r="O715" s="373" t="s">
        <v>1181</v>
      </c>
      <c r="P715" s="373" t="s">
        <v>552</v>
      </c>
      <c r="Q715" t="s">
        <v>507</v>
      </c>
      <c r="R715" s="425"/>
      <c r="S715" s="425"/>
      <c r="T715" t="s">
        <v>469</v>
      </c>
      <c r="U715" s="373" t="s">
        <v>565</v>
      </c>
      <c r="V715" t="str">
        <f t="shared" si="24"/>
        <v>NYC</v>
      </c>
    </row>
    <row r="716" spans="10:23">
      <c r="J716" s="372" t="str">
        <f t="shared" si="23"/>
        <v>11208Kings</v>
      </c>
      <c r="K716" s="373" t="s">
        <v>1188</v>
      </c>
      <c r="L716">
        <v>11208</v>
      </c>
      <c r="M716" s="373" t="s">
        <v>565</v>
      </c>
      <c r="N716" s="373" t="s">
        <v>401</v>
      </c>
      <c r="O716" s="373" t="s">
        <v>1181</v>
      </c>
      <c r="P716" s="373" t="s">
        <v>552</v>
      </c>
      <c r="Q716" t="s">
        <v>507</v>
      </c>
      <c r="R716" s="425"/>
      <c r="S716" s="425"/>
      <c r="T716" t="s">
        <v>469</v>
      </c>
      <c r="U716" s="373" t="s">
        <v>565</v>
      </c>
      <c r="V716" t="str">
        <f t="shared" si="24"/>
        <v>NYC</v>
      </c>
    </row>
    <row r="717" spans="10:23">
      <c r="J717" s="372" t="str">
        <f t="shared" si="23"/>
        <v>11209Kings</v>
      </c>
      <c r="K717" s="373" t="s">
        <v>1189</v>
      </c>
      <c r="L717">
        <v>11209</v>
      </c>
      <c r="M717" s="373" t="s">
        <v>565</v>
      </c>
      <c r="N717" s="373" t="s">
        <v>401</v>
      </c>
      <c r="O717" s="373" t="s">
        <v>1181</v>
      </c>
      <c r="P717" s="373" t="s">
        <v>552</v>
      </c>
      <c r="Q717" t="s">
        <v>507</v>
      </c>
      <c r="R717" s="425"/>
      <c r="S717" s="425"/>
      <c r="T717" t="s">
        <v>469</v>
      </c>
      <c r="U717" s="373" t="s">
        <v>565</v>
      </c>
      <c r="V717" t="str">
        <f t="shared" si="24"/>
        <v>NYC</v>
      </c>
    </row>
    <row r="718" spans="10:23">
      <c r="J718" s="372" t="str">
        <f t="shared" si="23"/>
        <v>11210Kings</v>
      </c>
      <c r="K718" s="373" t="s">
        <v>1190</v>
      </c>
      <c r="L718">
        <v>11210</v>
      </c>
      <c r="M718" s="373" t="s">
        <v>565</v>
      </c>
      <c r="N718" s="373" t="s">
        <v>401</v>
      </c>
      <c r="O718" s="373" t="s">
        <v>1181</v>
      </c>
      <c r="P718" s="373" t="s">
        <v>552</v>
      </c>
      <c r="Q718" t="s">
        <v>507</v>
      </c>
      <c r="R718" s="425"/>
      <c r="S718" s="425"/>
      <c r="T718" t="s">
        <v>469</v>
      </c>
      <c r="U718" s="373" t="s">
        <v>565</v>
      </c>
      <c r="V718" t="str">
        <f t="shared" si="24"/>
        <v>NYC</v>
      </c>
    </row>
    <row r="719" spans="10:23">
      <c r="J719" s="372" t="str">
        <f t="shared" si="23"/>
        <v>11211Kings</v>
      </c>
      <c r="K719" s="373" t="s">
        <v>1191</v>
      </c>
      <c r="L719">
        <v>11211</v>
      </c>
      <c r="M719" s="373" t="s">
        <v>565</v>
      </c>
      <c r="N719" s="373" t="s">
        <v>401</v>
      </c>
      <c r="O719" s="373" t="s">
        <v>1181</v>
      </c>
      <c r="P719" s="373" t="s">
        <v>552</v>
      </c>
      <c r="Q719" t="s">
        <v>507</v>
      </c>
      <c r="R719" s="425"/>
      <c r="S719" s="425"/>
      <c r="T719" t="s">
        <v>469</v>
      </c>
      <c r="U719" s="373" t="s">
        <v>565</v>
      </c>
      <c r="V719" t="str">
        <f t="shared" si="24"/>
        <v>NYC</v>
      </c>
    </row>
    <row r="720" spans="10:23">
      <c r="J720" s="372" t="str">
        <f t="shared" si="23"/>
        <v>11212Kings</v>
      </c>
      <c r="K720" s="373" t="s">
        <v>1192</v>
      </c>
      <c r="L720">
        <v>11212</v>
      </c>
      <c r="M720" s="373" t="s">
        <v>565</v>
      </c>
      <c r="N720" s="373" t="s">
        <v>401</v>
      </c>
      <c r="O720" s="373" t="s">
        <v>1181</v>
      </c>
      <c r="P720" s="373" t="s">
        <v>552</v>
      </c>
      <c r="Q720" t="s">
        <v>507</v>
      </c>
      <c r="R720" s="425"/>
      <c r="S720" s="425"/>
      <c r="T720" t="s">
        <v>469</v>
      </c>
      <c r="U720" s="373" t="s">
        <v>565</v>
      </c>
      <c r="V720" t="str">
        <f t="shared" si="24"/>
        <v>NYC</v>
      </c>
    </row>
    <row r="721" spans="10:22">
      <c r="J721" s="372" t="str">
        <f t="shared" si="23"/>
        <v>11213Kings</v>
      </c>
      <c r="K721" s="373" t="s">
        <v>1193</v>
      </c>
      <c r="L721">
        <v>11213</v>
      </c>
      <c r="M721" s="373" t="s">
        <v>565</v>
      </c>
      <c r="N721" s="373" t="s">
        <v>401</v>
      </c>
      <c r="O721" s="373" t="s">
        <v>1181</v>
      </c>
      <c r="P721" s="373" t="s">
        <v>552</v>
      </c>
      <c r="Q721" t="s">
        <v>507</v>
      </c>
      <c r="R721" s="425"/>
      <c r="S721" s="425"/>
      <c r="T721" t="s">
        <v>469</v>
      </c>
      <c r="U721" s="373" t="s">
        <v>565</v>
      </c>
      <c r="V721" t="str">
        <f t="shared" si="24"/>
        <v>NYC</v>
      </c>
    </row>
    <row r="722" spans="10:22">
      <c r="J722" s="372" t="str">
        <f t="shared" si="23"/>
        <v>11214Kings</v>
      </c>
      <c r="K722" s="373" t="s">
        <v>1194</v>
      </c>
      <c r="L722">
        <v>11214</v>
      </c>
      <c r="M722" s="373" t="s">
        <v>565</v>
      </c>
      <c r="N722" s="373" t="s">
        <v>401</v>
      </c>
      <c r="O722" s="373" t="s">
        <v>1181</v>
      </c>
      <c r="P722" s="373" t="s">
        <v>552</v>
      </c>
      <c r="Q722" t="s">
        <v>507</v>
      </c>
      <c r="R722" s="425"/>
      <c r="S722" s="425"/>
      <c r="T722" t="s">
        <v>469</v>
      </c>
      <c r="U722" s="373" t="s">
        <v>565</v>
      </c>
      <c r="V722" t="str">
        <f t="shared" si="24"/>
        <v>NYC</v>
      </c>
    </row>
    <row r="723" spans="10:22">
      <c r="J723" s="372" t="str">
        <f t="shared" si="23"/>
        <v>11215Kings</v>
      </c>
      <c r="K723" s="373" t="s">
        <v>1195</v>
      </c>
      <c r="L723">
        <v>11215</v>
      </c>
      <c r="M723" s="373" t="s">
        <v>565</v>
      </c>
      <c r="N723" s="373" t="s">
        <v>401</v>
      </c>
      <c r="O723" s="373" t="s">
        <v>1181</v>
      </c>
      <c r="P723" s="373" t="s">
        <v>552</v>
      </c>
      <c r="Q723" t="s">
        <v>507</v>
      </c>
      <c r="R723" s="425"/>
      <c r="S723" s="425"/>
      <c r="T723" t="s">
        <v>469</v>
      </c>
      <c r="U723" s="373" t="s">
        <v>565</v>
      </c>
      <c r="V723" t="str">
        <f t="shared" si="24"/>
        <v>NYC</v>
      </c>
    </row>
    <row r="724" spans="10:22">
      <c r="J724" s="372" t="str">
        <f t="shared" si="23"/>
        <v>11216Kings</v>
      </c>
      <c r="K724" s="373" t="s">
        <v>1196</v>
      </c>
      <c r="L724">
        <v>11216</v>
      </c>
      <c r="M724" s="373" t="s">
        <v>565</v>
      </c>
      <c r="N724" s="373" t="s">
        <v>401</v>
      </c>
      <c r="O724" s="373" t="s">
        <v>1181</v>
      </c>
      <c r="P724" s="373" t="s">
        <v>552</v>
      </c>
      <c r="Q724" t="s">
        <v>507</v>
      </c>
      <c r="R724" s="425"/>
      <c r="S724" s="425"/>
      <c r="T724" t="s">
        <v>469</v>
      </c>
      <c r="U724" s="373" t="s">
        <v>565</v>
      </c>
      <c r="V724" t="str">
        <f t="shared" si="24"/>
        <v>NYC</v>
      </c>
    </row>
    <row r="725" spans="10:22">
      <c r="J725" s="372" t="str">
        <f t="shared" si="23"/>
        <v>11217Kings</v>
      </c>
      <c r="K725" s="373" t="s">
        <v>1197</v>
      </c>
      <c r="L725">
        <v>11217</v>
      </c>
      <c r="M725" s="373" t="s">
        <v>565</v>
      </c>
      <c r="N725" s="373" t="s">
        <v>401</v>
      </c>
      <c r="O725" s="373" t="s">
        <v>1181</v>
      </c>
      <c r="P725" s="373" t="s">
        <v>552</v>
      </c>
      <c r="Q725" t="s">
        <v>507</v>
      </c>
      <c r="R725" s="425"/>
      <c r="S725" s="425"/>
      <c r="T725" t="s">
        <v>469</v>
      </c>
      <c r="U725" s="373" t="s">
        <v>565</v>
      </c>
      <c r="V725" t="str">
        <f t="shared" si="24"/>
        <v>NYC</v>
      </c>
    </row>
    <row r="726" spans="10:22">
      <c r="J726" s="372" t="str">
        <f t="shared" si="23"/>
        <v>11218Kings</v>
      </c>
      <c r="K726" s="373" t="s">
        <v>1198</v>
      </c>
      <c r="L726">
        <v>11218</v>
      </c>
      <c r="M726" s="373" t="s">
        <v>565</v>
      </c>
      <c r="N726" s="373" t="s">
        <v>401</v>
      </c>
      <c r="O726" s="373" t="s">
        <v>1181</v>
      </c>
      <c r="P726" s="373" t="s">
        <v>552</v>
      </c>
      <c r="Q726" t="s">
        <v>507</v>
      </c>
      <c r="R726" s="425"/>
      <c r="S726" s="425"/>
      <c r="T726" t="s">
        <v>469</v>
      </c>
      <c r="U726" s="373" t="s">
        <v>565</v>
      </c>
      <c r="V726" t="str">
        <f t="shared" si="24"/>
        <v>NYC</v>
      </c>
    </row>
    <row r="727" spans="10:22">
      <c r="J727" s="372" t="str">
        <f t="shared" si="23"/>
        <v>11219Kings</v>
      </c>
      <c r="K727" s="373" t="s">
        <v>1199</v>
      </c>
      <c r="L727">
        <v>11219</v>
      </c>
      <c r="M727" s="373" t="s">
        <v>565</v>
      </c>
      <c r="N727" s="373" t="s">
        <v>401</v>
      </c>
      <c r="O727" s="373" t="s">
        <v>1181</v>
      </c>
      <c r="P727" s="373" t="s">
        <v>552</v>
      </c>
      <c r="Q727" t="s">
        <v>507</v>
      </c>
      <c r="R727" s="425"/>
      <c r="S727" s="425"/>
      <c r="T727" t="s">
        <v>469</v>
      </c>
      <c r="U727" s="373" t="s">
        <v>565</v>
      </c>
      <c r="V727" t="str">
        <f t="shared" si="24"/>
        <v>NYC</v>
      </c>
    </row>
    <row r="728" spans="10:22">
      <c r="J728" s="372" t="str">
        <f t="shared" si="23"/>
        <v>11220Kings</v>
      </c>
      <c r="K728" s="373" t="s">
        <v>1200</v>
      </c>
      <c r="L728">
        <v>11220</v>
      </c>
      <c r="M728" s="373" t="s">
        <v>565</v>
      </c>
      <c r="N728" s="373" t="s">
        <v>401</v>
      </c>
      <c r="O728" s="373" t="s">
        <v>1181</v>
      </c>
      <c r="P728" s="373" t="s">
        <v>552</v>
      </c>
      <c r="Q728" t="s">
        <v>507</v>
      </c>
      <c r="R728" s="425"/>
      <c r="S728" s="425"/>
      <c r="T728" t="s">
        <v>469</v>
      </c>
      <c r="U728" s="373" t="s">
        <v>565</v>
      </c>
      <c r="V728" t="str">
        <f t="shared" si="24"/>
        <v>NYC</v>
      </c>
    </row>
    <row r="729" spans="10:22">
      <c r="J729" s="372" t="str">
        <f t="shared" si="23"/>
        <v>11221Kings</v>
      </c>
      <c r="K729" s="373" t="s">
        <v>1201</v>
      </c>
      <c r="L729">
        <v>11221</v>
      </c>
      <c r="M729" s="373" t="s">
        <v>565</v>
      </c>
      <c r="N729" s="373" t="s">
        <v>401</v>
      </c>
      <c r="O729" s="373" t="s">
        <v>1181</v>
      </c>
      <c r="P729" s="373" t="s">
        <v>552</v>
      </c>
      <c r="Q729" t="s">
        <v>507</v>
      </c>
      <c r="R729" s="425"/>
      <c r="S729" s="425"/>
      <c r="T729" t="s">
        <v>469</v>
      </c>
      <c r="U729" s="373" t="s">
        <v>565</v>
      </c>
      <c r="V729" t="str">
        <f t="shared" si="24"/>
        <v>NYC</v>
      </c>
    </row>
    <row r="730" spans="10:22">
      <c r="J730" s="372" t="str">
        <f t="shared" si="23"/>
        <v>11222Kings</v>
      </c>
      <c r="K730" s="373" t="s">
        <v>1202</v>
      </c>
      <c r="L730">
        <v>11222</v>
      </c>
      <c r="M730" s="373" t="s">
        <v>565</v>
      </c>
      <c r="N730" s="373" t="s">
        <v>401</v>
      </c>
      <c r="O730" s="373" t="s">
        <v>1181</v>
      </c>
      <c r="P730" s="373" t="s">
        <v>552</v>
      </c>
      <c r="Q730" t="s">
        <v>507</v>
      </c>
      <c r="R730" s="425"/>
      <c r="S730" s="425"/>
      <c r="T730" t="s">
        <v>469</v>
      </c>
      <c r="U730" s="373" t="s">
        <v>565</v>
      </c>
      <c r="V730" t="str">
        <f t="shared" si="24"/>
        <v>NYC</v>
      </c>
    </row>
    <row r="731" spans="10:22">
      <c r="J731" s="372" t="str">
        <f t="shared" si="23"/>
        <v>11223Kings</v>
      </c>
      <c r="K731" s="373" t="s">
        <v>1203</v>
      </c>
      <c r="L731">
        <v>11223</v>
      </c>
      <c r="M731" s="373" t="s">
        <v>565</v>
      </c>
      <c r="N731" s="373" t="s">
        <v>401</v>
      </c>
      <c r="O731" s="373" t="s">
        <v>1181</v>
      </c>
      <c r="P731" s="373" t="s">
        <v>552</v>
      </c>
      <c r="Q731" t="s">
        <v>507</v>
      </c>
      <c r="R731" s="425"/>
      <c r="S731" s="425"/>
      <c r="T731" t="s">
        <v>469</v>
      </c>
      <c r="U731" s="373" t="s">
        <v>565</v>
      </c>
      <c r="V731" t="str">
        <f t="shared" si="24"/>
        <v>NYC</v>
      </c>
    </row>
    <row r="732" spans="10:22">
      <c r="J732" s="372" t="str">
        <f t="shared" si="23"/>
        <v>11224Kings</v>
      </c>
      <c r="K732" s="373" t="s">
        <v>1204</v>
      </c>
      <c r="L732">
        <v>11224</v>
      </c>
      <c r="M732" s="373" t="s">
        <v>565</v>
      </c>
      <c r="N732" s="373" t="s">
        <v>401</v>
      </c>
      <c r="O732" s="373" t="s">
        <v>1181</v>
      </c>
      <c r="P732" s="373" t="s">
        <v>552</v>
      </c>
      <c r="Q732" t="s">
        <v>507</v>
      </c>
      <c r="R732" s="425"/>
      <c r="S732" s="425"/>
      <c r="T732" t="s">
        <v>469</v>
      </c>
      <c r="U732" s="373" t="s">
        <v>565</v>
      </c>
      <c r="V732" t="str">
        <f t="shared" si="24"/>
        <v>NYC</v>
      </c>
    </row>
    <row r="733" spans="10:22">
      <c r="J733" s="372" t="str">
        <f t="shared" si="23"/>
        <v>11225Kings</v>
      </c>
      <c r="K733" s="373" t="s">
        <v>1205</v>
      </c>
      <c r="L733">
        <v>11225</v>
      </c>
      <c r="M733" s="373" t="s">
        <v>565</v>
      </c>
      <c r="N733" s="373" t="s">
        <v>401</v>
      </c>
      <c r="O733" s="373" t="s">
        <v>1181</v>
      </c>
      <c r="P733" s="373" t="s">
        <v>552</v>
      </c>
      <c r="Q733" t="s">
        <v>507</v>
      </c>
      <c r="R733" s="425"/>
      <c r="S733" s="425"/>
      <c r="T733" t="s">
        <v>469</v>
      </c>
      <c r="U733" s="373" t="s">
        <v>565</v>
      </c>
      <c r="V733" t="str">
        <f t="shared" si="24"/>
        <v>NYC</v>
      </c>
    </row>
    <row r="734" spans="10:22">
      <c r="J734" s="372" t="str">
        <f t="shared" si="23"/>
        <v>11226Kings</v>
      </c>
      <c r="K734" s="373" t="s">
        <v>1206</v>
      </c>
      <c r="L734">
        <v>11226</v>
      </c>
      <c r="M734" s="373" t="s">
        <v>565</v>
      </c>
      <c r="N734" s="373" t="s">
        <v>401</v>
      </c>
      <c r="O734" s="373" t="s">
        <v>1181</v>
      </c>
      <c r="P734" s="373" t="s">
        <v>552</v>
      </c>
      <c r="Q734" t="s">
        <v>507</v>
      </c>
      <c r="R734" s="425"/>
      <c r="S734" s="425"/>
      <c r="T734" t="s">
        <v>469</v>
      </c>
      <c r="U734" s="373" t="s">
        <v>565</v>
      </c>
      <c r="V734" t="str">
        <f t="shared" si="24"/>
        <v>NYC</v>
      </c>
    </row>
    <row r="735" spans="10:22">
      <c r="J735" s="372" t="str">
        <f t="shared" si="23"/>
        <v>11228Kings</v>
      </c>
      <c r="K735" s="373" t="s">
        <v>1207</v>
      </c>
      <c r="L735">
        <v>11228</v>
      </c>
      <c r="M735" s="373" t="s">
        <v>565</v>
      </c>
      <c r="N735" s="373" t="s">
        <v>401</v>
      </c>
      <c r="O735" s="373" t="s">
        <v>1181</v>
      </c>
      <c r="P735" s="373" t="s">
        <v>552</v>
      </c>
      <c r="Q735" t="s">
        <v>507</v>
      </c>
      <c r="R735" s="425"/>
      <c r="S735" s="425"/>
      <c r="T735" t="s">
        <v>469</v>
      </c>
      <c r="U735" s="373" t="s">
        <v>565</v>
      </c>
      <c r="V735" t="str">
        <f t="shared" si="24"/>
        <v>NYC</v>
      </c>
    </row>
    <row r="736" spans="10:22">
      <c r="J736" s="372" t="str">
        <f t="shared" si="23"/>
        <v>11229Kings</v>
      </c>
      <c r="K736" s="373" t="s">
        <v>1208</v>
      </c>
      <c r="L736">
        <v>11229</v>
      </c>
      <c r="M736" s="373" t="s">
        <v>565</v>
      </c>
      <c r="N736" s="373" t="s">
        <v>401</v>
      </c>
      <c r="O736" s="373" t="s">
        <v>1181</v>
      </c>
      <c r="P736" s="373" t="s">
        <v>552</v>
      </c>
      <c r="Q736" t="s">
        <v>507</v>
      </c>
      <c r="R736" s="425"/>
      <c r="S736" s="425"/>
      <c r="T736" t="s">
        <v>469</v>
      </c>
      <c r="U736" s="373" t="s">
        <v>565</v>
      </c>
      <c r="V736" t="str">
        <f t="shared" si="24"/>
        <v>NYC</v>
      </c>
    </row>
    <row r="737" spans="10:22">
      <c r="J737" s="372" t="str">
        <f t="shared" si="23"/>
        <v>11230Kings</v>
      </c>
      <c r="K737" s="373" t="s">
        <v>1209</v>
      </c>
      <c r="L737">
        <v>11230</v>
      </c>
      <c r="M737" s="373" t="s">
        <v>565</v>
      </c>
      <c r="N737" s="373" t="s">
        <v>401</v>
      </c>
      <c r="O737" s="373" t="s">
        <v>1181</v>
      </c>
      <c r="P737" s="373" t="s">
        <v>552</v>
      </c>
      <c r="Q737" t="s">
        <v>507</v>
      </c>
      <c r="R737" s="425"/>
      <c r="S737" s="425"/>
      <c r="T737" t="s">
        <v>469</v>
      </c>
      <c r="U737" s="373" t="s">
        <v>565</v>
      </c>
      <c r="V737" t="str">
        <f t="shared" si="24"/>
        <v>NYC</v>
      </c>
    </row>
    <row r="738" spans="10:22">
      <c r="J738" s="372" t="str">
        <f t="shared" si="23"/>
        <v>11231Kings</v>
      </c>
      <c r="K738" s="373" t="s">
        <v>1210</v>
      </c>
      <c r="L738">
        <v>11231</v>
      </c>
      <c r="M738" s="373" t="s">
        <v>565</v>
      </c>
      <c r="N738" s="373" t="s">
        <v>401</v>
      </c>
      <c r="O738" s="373" t="s">
        <v>1181</v>
      </c>
      <c r="P738" s="373" t="s">
        <v>552</v>
      </c>
      <c r="Q738" t="s">
        <v>507</v>
      </c>
      <c r="R738" s="425"/>
      <c r="S738" s="425"/>
      <c r="T738" t="s">
        <v>469</v>
      </c>
      <c r="U738" s="373" t="s">
        <v>565</v>
      </c>
      <c r="V738" t="str">
        <f t="shared" si="24"/>
        <v>NYC</v>
      </c>
    </row>
    <row r="739" spans="10:22">
      <c r="J739" s="372" t="str">
        <f t="shared" si="23"/>
        <v>11232Kings</v>
      </c>
      <c r="K739" s="373" t="s">
        <v>1211</v>
      </c>
      <c r="L739">
        <v>11232</v>
      </c>
      <c r="M739" s="373" t="s">
        <v>565</v>
      </c>
      <c r="N739" s="373" t="s">
        <v>401</v>
      </c>
      <c r="O739" s="373" t="s">
        <v>1181</v>
      </c>
      <c r="P739" s="373" t="s">
        <v>552</v>
      </c>
      <c r="Q739" t="s">
        <v>507</v>
      </c>
      <c r="R739" s="425"/>
      <c r="S739" s="425"/>
      <c r="T739" t="s">
        <v>469</v>
      </c>
      <c r="U739" s="373" t="s">
        <v>565</v>
      </c>
      <c r="V739" t="str">
        <f t="shared" si="24"/>
        <v>NYC</v>
      </c>
    </row>
    <row r="740" spans="10:22">
      <c r="J740" s="372" t="str">
        <f t="shared" si="23"/>
        <v>11233Kings</v>
      </c>
      <c r="K740" s="373" t="s">
        <v>1212</v>
      </c>
      <c r="L740">
        <v>11233</v>
      </c>
      <c r="M740" s="373" t="s">
        <v>565</v>
      </c>
      <c r="N740" s="373" t="s">
        <v>401</v>
      </c>
      <c r="O740" s="373" t="s">
        <v>1181</v>
      </c>
      <c r="P740" s="373" t="s">
        <v>552</v>
      </c>
      <c r="Q740" t="s">
        <v>507</v>
      </c>
      <c r="R740" s="425"/>
      <c r="S740" s="425"/>
      <c r="T740" t="s">
        <v>469</v>
      </c>
      <c r="U740" s="373" t="s">
        <v>565</v>
      </c>
      <c r="V740" t="str">
        <f t="shared" si="24"/>
        <v>NYC</v>
      </c>
    </row>
    <row r="741" spans="10:22">
      <c r="J741" s="372" t="str">
        <f t="shared" si="23"/>
        <v>11234Kings</v>
      </c>
      <c r="K741" s="373" t="s">
        <v>1213</v>
      </c>
      <c r="L741">
        <v>11234</v>
      </c>
      <c r="M741" s="373" t="s">
        <v>565</v>
      </c>
      <c r="N741" s="373" t="s">
        <v>401</v>
      </c>
      <c r="O741" s="373" t="s">
        <v>1181</v>
      </c>
      <c r="P741" s="373" t="s">
        <v>552</v>
      </c>
      <c r="Q741" t="s">
        <v>507</v>
      </c>
      <c r="R741" s="425"/>
      <c r="S741" s="425"/>
      <c r="T741" t="s">
        <v>469</v>
      </c>
      <c r="U741" s="373" t="s">
        <v>565</v>
      </c>
      <c r="V741" t="str">
        <f t="shared" si="24"/>
        <v>NYC</v>
      </c>
    </row>
    <row r="742" spans="10:22">
      <c r="J742" s="372" t="str">
        <f t="shared" si="23"/>
        <v>11235Kings</v>
      </c>
      <c r="K742" s="373" t="s">
        <v>1214</v>
      </c>
      <c r="L742">
        <v>11235</v>
      </c>
      <c r="M742" s="373" t="s">
        <v>565</v>
      </c>
      <c r="N742" s="373" t="s">
        <v>401</v>
      </c>
      <c r="O742" s="373" t="s">
        <v>1181</v>
      </c>
      <c r="P742" s="373" t="s">
        <v>552</v>
      </c>
      <c r="Q742" t="s">
        <v>507</v>
      </c>
      <c r="R742" s="425"/>
      <c r="S742" s="425"/>
      <c r="T742" t="s">
        <v>469</v>
      </c>
      <c r="U742" s="373" t="s">
        <v>565</v>
      </c>
      <c r="V742" t="str">
        <f t="shared" si="24"/>
        <v>NYC</v>
      </c>
    </row>
    <row r="743" spans="10:22">
      <c r="J743" s="372" t="str">
        <f t="shared" si="23"/>
        <v>11236Kings</v>
      </c>
      <c r="K743" s="373" t="s">
        <v>1215</v>
      </c>
      <c r="L743">
        <v>11236</v>
      </c>
      <c r="M743" s="373" t="s">
        <v>565</v>
      </c>
      <c r="N743" s="373" t="s">
        <v>401</v>
      </c>
      <c r="O743" s="373" t="s">
        <v>1181</v>
      </c>
      <c r="P743" s="373" t="s">
        <v>552</v>
      </c>
      <c r="Q743" t="s">
        <v>507</v>
      </c>
      <c r="R743" s="425"/>
      <c r="S743" s="425"/>
      <c r="T743" t="s">
        <v>469</v>
      </c>
      <c r="U743" s="373" t="s">
        <v>565</v>
      </c>
      <c r="V743" t="str">
        <f t="shared" si="24"/>
        <v>NYC</v>
      </c>
    </row>
    <row r="744" spans="10:22">
      <c r="J744" s="372" t="str">
        <f t="shared" si="23"/>
        <v>11237Kings</v>
      </c>
      <c r="K744" s="373" t="s">
        <v>1216</v>
      </c>
      <c r="L744">
        <v>11237</v>
      </c>
      <c r="M744" s="373" t="s">
        <v>565</v>
      </c>
      <c r="N744" s="373" t="s">
        <v>401</v>
      </c>
      <c r="O744" s="373" t="s">
        <v>1181</v>
      </c>
      <c r="P744" s="373" t="s">
        <v>552</v>
      </c>
      <c r="Q744" t="s">
        <v>507</v>
      </c>
      <c r="R744" s="425"/>
      <c r="S744" s="425"/>
      <c r="T744" t="s">
        <v>469</v>
      </c>
      <c r="U744" s="373" t="s">
        <v>565</v>
      </c>
      <c r="V744" t="str">
        <f t="shared" si="24"/>
        <v>NYC</v>
      </c>
    </row>
    <row r="745" spans="10:22">
      <c r="J745" s="372" t="str">
        <f t="shared" si="23"/>
        <v>11238Kings</v>
      </c>
      <c r="K745" s="373" t="s">
        <v>1217</v>
      </c>
      <c r="L745">
        <v>11238</v>
      </c>
      <c r="M745" s="373" t="s">
        <v>565</v>
      </c>
      <c r="N745" s="373" t="s">
        <v>401</v>
      </c>
      <c r="O745" s="373" t="s">
        <v>1181</v>
      </c>
      <c r="P745" s="373" t="s">
        <v>552</v>
      </c>
      <c r="Q745" t="s">
        <v>507</v>
      </c>
      <c r="R745" s="425"/>
      <c r="S745" s="425"/>
      <c r="T745" t="s">
        <v>469</v>
      </c>
      <c r="U745" s="373" t="s">
        <v>565</v>
      </c>
      <c r="V745" t="str">
        <f t="shared" si="24"/>
        <v>NYC</v>
      </c>
    </row>
    <row r="746" spans="10:22">
      <c r="J746" s="372" t="str">
        <f t="shared" si="23"/>
        <v>11239Kings</v>
      </c>
      <c r="K746" s="373" t="s">
        <v>1218</v>
      </c>
      <c r="L746">
        <v>11239</v>
      </c>
      <c r="M746" s="373" t="s">
        <v>565</v>
      </c>
      <c r="N746" s="373" t="s">
        <v>401</v>
      </c>
      <c r="O746" s="373" t="s">
        <v>1181</v>
      </c>
      <c r="P746" s="373" t="s">
        <v>552</v>
      </c>
      <c r="Q746" t="s">
        <v>507</v>
      </c>
      <c r="R746" s="425"/>
      <c r="S746" s="425"/>
      <c r="T746" t="s">
        <v>469</v>
      </c>
      <c r="U746" s="373" t="s">
        <v>565</v>
      </c>
      <c r="V746" t="str">
        <f t="shared" si="24"/>
        <v>NYC</v>
      </c>
    </row>
    <row r="747" spans="10:22">
      <c r="J747" s="372" t="str">
        <f t="shared" si="23"/>
        <v>11241Kings</v>
      </c>
      <c r="K747" s="373" t="s">
        <v>1219</v>
      </c>
      <c r="L747">
        <v>11241</v>
      </c>
      <c r="M747" s="373" t="s">
        <v>565</v>
      </c>
      <c r="N747" s="373" t="s">
        <v>401</v>
      </c>
      <c r="O747" s="373" t="s">
        <v>1181</v>
      </c>
      <c r="P747" s="373" t="s">
        <v>552</v>
      </c>
      <c r="Q747" t="s">
        <v>507</v>
      </c>
      <c r="R747" s="425"/>
      <c r="S747" s="425"/>
      <c r="T747" t="s">
        <v>469</v>
      </c>
      <c r="U747" s="373" t="s">
        <v>565</v>
      </c>
      <c r="V747" t="str">
        <f t="shared" si="24"/>
        <v>NYC</v>
      </c>
    </row>
    <row r="748" spans="10:22">
      <c r="J748" s="372" t="str">
        <f t="shared" si="23"/>
        <v>11242Kings</v>
      </c>
      <c r="K748" s="373" t="s">
        <v>1220</v>
      </c>
      <c r="L748">
        <v>11242</v>
      </c>
      <c r="M748" s="373" t="s">
        <v>565</v>
      </c>
      <c r="N748" s="373" t="s">
        <v>401</v>
      </c>
      <c r="O748" s="373" t="s">
        <v>1181</v>
      </c>
      <c r="P748" s="373" t="s">
        <v>552</v>
      </c>
      <c r="Q748" t="s">
        <v>507</v>
      </c>
      <c r="R748" s="425"/>
      <c r="S748" s="425"/>
      <c r="T748" t="s">
        <v>469</v>
      </c>
      <c r="U748" s="373" t="s">
        <v>565</v>
      </c>
      <c r="V748" t="str">
        <f t="shared" si="24"/>
        <v>NYC</v>
      </c>
    </row>
    <row r="749" spans="10:22">
      <c r="J749" s="372" t="str">
        <f t="shared" si="23"/>
        <v>11243Kings</v>
      </c>
      <c r="K749" s="373" t="s">
        <v>1221</v>
      </c>
      <c r="L749">
        <v>11243</v>
      </c>
      <c r="M749" s="373" t="s">
        <v>565</v>
      </c>
      <c r="N749" s="373" t="s">
        <v>401</v>
      </c>
      <c r="O749" s="373" t="s">
        <v>1181</v>
      </c>
      <c r="P749" s="373" t="s">
        <v>552</v>
      </c>
      <c r="Q749" t="s">
        <v>507</v>
      </c>
      <c r="R749" s="425"/>
      <c r="S749" s="425"/>
      <c r="T749" t="s">
        <v>469</v>
      </c>
      <c r="U749" s="373" t="s">
        <v>565</v>
      </c>
      <c r="V749" t="str">
        <f t="shared" si="24"/>
        <v>NYC</v>
      </c>
    </row>
    <row r="750" spans="10:22">
      <c r="J750" s="372" t="str">
        <f t="shared" si="23"/>
        <v>11245Kings</v>
      </c>
      <c r="K750" s="373" t="s">
        <v>1222</v>
      </c>
      <c r="L750">
        <v>11245</v>
      </c>
      <c r="M750" s="373" t="s">
        <v>565</v>
      </c>
      <c r="N750" s="373" t="s">
        <v>401</v>
      </c>
      <c r="O750" s="373" t="s">
        <v>1181</v>
      </c>
      <c r="P750" s="373" t="s">
        <v>552</v>
      </c>
      <c r="Q750" t="s">
        <v>507</v>
      </c>
      <c r="R750" s="425"/>
      <c r="S750" s="425"/>
      <c r="T750" t="s">
        <v>469</v>
      </c>
      <c r="U750" s="373" t="s">
        <v>565</v>
      </c>
      <c r="V750" t="str">
        <f t="shared" si="24"/>
        <v>NYC</v>
      </c>
    </row>
    <row r="751" spans="10:22">
      <c r="J751" s="372" t="str">
        <f t="shared" si="23"/>
        <v>11247Kings</v>
      </c>
      <c r="K751" s="373" t="s">
        <v>1223</v>
      </c>
      <c r="L751">
        <v>11247</v>
      </c>
      <c r="M751" s="373" t="s">
        <v>565</v>
      </c>
      <c r="N751" s="373" t="s">
        <v>401</v>
      </c>
      <c r="O751" s="373" t="s">
        <v>1181</v>
      </c>
      <c r="P751" s="373" t="s">
        <v>552</v>
      </c>
      <c r="Q751" t="s">
        <v>507</v>
      </c>
      <c r="R751" s="425"/>
      <c r="S751" s="425"/>
      <c r="T751" t="s">
        <v>469</v>
      </c>
      <c r="U751" s="373" t="s">
        <v>565</v>
      </c>
      <c r="V751" t="str">
        <f t="shared" si="24"/>
        <v>NYC</v>
      </c>
    </row>
    <row r="752" spans="10:22">
      <c r="J752" s="372" t="str">
        <f t="shared" si="23"/>
        <v>11249Kings</v>
      </c>
      <c r="K752" s="373" t="s">
        <v>1224</v>
      </c>
      <c r="L752">
        <v>11249</v>
      </c>
      <c r="M752" s="373" t="s">
        <v>565</v>
      </c>
      <c r="N752" s="373" t="s">
        <v>401</v>
      </c>
      <c r="O752" s="373" t="s">
        <v>1181</v>
      </c>
      <c r="P752" s="373" t="s">
        <v>552</v>
      </c>
      <c r="Q752" t="s">
        <v>507</v>
      </c>
      <c r="R752" s="425"/>
      <c r="S752" s="425"/>
      <c r="T752" t="s">
        <v>469</v>
      </c>
      <c r="U752" s="373" t="s">
        <v>565</v>
      </c>
      <c r="V752" t="str">
        <f t="shared" si="24"/>
        <v>NYC</v>
      </c>
    </row>
    <row r="753" spans="10:23">
      <c r="J753" s="372" t="str">
        <f t="shared" si="23"/>
        <v>11251Kings</v>
      </c>
      <c r="K753" s="373" t="s">
        <v>1225</v>
      </c>
      <c r="L753">
        <v>11251</v>
      </c>
      <c r="M753" s="373" t="s">
        <v>565</v>
      </c>
      <c r="N753" s="373" t="s">
        <v>401</v>
      </c>
      <c r="O753" s="373" t="s">
        <v>1181</v>
      </c>
      <c r="P753" s="373" t="s">
        <v>552</v>
      </c>
      <c r="Q753" t="s">
        <v>507</v>
      </c>
      <c r="R753" s="425"/>
      <c r="S753" s="425"/>
      <c r="T753" t="s">
        <v>469</v>
      </c>
      <c r="U753" s="373" t="s">
        <v>565</v>
      </c>
      <c r="V753" t="str">
        <f t="shared" si="24"/>
        <v>NYC</v>
      </c>
    </row>
    <row r="754" spans="10:23">
      <c r="J754" s="372" t="str">
        <f t="shared" si="23"/>
        <v>11252Kings</v>
      </c>
      <c r="K754" s="373" t="s">
        <v>1226</v>
      </c>
      <c r="L754">
        <v>11252</v>
      </c>
      <c r="M754" s="373" t="s">
        <v>565</v>
      </c>
      <c r="N754" s="373" t="s">
        <v>401</v>
      </c>
      <c r="O754" s="373" t="s">
        <v>1181</v>
      </c>
      <c r="P754" s="373" t="s">
        <v>552</v>
      </c>
      <c r="Q754" t="s">
        <v>507</v>
      </c>
      <c r="R754" s="425"/>
      <c r="S754" s="425"/>
      <c r="T754" t="s">
        <v>469</v>
      </c>
      <c r="U754" s="373" t="s">
        <v>565</v>
      </c>
      <c r="V754" t="str">
        <f t="shared" si="24"/>
        <v>NYC</v>
      </c>
    </row>
    <row r="755" spans="10:23">
      <c r="J755" s="372" t="str">
        <f t="shared" si="23"/>
        <v>11256Kings</v>
      </c>
      <c r="K755" s="373" t="s">
        <v>1227</v>
      </c>
      <c r="L755">
        <v>11256</v>
      </c>
      <c r="M755" s="373" t="s">
        <v>565</v>
      </c>
      <c r="N755" s="373" t="s">
        <v>401</v>
      </c>
      <c r="O755" s="373" t="s">
        <v>1181</v>
      </c>
      <c r="P755" s="373" t="s">
        <v>552</v>
      </c>
      <c r="Q755" t="s">
        <v>507</v>
      </c>
      <c r="R755" s="425"/>
      <c r="S755" s="425"/>
      <c r="T755" t="s">
        <v>469</v>
      </c>
      <c r="U755" s="373" t="s">
        <v>565</v>
      </c>
      <c r="V755" t="str">
        <f t="shared" si="24"/>
        <v>NYC</v>
      </c>
    </row>
    <row r="756" spans="10:23">
      <c r="J756" s="372" t="str">
        <f t="shared" si="23"/>
        <v>13305Lewis</v>
      </c>
      <c r="K756" s="373" t="s">
        <v>1228</v>
      </c>
      <c r="L756">
        <v>13305</v>
      </c>
      <c r="M756" s="373" t="s">
        <v>430</v>
      </c>
      <c r="N756" s="373" t="s">
        <v>378</v>
      </c>
      <c r="O756" s="373" t="s">
        <v>1229</v>
      </c>
      <c r="P756" s="373" t="s">
        <v>535</v>
      </c>
      <c r="Q756" t="s">
        <v>518</v>
      </c>
      <c r="R756" t="s">
        <v>535</v>
      </c>
      <c r="S756" t="s">
        <v>535</v>
      </c>
      <c r="U756" s="373" t="s">
        <v>430</v>
      </c>
      <c r="V756" t="str">
        <f t="shared" si="24"/>
        <v>North County</v>
      </c>
      <c r="W756" t="s">
        <v>535</v>
      </c>
    </row>
    <row r="757" spans="10:23">
      <c r="J757" s="372" t="str">
        <f t="shared" si="23"/>
        <v>13312Lewis</v>
      </c>
      <c r="K757" s="373" t="s">
        <v>1230</v>
      </c>
      <c r="L757">
        <v>13312</v>
      </c>
      <c r="M757" s="373" t="s">
        <v>430</v>
      </c>
      <c r="N757" s="373" t="s">
        <v>378</v>
      </c>
      <c r="O757" s="373" t="s">
        <v>1229</v>
      </c>
      <c r="P757" s="373" t="s">
        <v>535</v>
      </c>
      <c r="Q757" t="s">
        <v>518</v>
      </c>
      <c r="R757" t="s">
        <v>535</v>
      </c>
      <c r="S757" t="s">
        <v>535</v>
      </c>
      <c r="U757" s="373" t="s">
        <v>430</v>
      </c>
      <c r="V757" t="str">
        <f t="shared" si="24"/>
        <v>North County</v>
      </c>
      <c r="W757" t="s">
        <v>535</v>
      </c>
    </row>
    <row r="758" spans="10:23">
      <c r="J758" s="372" t="str">
        <f t="shared" si="23"/>
        <v>13325Lewis</v>
      </c>
      <c r="K758" s="373" t="s">
        <v>1231</v>
      </c>
      <c r="L758">
        <v>13325</v>
      </c>
      <c r="M758" s="373" t="s">
        <v>430</v>
      </c>
      <c r="N758" s="373" t="s">
        <v>378</v>
      </c>
      <c r="O758" s="373" t="s">
        <v>1229</v>
      </c>
      <c r="P758" s="373" t="s">
        <v>535</v>
      </c>
      <c r="Q758" t="s">
        <v>518</v>
      </c>
      <c r="R758" t="s">
        <v>535</v>
      </c>
      <c r="S758" t="s">
        <v>535</v>
      </c>
      <c r="U758" s="373" t="s">
        <v>430</v>
      </c>
      <c r="V758" t="str">
        <f t="shared" si="24"/>
        <v>North County</v>
      </c>
      <c r="W758" t="s">
        <v>535</v>
      </c>
    </row>
    <row r="759" spans="10:23">
      <c r="J759" s="372" t="str">
        <f t="shared" si="23"/>
        <v>13327Lewis</v>
      </c>
      <c r="K759" s="373" t="s">
        <v>1232</v>
      </c>
      <c r="L759">
        <v>13327</v>
      </c>
      <c r="M759" s="373" t="s">
        <v>430</v>
      </c>
      <c r="N759" s="373" t="s">
        <v>378</v>
      </c>
      <c r="O759" s="373" t="s">
        <v>1229</v>
      </c>
      <c r="P759" s="373" t="s">
        <v>535</v>
      </c>
      <c r="Q759" t="s">
        <v>518</v>
      </c>
      <c r="R759" t="s">
        <v>535</v>
      </c>
      <c r="S759" t="s">
        <v>535</v>
      </c>
      <c r="U759" s="373" t="s">
        <v>430</v>
      </c>
      <c r="V759" t="str">
        <f t="shared" si="24"/>
        <v>North County</v>
      </c>
      <c r="W759" t="s">
        <v>535</v>
      </c>
    </row>
    <row r="760" spans="10:23">
      <c r="J760" s="372" t="str">
        <f t="shared" si="23"/>
        <v>13343Lewis</v>
      </c>
      <c r="K760" s="373" t="s">
        <v>1233</v>
      </c>
      <c r="L760">
        <v>13343</v>
      </c>
      <c r="M760" s="373" t="s">
        <v>430</v>
      </c>
      <c r="N760" s="373" t="s">
        <v>378</v>
      </c>
      <c r="O760" s="373" t="s">
        <v>1229</v>
      </c>
      <c r="P760" s="373" t="s">
        <v>535</v>
      </c>
      <c r="Q760" t="s">
        <v>518</v>
      </c>
      <c r="R760" t="s">
        <v>535</v>
      </c>
      <c r="S760" t="s">
        <v>535</v>
      </c>
      <c r="U760" s="373" t="s">
        <v>430</v>
      </c>
      <c r="V760" t="str">
        <f t="shared" si="24"/>
        <v>North County</v>
      </c>
      <c r="W760" t="s">
        <v>535</v>
      </c>
    </row>
    <row r="761" spans="10:23">
      <c r="J761" s="372" t="str">
        <f t="shared" si="23"/>
        <v>13345Lewis</v>
      </c>
      <c r="K761" s="373" t="s">
        <v>1234</v>
      </c>
      <c r="L761">
        <v>13345</v>
      </c>
      <c r="M761" s="373" t="s">
        <v>430</v>
      </c>
      <c r="N761" s="373" t="s">
        <v>378</v>
      </c>
      <c r="O761" s="373" t="s">
        <v>1229</v>
      </c>
      <c r="P761" s="373" t="s">
        <v>535</v>
      </c>
      <c r="Q761" t="s">
        <v>518</v>
      </c>
      <c r="R761" t="s">
        <v>535</v>
      </c>
      <c r="S761" t="s">
        <v>535</v>
      </c>
      <c r="U761" s="373" t="s">
        <v>430</v>
      </c>
      <c r="V761" t="str">
        <f t="shared" si="24"/>
        <v>North County</v>
      </c>
      <c r="W761" t="s">
        <v>535</v>
      </c>
    </row>
    <row r="762" spans="10:23">
      <c r="J762" s="372" t="str">
        <f t="shared" si="23"/>
        <v>13367Lewis</v>
      </c>
      <c r="K762" s="373" t="s">
        <v>1235</v>
      </c>
      <c r="L762">
        <v>13367</v>
      </c>
      <c r="M762" s="373" t="s">
        <v>430</v>
      </c>
      <c r="N762" s="373" t="s">
        <v>378</v>
      </c>
      <c r="O762" s="373" t="s">
        <v>1229</v>
      </c>
      <c r="P762" s="373" t="s">
        <v>535</v>
      </c>
      <c r="Q762" t="s">
        <v>518</v>
      </c>
      <c r="R762" t="s">
        <v>535</v>
      </c>
      <c r="S762" t="s">
        <v>535</v>
      </c>
      <c r="U762" s="373" t="s">
        <v>430</v>
      </c>
      <c r="V762" t="str">
        <f t="shared" si="24"/>
        <v>North County</v>
      </c>
      <c r="W762" t="s">
        <v>535</v>
      </c>
    </row>
    <row r="763" spans="10:23">
      <c r="J763" s="372" t="str">
        <f t="shared" si="23"/>
        <v>13368Lewis</v>
      </c>
      <c r="K763" s="373" t="s">
        <v>1236</v>
      </c>
      <c r="L763">
        <v>13368</v>
      </c>
      <c r="M763" s="373" t="s">
        <v>430</v>
      </c>
      <c r="N763" s="373" t="s">
        <v>378</v>
      </c>
      <c r="O763" s="373" t="s">
        <v>1229</v>
      </c>
      <c r="P763" s="373" t="s">
        <v>535</v>
      </c>
      <c r="Q763" t="s">
        <v>518</v>
      </c>
      <c r="R763" t="s">
        <v>535</v>
      </c>
      <c r="S763" t="s">
        <v>535</v>
      </c>
      <c r="U763" s="373" t="s">
        <v>430</v>
      </c>
      <c r="V763" t="str">
        <f t="shared" si="24"/>
        <v>North County</v>
      </c>
      <c r="W763" t="s">
        <v>535</v>
      </c>
    </row>
    <row r="764" spans="10:23">
      <c r="J764" s="372" t="str">
        <f t="shared" si="23"/>
        <v>13404Lewis</v>
      </c>
      <c r="K764" s="373" t="s">
        <v>1237</v>
      </c>
      <c r="L764">
        <v>13404</v>
      </c>
      <c r="M764" s="373" t="s">
        <v>430</v>
      </c>
      <c r="N764" s="373" t="s">
        <v>378</v>
      </c>
      <c r="O764" s="373" t="s">
        <v>1229</v>
      </c>
      <c r="P764" s="373" t="s">
        <v>535</v>
      </c>
      <c r="Q764" t="s">
        <v>518</v>
      </c>
      <c r="R764" t="s">
        <v>535</v>
      </c>
      <c r="S764" t="s">
        <v>535</v>
      </c>
      <c r="U764" s="373" t="s">
        <v>430</v>
      </c>
      <c r="V764" t="str">
        <f t="shared" si="24"/>
        <v>North County</v>
      </c>
      <c r="W764" t="s">
        <v>535</v>
      </c>
    </row>
    <row r="765" spans="10:23">
      <c r="J765" s="372" t="str">
        <f t="shared" si="23"/>
        <v>13433Lewis</v>
      </c>
      <c r="K765" s="373" t="s">
        <v>1238</v>
      </c>
      <c r="L765">
        <v>13433</v>
      </c>
      <c r="M765" s="373" t="s">
        <v>430</v>
      </c>
      <c r="N765" s="373" t="s">
        <v>378</v>
      </c>
      <c r="O765" s="373" t="s">
        <v>1229</v>
      </c>
      <c r="P765" s="373" t="s">
        <v>535</v>
      </c>
      <c r="Q765" t="s">
        <v>518</v>
      </c>
      <c r="R765" t="s">
        <v>535</v>
      </c>
      <c r="S765" t="s">
        <v>535</v>
      </c>
      <c r="U765" s="373" t="s">
        <v>430</v>
      </c>
      <c r="V765" t="str">
        <f t="shared" si="24"/>
        <v>North County</v>
      </c>
      <c r="W765" t="s">
        <v>535</v>
      </c>
    </row>
    <row r="766" spans="10:23">
      <c r="J766" s="372" t="str">
        <f t="shared" si="23"/>
        <v>13473Lewis</v>
      </c>
      <c r="K766" s="373" t="s">
        <v>1239</v>
      </c>
      <c r="L766">
        <v>13473</v>
      </c>
      <c r="M766" s="373" t="s">
        <v>430</v>
      </c>
      <c r="N766" s="373" t="s">
        <v>378</v>
      </c>
      <c r="O766" s="373" t="s">
        <v>1229</v>
      </c>
      <c r="P766" s="373" t="s">
        <v>535</v>
      </c>
      <c r="Q766" t="s">
        <v>518</v>
      </c>
      <c r="R766" t="s">
        <v>535</v>
      </c>
      <c r="S766" t="s">
        <v>535</v>
      </c>
      <c r="U766" s="373" t="s">
        <v>430</v>
      </c>
      <c r="V766" t="str">
        <f t="shared" si="24"/>
        <v>North County</v>
      </c>
      <c r="W766" t="s">
        <v>535</v>
      </c>
    </row>
    <row r="767" spans="10:23">
      <c r="J767" s="372" t="str">
        <f t="shared" si="23"/>
        <v>13620Lewis</v>
      </c>
      <c r="K767" s="373" t="s">
        <v>1240</v>
      </c>
      <c r="L767">
        <v>13620</v>
      </c>
      <c r="M767" s="373" t="s">
        <v>430</v>
      </c>
      <c r="N767" s="373" t="s">
        <v>378</v>
      </c>
      <c r="O767" s="373" t="s">
        <v>1229</v>
      </c>
      <c r="P767" s="373" t="s">
        <v>535</v>
      </c>
      <c r="Q767" t="s">
        <v>518</v>
      </c>
      <c r="R767" t="s">
        <v>535</v>
      </c>
      <c r="S767" t="s">
        <v>535</v>
      </c>
      <c r="U767" s="373" t="s">
        <v>430</v>
      </c>
      <c r="V767" t="str">
        <f t="shared" si="24"/>
        <v>North County</v>
      </c>
      <c r="W767" t="s">
        <v>535</v>
      </c>
    </row>
    <row r="768" spans="10:23">
      <c r="J768" s="372" t="str">
        <f t="shared" si="23"/>
        <v>13626Lewis</v>
      </c>
      <c r="K768" s="373" t="s">
        <v>1241</v>
      </c>
      <c r="L768">
        <v>13626</v>
      </c>
      <c r="M768" s="373" t="s">
        <v>430</v>
      </c>
      <c r="N768" s="373" t="s">
        <v>378</v>
      </c>
      <c r="O768" s="373" t="s">
        <v>1229</v>
      </c>
      <c r="P768" s="373" t="s">
        <v>535</v>
      </c>
      <c r="Q768" t="s">
        <v>518</v>
      </c>
      <c r="R768" t="s">
        <v>535</v>
      </c>
      <c r="S768" t="s">
        <v>535</v>
      </c>
      <c r="U768" s="373" t="s">
        <v>430</v>
      </c>
      <c r="V768" t="str">
        <f t="shared" si="24"/>
        <v>North County</v>
      </c>
      <c r="W768" t="s">
        <v>535</v>
      </c>
    </row>
    <row r="769" spans="10:23">
      <c r="J769" s="372" t="str">
        <f t="shared" si="23"/>
        <v>13627Lewis</v>
      </c>
      <c r="K769" s="373" t="s">
        <v>1242</v>
      </c>
      <c r="L769">
        <v>13627</v>
      </c>
      <c r="M769" s="373" t="s">
        <v>430</v>
      </c>
      <c r="N769" s="373" t="s">
        <v>378</v>
      </c>
      <c r="O769" s="373" t="s">
        <v>1229</v>
      </c>
      <c r="P769" s="373" t="s">
        <v>535</v>
      </c>
      <c r="Q769" t="s">
        <v>518</v>
      </c>
      <c r="R769" t="s">
        <v>535</v>
      </c>
      <c r="S769" t="s">
        <v>535</v>
      </c>
      <c r="U769" s="373" t="s">
        <v>430</v>
      </c>
      <c r="V769" t="str">
        <f t="shared" si="24"/>
        <v>North County</v>
      </c>
      <c r="W769" t="s">
        <v>535</v>
      </c>
    </row>
    <row r="770" spans="10:23">
      <c r="J770" s="372" t="str">
        <f t="shared" si="23"/>
        <v>13648Lewis</v>
      </c>
      <c r="K770" s="373" t="s">
        <v>1243</v>
      </c>
      <c r="L770">
        <v>13648</v>
      </c>
      <c r="M770" s="373" t="s">
        <v>430</v>
      </c>
      <c r="N770" s="373" t="s">
        <v>378</v>
      </c>
      <c r="O770" s="373" t="s">
        <v>1229</v>
      </c>
      <c r="P770" s="373" t="s">
        <v>535</v>
      </c>
      <c r="Q770" t="s">
        <v>518</v>
      </c>
      <c r="R770" t="s">
        <v>535</v>
      </c>
      <c r="S770" t="s">
        <v>535</v>
      </c>
      <c r="U770" s="373" t="s">
        <v>430</v>
      </c>
      <c r="V770" t="str">
        <f t="shared" si="24"/>
        <v>North County</v>
      </c>
      <c r="W770" t="s">
        <v>535</v>
      </c>
    </row>
    <row r="771" spans="10:23">
      <c r="J771" s="372" t="str">
        <f t="shared" si="23"/>
        <v>13489Lewis</v>
      </c>
      <c r="K771" s="373" t="s">
        <v>1244</v>
      </c>
      <c r="L771">
        <v>13489</v>
      </c>
      <c r="M771" s="373" t="s">
        <v>430</v>
      </c>
      <c r="N771" s="373" t="s">
        <v>378</v>
      </c>
      <c r="O771" s="373" t="s">
        <v>1229</v>
      </c>
      <c r="P771" s="373" t="s">
        <v>535</v>
      </c>
      <c r="Q771" t="s">
        <v>518</v>
      </c>
      <c r="R771" t="s">
        <v>535</v>
      </c>
      <c r="S771" t="s">
        <v>535</v>
      </c>
      <c r="U771" s="373" t="s">
        <v>430</v>
      </c>
      <c r="V771" t="str">
        <f t="shared" si="24"/>
        <v>North County</v>
      </c>
      <c r="W771" t="s">
        <v>535</v>
      </c>
    </row>
    <row r="772" spans="10:23">
      <c r="J772" s="372" t="str">
        <f t="shared" si="23"/>
        <v>14414Livingston</v>
      </c>
      <c r="K772" s="373" t="s">
        <v>1245</v>
      </c>
      <c r="L772">
        <v>14414</v>
      </c>
      <c r="M772" s="373" t="s">
        <v>418</v>
      </c>
      <c r="N772" s="373" t="s">
        <v>378</v>
      </c>
      <c r="O772" s="373" t="s">
        <v>1246</v>
      </c>
      <c r="P772" s="373" t="s">
        <v>1053</v>
      </c>
      <c r="Q772" t="s">
        <v>515</v>
      </c>
      <c r="R772" t="s">
        <v>515</v>
      </c>
      <c r="S772" t="s">
        <v>515</v>
      </c>
      <c r="U772" s="373" t="s">
        <v>418</v>
      </c>
      <c r="V772" t="str">
        <f t="shared" si="24"/>
        <v>Western</v>
      </c>
      <c r="W772" t="s">
        <v>516</v>
      </c>
    </row>
    <row r="773" spans="10:23">
      <c r="J773" s="372" t="str">
        <f t="shared" ref="J773:J836" si="25">CONCATENATE(L773,O773)</f>
        <v>14423Livingston</v>
      </c>
      <c r="K773" s="373" t="s">
        <v>1247</v>
      </c>
      <c r="L773">
        <v>14423</v>
      </c>
      <c r="M773" s="373" t="s">
        <v>418</v>
      </c>
      <c r="N773" s="373" t="s">
        <v>378</v>
      </c>
      <c r="O773" s="373" t="s">
        <v>1246</v>
      </c>
      <c r="P773" s="373" t="s">
        <v>1053</v>
      </c>
      <c r="Q773" t="s">
        <v>515</v>
      </c>
      <c r="R773" t="s">
        <v>515</v>
      </c>
      <c r="S773" t="s">
        <v>515</v>
      </c>
      <c r="U773" s="373" t="s">
        <v>418</v>
      </c>
      <c r="V773" t="str">
        <f t="shared" ref="V773:V836" si="26">Q773</f>
        <v>Western</v>
      </c>
      <c r="W773" t="s">
        <v>516</v>
      </c>
    </row>
    <row r="774" spans="10:23">
      <c r="J774" s="372" t="str">
        <f t="shared" si="25"/>
        <v>14435Livingston</v>
      </c>
      <c r="K774" s="373" t="s">
        <v>1248</v>
      </c>
      <c r="L774">
        <v>14435</v>
      </c>
      <c r="M774" s="373" t="s">
        <v>418</v>
      </c>
      <c r="N774" s="373" t="s">
        <v>378</v>
      </c>
      <c r="O774" s="373" t="s">
        <v>1246</v>
      </c>
      <c r="P774" s="373" t="s">
        <v>1053</v>
      </c>
      <c r="Q774" t="s">
        <v>515</v>
      </c>
      <c r="R774" t="s">
        <v>515</v>
      </c>
      <c r="S774" t="s">
        <v>515</v>
      </c>
      <c r="U774" s="373" t="s">
        <v>418</v>
      </c>
      <c r="V774" t="str">
        <f t="shared" si="26"/>
        <v>Western</v>
      </c>
      <c r="W774" t="s">
        <v>516</v>
      </c>
    </row>
    <row r="775" spans="10:23">
      <c r="J775" s="372" t="str">
        <f t="shared" si="25"/>
        <v>14454Livingston</v>
      </c>
      <c r="K775" s="373" t="s">
        <v>1249</v>
      </c>
      <c r="L775">
        <v>14454</v>
      </c>
      <c r="M775" s="373" t="s">
        <v>418</v>
      </c>
      <c r="N775" s="373" t="s">
        <v>378</v>
      </c>
      <c r="O775" s="373" t="s">
        <v>1246</v>
      </c>
      <c r="P775" s="373" t="s">
        <v>1053</v>
      </c>
      <c r="Q775" t="s">
        <v>515</v>
      </c>
      <c r="R775" t="s">
        <v>515</v>
      </c>
      <c r="S775" t="s">
        <v>515</v>
      </c>
      <c r="U775" s="373" t="s">
        <v>418</v>
      </c>
      <c r="V775" t="str">
        <f t="shared" si="26"/>
        <v>Western</v>
      </c>
      <c r="W775" t="s">
        <v>516</v>
      </c>
    </row>
    <row r="776" spans="10:23">
      <c r="J776" s="372" t="str">
        <f t="shared" si="25"/>
        <v>14462Livingston</v>
      </c>
      <c r="K776" s="373" t="s">
        <v>1250</v>
      </c>
      <c r="L776">
        <v>14462</v>
      </c>
      <c r="M776" s="373" t="s">
        <v>418</v>
      </c>
      <c r="N776" s="373" t="s">
        <v>378</v>
      </c>
      <c r="O776" s="373" t="s">
        <v>1246</v>
      </c>
      <c r="P776" s="373" t="s">
        <v>1053</v>
      </c>
      <c r="Q776" t="s">
        <v>515</v>
      </c>
      <c r="R776" t="s">
        <v>515</v>
      </c>
      <c r="S776" t="s">
        <v>515</v>
      </c>
      <c r="U776" s="373" t="s">
        <v>418</v>
      </c>
      <c r="V776" t="str">
        <f t="shared" si="26"/>
        <v>Western</v>
      </c>
      <c r="W776" t="s">
        <v>516</v>
      </c>
    </row>
    <row r="777" spans="10:23">
      <c r="J777" s="372" t="str">
        <f t="shared" si="25"/>
        <v>14466Livingston</v>
      </c>
      <c r="K777" s="373" t="s">
        <v>1251</v>
      </c>
      <c r="L777">
        <v>14466</v>
      </c>
      <c r="M777" s="373" t="s">
        <v>418</v>
      </c>
      <c r="N777" s="373" t="s">
        <v>378</v>
      </c>
      <c r="O777" s="373" t="s">
        <v>1246</v>
      </c>
      <c r="P777" s="373" t="s">
        <v>1053</v>
      </c>
      <c r="Q777" t="s">
        <v>515</v>
      </c>
      <c r="R777" t="s">
        <v>515</v>
      </c>
      <c r="S777" t="s">
        <v>515</v>
      </c>
      <c r="U777" s="373" t="s">
        <v>418</v>
      </c>
      <c r="V777" t="str">
        <f t="shared" si="26"/>
        <v>Western</v>
      </c>
      <c r="W777" t="s">
        <v>516</v>
      </c>
    </row>
    <row r="778" spans="10:23">
      <c r="J778" s="372" t="str">
        <f t="shared" si="25"/>
        <v>14480Livingston</v>
      </c>
      <c r="K778" s="373" t="s">
        <v>1252</v>
      </c>
      <c r="L778">
        <v>14480</v>
      </c>
      <c r="M778" s="373" t="s">
        <v>418</v>
      </c>
      <c r="N778" s="373" t="s">
        <v>378</v>
      </c>
      <c r="O778" s="373" t="s">
        <v>1246</v>
      </c>
      <c r="P778" s="373" t="s">
        <v>1053</v>
      </c>
      <c r="Q778" t="s">
        <v>515</v>
      </c>
      <c r="R778" t="s">
        <v>515</v>
      </c>
      <c r="S778" t="s">
        <v>515</v>
      </c>
      <c r="U778" s="373" t="s">
        <v>418</v>
      </c>
      <c r="V778" t="str">
        <f t="shared" si="26"/>
        <v>Western</v>
      </c>
      <c r="W778" t="s">
        <v>516</v>
      </c>
    </row>
    <row r="779" spans="10:23">
      <c r="J779" s="372" t="str">
        <f t="shared" si="25"/>
        <v>14485Livingston</v>
      </c>
      <c r="K779" s="373" t="s">
        <v>1253</v>
      </c>
      <c r="L779">
        <v>14485</v>
      </c>
      <c r="M779" s="373" t="s">
        <v>418</v>
      </c>
      <c r="N779" s="373" t="s">
        <v>378</v>
      </c>
      <c r="O779" s="373" t="s">
        <v>1246</v>
      </c>
      <c r="P779" s="373" t="s">
        <v>1053</v>
      </c>
      <c r="Q779" t="s">
        <v>515</v>
      </c>
      <c r="R779" t="s">
        <v>515</v>
      </c>
      <c r="S779" t="s">
        <v>515</v>
      </c>
      <c r="U779" s="373" t="s">
        <v>418</v>
      </c>
      <c r="V779" t="str">
        <f t="shared" si="26"/>
        <v>Western</v>
      </c>
      <c r="W779" t="s">
        <v>516</v>
      </c>
    </row>
    <row r="780" spans="10:23">
      <c r="J780" s="372" t="str">
        <f t="shared" si="25"/>
        <v>14486Livingston</v>
      </c>
      <c r="K780" s="373" t="s">
        <v>1254</v>
      </c>
      <c r="L780">
        <v>14486</v>
      </c>
      <c r="M780" s="373" t="s">
        <v>418</v>
      </c>
      <c r="N780" s="373" t="s">
        <v>378</v>
      </c>
      <c r="O780" s="373" t="s">
        <v>1246</v>
      </c>
      <c r="P780" s="373" t="s">
        <v>1053</v>
      </c>
      <c r="Q780" t="s">
        <v>515</v>
      </c>
      <c r="R780" t="s">
        <v>515</v>
      </c>
      <c r="S780" t="s">
        <v>515</v>
      </c>
      <c r="U780" s="373" t="s">
        <v>418</v>
      </c>
      <c r="V780" t="str">
        <f t="shared" si="26"/>
        <v>Western</v>
      </c>
      <c r="W780" t="s">
        <v>516</v>
      </c>
    </row>
    <row r="781" spans="10:23">
      <c r="J781" s="372" t="str">
        <f t="shared" si="25"/>
        <v>14487Livingston</v>
      </c>
      <c r="K781" s="373" t="s">
        <v>1255</v>
      </c>
      <c r="L781">
        <v>14487</v>
      </c>
      <c r="M781" s="373" t="s">
        <v>418</v>
      </c>
      <c r="N781" s="373" t="s">
        <v>378</v>
      </c>
      <c r="O781" s="373" t="s">
        <v>1246</v>
      </c>
      <c r="P781" s="373" t="s">
        <v>1053</v>
      </c>
      <c r="Q781" t="s">
        <v>515</v>
      </c>
      <c r="R781" t="s">
        <v>515</v>
      </c>
      <c r="S781" t="s">
        <v>515</v>
      </c>
      <c r="U781" s="373" t="s">
        <v>418</v>
      </c>
      <c r="V781" t="str">
        <f t="shared" si="26"/>
        <v>Western</v>
      </c>
      <c r="W781" t="s">
        <v>516</v>
      </c>
    </row>
    <row r="782" spans="10:23">
      <c r="J782" s="372" t="str">
        <f t="shared" si="25"/>
        <v>14488Livingston</v>
      </c>
      <c r="K782" s="373" t="s">
        <v>1256</v>
      </c>
      <c r="L782">
        <v>14488</v>
      </c>
      <c r="M782" s="373" t="s">
        <v>418</v>
      </c>
      <c r="N782" s="373" t="s">
        <v>378</v>
      </c>
      <c r="O782" s="373" t="s">
        <v>1246</v>
      </c>
      <c r="P782" s="373" t="s">
        <v>1053</v>
      </c>
      <c r="Q782" t="s">
        <v>515</v>
      </c>
      <c r="R782" t="s">
        <v>515</v>
      </c>
      <c r="S782" t="s">
        <v>515</v>
      </c>
      <c r="U782" s="373" t="s">
        <v>418</v>
      </c>
      <c r="V782" t="str">
        <f t="shared" si="26"/>
        <v>Western</v>
      </c>
      <c r="W782" t="s">
        <v>516</v>
      </c>
    </row>
    <row r="783" spans="10:23">
      <c r="J783" s="372" t="str">
        <f t="shared" si="25"/>
        <v>14533Livingston</v>
      </c>
      <c r="K783" s="373" t="s">
        <v>1257</v>
      </c>
      <c r="L783">
        <v>14533</v>
      </c>
      <c r="M783" s="373" t="s">
        <v>418</v>
      </c>
      <c r="N783" s="373" t="s">
        <v>378</v>
      </c>
      <c r="O783" s="373" t="s">
        <v>1246</v>
      </c>
      <c r="P783" s="373" t="s">
        <v>1053</v>
      </c>
      <c r="Q783" t="s">
        <v>515</v>
      </c>
      <c r="R783" t="s">
        <v>515</v>
      </c>
      <c r="S783" t="s">
        <v>515</v>
      </c>
      <c r="U783" s="373" t="s">
        <v>418</v>
      </c>
      <c r="V783" t="str">
        <f t="shared" si="26"/>
        <v>Western</v>
      </c>
      <c r="W783" t="s">
        <v>516</v>
      </c>
    </row>
    <row r="784" spans="10:23">
      <c r="J784" s="372" t="str">
        <f t="shared" si="25"/>
        <v>14539Livingston</v>
      </c>
      <c r="K784" s="373" t="s">
        <v>1258</v>
      </c>
      <c r="L784">
        <v>14539</v>
      </c>
      <c r="M784" s="373" t="s">
        <v>418</v>
      </c>
      <c r="N784" s="373" t="s">
        <v>378</v>
      </c>
      <c r="O784" s="373" t="s">
        <v>1246</v>
      </c>
      <c r="P784" s="373" t="s">
        <v>1053</v>
      </c>
      <c r="Q784" t="s">
        <v>515</v>
      </c>
      <c r="R784" t="s">
        <v>515</v>
      </c>
      <c r="S784" t="s">
        <v>515</v>
      </c>
      <c r="U784" s="373" t="s">
        <v>418</v>
      </c>
      <c r="V784" t="str">
        <f t="shared" si="26"/>
        <v>Western</v>
      </c>
      <c r="W784" t="s">
        <v>516</v>
      </c>
    </row>
    <row r="785" spans="10:23">
      <c r="J785" s="372" t="str">
        <f t="shared" si="25"/>
        <v>14556Livingston</v>
      </c>
      <c r="K785" s="373" t="s">
        <v>1259</v>
      </c>
      <c r="L785">
        <v>14556</v>
      </c>
      <c r="M785" s="373" t="s">
        <v>418</v>
      </c>
      <c r="N785" s="373" t="s">
        <v>378</v>
      </c>
      <c r="O785" s="373" t="s">
        <v>1246</v>
      </c>
      <c r="P785" s="373" t="s">
        <v>1053</v>
      </c>
      <c r="Q785" t="s">
        <v>515</v>
      </c>
      <c r="R785" t="s">
        <v>515</v>
      </c>
      <c r="S785" t="s">
        <v>515</v>
      </c>
      <c r="U785" s="373" t="s">
        <v>418</v>
      </c>
      <c r="V785" t="str">
        <f t="shared" si="26"/>
        <v>Western</v>
      </c>
      <c r="W785" t="s">
        <v>516</v>
      </c>
    </row>
    <row r="786" spans="10:23">
      <c r="J786" s="372" t="str">
        <f t="shared" si="25"/>
        <v>14558Livingston</v>
      </c>
      <c r="K786" s="373" t="s">
        <v>1260</v>
      </c>
      <c r="L786">
        <v>14558</v>
      </c>
      <c r="M786" s="373" t="s">
        <v>418</v>
      </c>
      <c r="N786" s="373" t="s">
        <v>378</v>
      </c>
      <c r="O786" s="373" t="s">
        <v>1246</v>
      </c>
      <c r="P786" s="373" t="s">
        <v>1053</v>
      </c>
      <c r="Q786" t="s">
        <v>515</v>
      </c>
      <c r="R786" t="s">
        <v>515</v>
      </c>
      <c r="S786" t="s">
        <v>515</v>
      </c>
      <c r="U786" s="373" t="s">
        <v>418</v>
      </c>
      <c r="V786" t="str">
        <f t="shared" si="26"/>
        <v>Western</v>
      </c>
      <c r="W786" t="s">
        <v>516</v>
      </c>
    </row>
    <row r="787" spans="10:23">
      <c r="J787" s="372" t="str">
        <f t="shared" si="25"/>
        <v>14592Livingston</v>
      </c>
      <c r="K787" s="373" t="s">
        <v>1261</v>
      </c>
      <c r="L787">
        <v>14592</v>
      </c>
      <c r="M787" s="373" t="s">
        <v>418</v>
      </c>
      <c r="N787" s="373" t="s">
        <v>378</v>
      </c>
      <c r="O787" s="373" t="s">
        <v>1246</v>
      </c>
      <c r="P787" s="373" t="s">
        <v>1053</v>
      </c>
      <c r="Q787" t="s">
        <v>515</v>
      </c>
      <c r="R787" t="s">
        <v>515</v>
      </c>
      <c r="S787" t="s">
        <v>515</v>
      </c>
      <c r="U787" s="373" t="s">
        <v>418</v>
      </c>
      <c r="V787" t="str">
        <f t="shared" si="26"/>
        <v>Western</v>
      </c>
      <c r="W787" t="s">
        <v>516</v>
      </c>
    </row>
    <row r="788" spans="10:23">
      <c r="J788" s="372" t="str">
        <f t="shared" si="25"/>
        <v>14510Livingston</v>
      </c>
      <c r="K788" s="373" t="s">
        <v>1262</v>
      </c>
      <c r="L788">
        <v>14510</v>
      </c>
      <c r="M788" s="373" t="s">
        <v>418</v>
      </c>
      <c r="N788" s="373" t="s">
        <v>408</v>
      </c>
      <c r="O788" s="373" t="s">
        <v>1246</v>
      </c>
      <c r="P788" s="373" t="s">
        <v>1053</v>
      </c>
      <c r="Q788" t="s">
        <v>515</v>
      </c>
      <c r="R788" t="s">
        <v>515</v>
      </c>
      <c r="S788" t="s">
        <v>515</v>
      </c>
      <c r="U788" s="373" t="s">
        <v>418</v>
      </c>
      <c r="V788" t="str">
        <f t="shared" si="26"/>
        <v>Western</v>
      </c>
      <c r="W788" t="s">
        <v>516</v>
      </c>
    </row>
    <row r="789" spans="10:23">
      <c r="J789" s="372" t="str">
        <f t="shared" si="25"/>
        <v>14481Livingston</v>
      </c>
      <c r="K789" s="373" t="s">
        <v>1263</v>
      </c>
      <c r="L789">
        <v>14481</v>
      </c>
      <c r="M789" s="373" t="s">
        <v>418</v>
      </c>
      <c r="N789" s="373" t="s">
        <v>492</v>
      </c>
      <c r="O789" s="373" t="s">
        <v>1246</v>
      </c>
      <c r="P789" s="373" t="s">
        <v>1053</v>
      </c>
      <c r="Q789" t="s">
        <v>515</v>
      </c>
      <c r="R789" t="s">
        <v>515</v>
      </c>
      <c r="S789" t="s">
        <v>515</v>
      </c>
      <c r="U789" s="373" t="s">
        <v>418</v>
      </c>
      <c r="V789" t="str">
        <f t="shared" si="26"/>
        <v>Western</v>
      </c>
      <c r="W789" t="s">
        <v>516</v>
      </c>
    </row>
    <row r="790" spans="10:23">
      <c r="J790" s="372" t="str">
        <f t="shared" si="25"/>
        <v>14545Livingston</v>
      </c>
      <c r="K790" s="373" t="s">
        <v>1264</v>
      </c>
      <c r="L790">
        <v>14545</v>
      </c>
      <c r="M790" s="373" t="s">
        <v>418</v>
      </c>
      <c r="N790" s="373" t="s">
        <v>492</v>
      </c>
      <c r="O790" s="373" t="s">
        <v>1246</v>
      </c>
      <c r="P790" s="373" t="s">
        <v>1053</v>
      </c>
      <c r="Q790" t="s">
        <v>515</v>
      </c>
      <c r="R790" t="s">
        <v>515</v>
      </c>
      <c r="S790" t="s">
        <v>515</v>
      </c>
      <c r="U790" s="373" t="s">
        <v>418</v>
      </c>
      <c r="V790" t="str">
        <f t="shared" si="26"/>
        <v>Western</v>
      </c>
      <c r="W790" t="s">
        <v>516</v>
      </c>
    </row>
    <row r="791" spans="10:23">
      <c r="J791" s="372" t="str">
        <f t="shared" si="25"/>
        <v>14517Livingston</v>
      </c>
      <c r="K791" s="373" t="s">
        <v>1265</v>
      </c>
      <c r="L791">
        <v>14517</v>
      </c>
      <c r="M791" s="373" t="s">
        <v>421</v>
      </c>
      <c r="N791" s="373" t="s">
        <v>408</v>
      </c>
      <c r="O791" s="373" t="s">
        <v>1246</v>
      </c>
      <c r="P791" s="373" t="s">
        <v>1053</v>
      </c>
      <c r="Q791" t="s">
        <v>515</v>
      </c>
      <c r="R791" t="s">
        <v>515</v>
      </c>
      <c r="S791" t="s">
        <v>515</v>
      </c>
      <c r="U791" s="373" t="s">
        <v>421</v>
      </c>
      <c r="V791" t="str">
        <f t="shared" si="26"/>
        <v>Western</v>
      </c>
      <c r="W791" t="s">
        <v>516</v>
      </c>
    </row>
    <row r="792" spans="10:23">
      <c r="J792" s="372" t="str">
        <f t="shared" si="25"/>
        <v>14836Livingston</v>
      </c>
      <c r="K792" s="373" t="s">
        <v>1266</v>
      </c>
      <c r="L792">
        <v>14836</v>
      </c>
      <c r="M792" s="373" t="s">
        <v>421</v>
      </c>
      <c r="N792" s="373" t="s">
        <v>408</v>
      </c>
      <c r="O792" s="373" t="s">
        <v>1246</v>
      </c>
      <c r="P792" s="373" t="s">
        <v>1053</v>
      </c>
      <c r="Q792" t="s">
        <v>515</v>
      </c>
      <c r="R792" t="s">
        <v>515</v>
      </c>
      <c r="S792" t="s">
        <v>515</v>
      </c>
      <c r="U792" s="373" t="s">
        <v>421</v>
      </c>
      <c r="V792" t="str">
        <f t="shared" si="26"/>
        <v>Western</v>
      </c>
      <c r="W792" t="s">
        <v>516</v>
      </c>
    </row>
    <row r="793" spans="10:23">
      <c r="J793" s="372" t="str">
        <f t="shared" si="25"/>
        <v>14846Livingston</v>
      </c>
      <c r="K793" s="373" t="s">
        <v>1267</v>
      </c>
      <c r="L793">
        <v>14846</v>
      </c>
      <c r="M793" s="373" t="s">
        <v>421</v>
      </c>
      <c r="N793" s="373" t="s">
        <v>408</v>
      </c>
      <c r="O793" s="373" t="s">
        <v>1246</v>
      </c>
      <c r="P793" s="373" t="s">
        <v>1053</v>
      </c>
      <c r="Q793" t="s">
        <v>515</v>
      </c>
      <c r="R793" t="s">
        <v>515</v>
      </c>
      <c r="S793" t="s">
        <v>515</v>
      </c>
      <c r="U793" s="373" t="s">
        <v>421</v>
      </c>
      <c r="V793" t="str">
        <f t="shared" si="26"/>
        <v>Western</v>
      </c>
      <c r="W793" t="s">
        <v>516</v>
      </c>
    </row>
    <row r="794" spans="10:23">
      <c r="J794" s="372" t="str">
        <f t="shared" si="25"/>
        <v>14437Livingston</v>
      </c>
      <c r="K794" s="373" t="s">
        <v>1268</v>
      </c>
      <c r="L794">
        <v>14437</v>
      </c>
      <c r="M794" s="373" t="s">
        <v>424</v>
      </c>
      <c r="N794" s="373" t="s">
        <v>492</v>
      </c>
      <c r="O794" s="373" t="s">
        <v>1246</v>
      </c>
      <c r="P794" s="373" t="s">
        <v>1053</v>
      </c>
      <c r="Q794" t="s">
        <v>515</v>
      </c>
      <c r="R794" t="s">
        <v>515</v>
      </c>
      <c r="S794" t="s">
        <v>515</v>
      </c>
      <c r="U794" s="373" t="s">
        <v>424</v>
      </c>
      <c r="V794" t="str">
        <f t="shared" si="26"/>
        <v>Western</v>
      </c>
      <c r="W794" t="s">
        <v>516</v>
      </c>
    </row>
    <row r="795" spans="10:23">
      <c r="J795" s="372" t="str">
        <f t="shared" si="25"/>
        <v>13030Madison</v>
      </c>
      <c r="K795" s="373" t="s">
        <v>1269</v>
      </c>
      <c r="L795">
        <v>13030</v>
      </c>
      <c r="M795" s="373" t="s">
        <v>424</v>
      </c>
      <c r="N795" s="373" t="s">
        <v>378</v>
      </c>
      <c r="O795" s="373" t="s">
        <v>1270</v>
      </c>
      <c r="P795" s="373" t="s">
        <v>650</v>
      </c>
      <c r="Q795" t="s">
        <v>520</v>
      </c>
      <c r="R795" t="s">
        <v>520</v>
      </c>
      <c r="S795" t="s">
        <v>520</v>
      </c>
      <c r="U795" s="373" t="s">
        <v>424</v>
      </c>
      <c r="V795" t="str">
        <f t="shared" si="26"/>
        <v>Central</v>
      </c>
      <c r="W795" t="s">
        <v>570</v>
      </c>
    </row>
    <row r="796" spans="10:23">
      <c r="J796" s="372" t="str">
        <f t="shared" si="25"/>
        <v>13037Madison</v>
      </c>
      <c r="K796" s="373" t="s">
        <v>1271</v>
      </c>
      <c r="L796">
        <v>13037</v>
      </c>
      <c r="M796" s="373" t="s">
        <v>424</v>
      </c>
      <c r="N796" s="373" t="s">
        <v>378</v>
      </c>
      <c r="O796" s="373" t="s">
        <v>1270</v>
      </c>
      <c r="P796" s="373" t="s">
        <v>650</v>
      </c>
      <c r="Q796" t="s">
        <v>520</v>
      </c>
      <c r="R796" t="s">
        <v>520</v>
      </c>
      <c r="S796" t="s">
        <v>520</v>
      </c>
      <c r="U796" s="373" t="s">
        <v>424</v>
      </c>
      <c r="V796" t="str">
        <f t="shared" si="26"/>
        <v>Central</v>
      </c>
      <c r="W796" t="s">
        <v>570</v>
      </c>
    </row>
    <row r="797" spans="10:23">
      <c r="J797" s="372" t="str">
        <f t="shared" si="25"/>
        <v>13032Madison</v>
      </c>
      <c r="K797" s="373" t="s">
        <v>1272</v>
      </c>
      <c r="L797">
        <v>13032</v>
      </c>
      <c r="M797" s="373" t="s">
        <v>430</v>
      </c>
      <c r="N797" s="373" t="s">
        <v>378</v>
      </c>
      <c r="O797" s="373" t="s">
        <v>1270</v>
      </c>
      <c r="P797" s="373" t="s">
        <v>650</v>
      </c>
      <c r="Q797" t="s">
        <v>520</v>
      </c>
      <c r="R797" t="s">
        <v>520</v>
      </c>
      <c r="S797" t="s">
        <v>520</v>
      </c>
      <c r="U797" s="373" t="s">
        <v>430</v>
      </c>
      <c r="V797" t="str">
        <f t="shared" si="26"/>
        <v>Central</v>
      </c>
      <c r="W797" t="s">
        <v>570</v>
      </c>
    </row>
    <row r="798" spans="10:23">
      <c r="J798" s="372" t="str">
        <f t="shared" si="25"/>
        <v>13043Madison</v>
      </c>
      <c r="K798" s="373" t="s">
        <v>1273</v>
      </c>
      <c r="L798">
        <v>13043</v>
      </c>
      <c r="M798" s="373" t="s">
        <v>430</v>
      </c>
      <c r="N798" s="373" t="s">
        <v>378</v>
      </c>
      <c r="O798" s="373" t="s">
        <v>1270</v>
      </c>
      <c r="P798" s="373" t="s">
        <v>650</v>
      </c>
      <c r="Q798" t="s">
        <v>520</v>
      </c>
      <c r="R798" t="s">
        <v>520</v>
      </c>
      <c r="S798" t="s">
        <v>520</v>
      </c>
      <c r="U798" s="373" t="s">
        <v>430</v>
      </c>
      <c r="V798" t="str">
        <f t="shared" si="26"/>
        <v>Central</v>
      </c>
      <c r="W798" t="s">
        <v>570</v>
      </c>
    </row>
    <row r="799" spans="10:23">
      <c r="J799" s="372" t="str">
        <f t="shared" si="25"/>
        <v>13163Madison</v>
      </c>
      <c r="K799" s="373" t="s">
        <v>1274</v>
      </c>
      <c r="L799">
        <v>13163</v>
      </c>
      <c r="M799" s="373" t="s">
        <v>430</v>
      </c>
      <c r="N799" s="373" t="s">
        <v>378</v>
      </c>
      <c r="O799" s="373" t="s">
        <v>1270</v>
      </c>
      <c r="P799" s="373" t="s">
        <v>650</v>
      </c>
      <c r="Q799" t="s">
        <v>520</v>
      </c>
      <c r="R799" t="s">
        <v>520</v>
      </c>
      <c r="S799" t="s">
        <v>520</v>
      </c>
      <c r="U799" s="373" t="s">
        <v>430</v>
      </c>
      <c r="V799" t="str">
        <f t="shared" si="26"/>
        <v>Central</v>
      </c>
      <c r="W799" t="s">
        <v>570</v>
      </c>
    </row>
    <row r="800" spans="10:23">
      <c r="J800" s="372" t="str">
        <f t="shared" si="25"/>
        <v>13409Madison</v>
      </c>
      <c r="K800" s="373" t="s">
        <v>1275</v>
      </c>
      <c r="L800">
        <v>13409</v>
      </c>
      <c r="M800" s="373" t="s">
        <v>430</v>
      </c>
      <c r="N800" s="373" t="s">
        <v>378</v>
      </c>
      <c r="O800" s="373" t="s">
        <v>1270</v>
      </c>
      <c r="P800" s="373" t="s">
        <v>650</v>
      </c>
      <c r="Q800" t="s">
        <v>520</v>
      </c>
      <c r="R800" t="s">
        <v>520</v>
      </c>
      <c r="S800" t="s">
        <v>520</v>
      </c>
      <c r="U800" s="373" t="s">
        <v>430</v>
      </c>
      <c r="V800" t="str">
        <f t="shared" si="26"/>
        <v>Central</v>
      </c>
      <c r="W800" t="s">
        <v>570</v>
      </c>
    </row>
    <row r="801" spans="10:23">
      <c r="J801" s="372" t="str">
        <f t="shared" si="25"/>
        <v>13421Madison</v>
      </c>
      <c r="K801" s="373" t="s">
        <v>1276</v>
      </c>
      <c r="L801">
        <v>13421</v>
      </c>
      <c r="M801" s="373" t="s">
        <v>430</v>
      </c>
      <c r="N801" s="373" t="s">
        <v>378</v>
      </c>
      <c r="O801" s="373" t="s">
        <v>1270</v>
      </c>
      <c r="P801" s="373" t="s">
        <v>650</v>
      </c>
      <c r="Q801" t="s">
        <v>520</v>
      </c>
      <c r="R801" t="s">
        <v>520</v>
      </c>
      <c r="S801" t="s">
        <v>520</v>
      </c>
      <c r="U801" s="373" t="s">
        <v>430</v>
      </c>
      <c r="V801" t="str">
        <f t="shared" si="26"/>
        <v>Central</v>
      </c>
      <c r="W801" t="s">
        <v>570</v>
      </c>
    </row>
    <row r="802" spans="10:23">
      <c r="J802" s="372" t="str">
        <f t="shared" si="25"/>
        <v>13035Madison</v>
      </c>
      <c r="K802" s="373" t="s">
        <v>1277</v>
      </c>
      <c r="L802">
        <v>13035</v>
      </c>
      <c r="M802" s="373" t="s">
        <v>430</v>
      </c>
      <c r="N802" s="373" t="s">
        <v>378</v>
      </c>
      <c r="O802" s="373" t="s">
        <v>1270</v>
      </c>
      <c r="P802" s="373" t="s">
        <v>650</v>
      </c>
      <c r="Q802" t="s">
        <v>520</v>
      </c>
      <c r="R802" t="s">
        <v>520</v>
      </c>
      <c r="S802" t="s">
        <v>520</v>
      </c>
      <c r="U802" s="373" t="s">
        <v>430</v>
      </c>
      <c r="V802" t="str">
        <f t="shared" si="26"/>
        <v>Central</v>
      </c>
      <c r="W802" t="s">
        <v>570</v>
      </c>
    </row>
    <row r="803" spans="10:23">
      <c r="J803" s="372" t="str">
        <f t="shared" si="25"/>
        <v>13052Madison</v>
      </c>
      <c r="K803" s="373" t="s">
        <v>1278</v>
      </c>
      <c r="L803">
        <v>13052</v>
      </c>
      <c r="M803" s="373" t="s">
        <v>430</v>
      </c>
      <c r="N803" s="373" t="s">
        <v>378</v>
      </c>
      <c r="O803" s="373" t="s">
        <v>1270</v>
      </c>
      <c r="P803" s="373" t="s">
        <v>650</v>
      </c>
      <c r="Q803" t="s">
        <v>520</v>
      </c>
      <c r="R803" t="s">
        <v>520</v>
      </c>
      <c r="S803" t="s">
        <v>520</v>
      </c>
      <c r="U803" s="373" t="s">
        <v>430</v>
      </c>
      <c r="V803" t="str">
        <f t="shared" si="26"/>
        <v>Central</v>
      </c>
      <c r="W803" t="s">
        <v>570</v>
      </c>
    </row>
    <row r="804" spans="10:23">
      <c r="J804" s="372" t="str">
        <f t="shared" si="25"/>
        <v>13061Madison</v>
      </c>
      <c r="K804" s="373" t="s">
        <v>1279</v>
      </c>
      <c r="L804">
        <v>13061</v>
      </c>
      <c r="M804" s="373" t="s">
        <v>430</v>
      </c>
      <c r="N804" s="373" t="s">
        <v>378</v>
      </c>
      <c r="O804" s="373" t="s">
        <v>1270</v>
      </c>
      <c r="P804" s="373" t="s">
        <v>650</v>
      </c>
      <c r="Q804" t="s">
        <v>520</v>
      </c>
      <c r="R804" t="s">
        <v>520</v>
      </c>
      <c r="S804" t="s">
        <v>520</v>
      </c>
      <c r="U804" s="373" t="s">
        <v>430</v>
      </c>
      <c r="V804" t="str">
        <f t="shared" si="26"/>
        <v>Central</v>
      </c>
      <c r="W804" t="s">
        <v>570</v>
      </c>
    </row>
    <row r="805" spans="10:23">
      <c r="J805" s="372" t="str">
        <f t="shared" si="25"/>
        <v>13122Madison</v>
      </c>
      <c r="K805" s="373" t="s">
        <v>1280</v>
      </c>
      <c r="L805">
        <v>13122</v>
      </c>
      <c r="M805" s="373" t="s">
        <v>430</v>
      </c>
      <c r="N805" s="373" t="s">
        <v>378</v>
      </c>
      <c r="O805" s="373" t="s">
        <v>1270</v>
      </c>
      <c r="P805" s="373" t="s">
        <v>650</v>
      </c>
      <c r="Q805" t="s">
        <v>520</v>
      </c>
      <c r="R805" t="s">
        <v>520</v>
      </c>
      <c r="S805" t="s">
        <v>520</v>
      </c>
      <c r="U805" s="373" t="s">
        <v>430</v>
      </c>
      <c r="V805" t="str">
        <f t="shared" si="26"/>
        <v>Central</v>
      </c>
      <c r="W805" t="s">
        <v>570</v>
      </c>
    </row>
    <row r="806" spans="10:23">
      <c r="J806" s="372" t="str">
        <f t="shared" si="25"/>
        <v>13134Madison</v>
      </c>
      <c r="K806" s="373" t="s">
        <v>1281</v>
      </c>
      <c r="L806">
        <v>13134</v>
      </c>
      <c r="M806" s="373" t="s">
        <v>430</v>
      </c>
      <c r="N806" s="373" t="s">
        <v>492</v>
      </c>
      <c r="O806" s="373" t="s">
        <v>1270</v>
      </c>
      <c r="P806" s="373" t="s">
        <v>650</v>
      </c>
      <c r="Q806" t="s">
        <v>520</v>
      </c>
      <c r="R806" t="s">
        <v>520</v>
      </c>
      <c r="S806" t="s">
        <v>520</v>
      </c>
      <c r="U806" s="373" t="s">
        <v>430</v>
      </c>
      <c r="V806" t="str">
        <f t="shared" si="26"/>
        <v>Central</v>
      </c>
      <c r="W806" t="s">
        <v>570</v>
      </c>
    </row>
    <row r="807" spans="10:23">
      <c r="J807" s="372" t="str">
        <f t="shared" si="25"/>
        <v>13310Madison</v>
      </c>
      <c r="K807" s="373" t="s">
        <v>1282</v>
      </c>
      <c r="L807">
        <v>13310</v>
      </c>
      <c r="M807" s="373" t="s">
        <v>430</v>
      </c>
      <c r="N807" s="373" t="s">
        <v>492</v>
      </c>
      <c r="O807" s="373" t="s">
        <v>1270</v>
      </c>
      <c r="P807" s="373" t="s">
        <v>650</v>
      </c>
      <c r="Q807" t="s">
        <v>520</v>
      </c>
      <c r="R807" t="s">
        <v>520</v>
      </c>
      <c r="S807" t="s">
        <v>520</v>
      </c>
      <c r="U807" s="373" t="s">
        <v>430</v>
      </c>
      <c r="V807" t="str">
        <f t="shared" si="26"/>
        <v>Central</v>
      </c>
      <c r="W807" t="s">
        <v>570</v>
      </c>
    </row>
    <row r="808" spans="10:23">
      <c r="J808" s="372" t="str">
        <f t="shared" si="25"/>
        <v>13314Madison</v>
      </c>
      <c r="K808" s="373" t="s">
        <v>1283</v>
      </c>
      <c r="L808">
        <v>13314</v>
      </c>
      <c r="M808" s="373" t="s">
        <v>430</v>
      </c>
      <c r="N808" s="373" t="s">
        <v>492</v>
      </c>
      <c r="O808" s="373" t="s">
        <v>1270</v>
      </c>
      <c r="P808" s="373" t="s">
        <v>650</v>
      </c>
      <c r="Q808" t="s">
        <v>520</v>
      </c>
      <c r="R808" t="s">
        <v>520</v>
      </c>
      <c r="S808" t="s">
        <v>520</v>
      </c>
      <c r="U808" s="373" t="s">
        <v>430</v>
      </c>
      <c r="V808" t="str">
        <f t="shared" si="26"/>
        <v>Central</v>
      </c>
      <c r="W808" t="s">
        <v>570</v>
      </c>
    </row>
    <row r="809" spans="10:23">
      <c r="J809" s="372" t="str">
        <f t="shared" si="25"/>
        <v>13332Madison</v>
      </c>
      <c r="K809" s="373" t="s">
        <v>1284</v>
      </c>
      <c r="L809">
        <v>13332</v>
      </c>
      <c r="M809" s="373" t="s">
        <v>430</v>
      </c>
      <c r="N809" s="373" t="s">
        <v>492</v>
      </c>
      <c r="O809" s="373" t="s">
        <v>1270</v>
      </c>
      <c r="P809" s="373" t="s">
        <v>650</v>
      </c>
      <c r="Q809" t="s">
        <v>520</v>
      </c>
      <c r="R809" t="s">
        <v>520</v>
      </c>
      <c r="S809" t="s">
        <v>520</v>
      </c>
      <c r="U809" s="373" t="s">
        <v>430</v>
      </c>
      <c r="V809" t="str">
        <f t="shared" si="26"/>
        <v>Central</v>
      </c>
      <c r="W809" t="s">
        <v>570</v>
      </c>
    </row>
    <row r="810" spans="10:23">
      <c r="J810" s="372" t="str">
        <f t="shared" si="25"/>
        <v>13334Madison</v>
      </c>
      <c r="K810" s="373" t="s">
        <v>1285</v>
      </c>
      <c r="L810">
        <v>13334</v>
      </c>
      <c r="M810" s="373" t="s">
        <v>430</v>
      </c>
      <c r="N810" s="373" t="s">
        <v>492</v>
      </c>
      <c r="O810" s="373" t="s">
        <v>1270</v>
      </c>
      <c r="P810" s="373" t="s">
        <v>650</v>
      </c>
      <c r="Q810" t="s">
        <v>520</v>
      </c>
      <c r="R810" t="s">
        <v>520</v>
      </c>
      <c r="S810" t="s">
        <v>520</v>
      </c>
      <c r="U810" s="373" t="s">
        <v>430</v>
      </c>
      <c r="V810" t="str">
        <f t="shared" si="26"/>
        <v>Central</v>
      </c>
      <c r="W810" t="s">
        <v>570</v>
      </c>
    </row>
    <row r="811" spans="10:23">
      <c r="J811" s="372" t="str">
        <f t="shared" si="25"/>
        <v>13355Madison</v>
      </c>
      <c r="K811" s="373" t="s">
        <v>1286</v>
      </c>
      <c r="L811">
        <v>13355</v>
      </c>
      <c r="M811" s="373" t="s">
        <v>430</v>
      </c>
      <c r="N811" s="373" t="s">
        <v>492</v>
      </c>
      <c r="O811" s="373" t="s">
        <v>1270</v>
      </c>
      <c r="P811" s="373" t="s">
        <v>650</v>
      </c>
      <c r="Q811" t="s">
        <v>520</v>
      </c>
      <c r="R811" t="s">
        <v>520</v>
      </c>
      <c r="S811" t="s">
        <v>520</v>
      </c>
      <c r="U811" s="373" t="s">
        <v>430</v>
      </c>
      <c r="V811" t="str">
        <f t="shared" si="26"/>
        <v>Central</v>
      </c>
      <c r="W811" t="s">
        <v>570</v>
      </c>
    </row>
    <row r="812" spans="10:23">
      <c r="J812" s="372" t="str">
        <f t="shared" si="25"/>
        <v>13364Madison</v>
      </c>
      <c r="K812" s="373" t="s">
        <v>1287</v>
      </c>
      <c r="L812">
        <v>13364</v>
      </c>
      <c r="M812" s="373" t="s">
        <v>430</v>
      </c>
      <c r="N812" s="373" t="s">
        <v>492</v>
      </c>
      <c r="O812" s="373" t="s">
        <v>1270</v>
      </c>
      <c r="P812" s="373" t="s">
        <v>650</v>
      </c>
      <c r="Q812" t="s">
        <v>520</v>
      </c>
      <c r="R812" t="s">
        <v>520</v>
      </c>
      <c r="S812" t="s">
        <v>520</v>
      </c>
      <c r="U812" s="373" t="s">
        <v>430</v>
      </c>
      <c r="V812" t="str">
        <f t="shared" si="26"/>
        <v>Central</v>
      </c>
      <c r="W812" t="s">
        <v>570</v>
      </c>
    </row>
    <row r="813" spans="10:23">
      <c r="J813" s="372" t="str">
        <f t="shared" si="25"/>
        <v>13402Madison</v>
      </c>
      <c r="K813" s="373" t="s">
        <v>1288</v>
      </c>
      <c r="L813">
        <v>13402</v>
      </c>
      <c r="M813" s="373" t="s">
        <v>430</v>
      </c>
      <c r="N813" s="373" t="s">
        <v>492</v>
      </c>
      <c r="O813" s="373" t="s">
        <v>1270</v>
      </c>
      <c r="P813" s="373" t="s">
        <v>650</v>
      </c>
      <c r="Q813" t="s">
        <v>520</v>
      </c>
      <c r="R813" t="s">
        <v>520</v>
      </c>
      <c r="S813" t="s">
        <v>520</v>
      </c>
      <c r="U813" s="373" t="s">
        <v>430</v>
      </c>
      <c r="V813" t="str">
        <f t="shared" si="26"/>
        <v>Central</v>
      </c>
      <c r="W813" t="s">
        <v>570</v>
      </c>
    </row>
    <row r="814" spans="10:23">
      <c r="J814" s="372" t="str">
        <f t="shared" si="25"/>
        <v>13408Madison</v>
      </c>
      <c r="K814" s="373" t="s">
        <v>1289</v>
      </c>
      <c r="L814">
        <v>13408</v>
      </c>
      <c r="M814" s="373" t="s">
        <v>430</v>
      </c>
      <c r="N814" s="373" t="s">
        <v>492</v>
      </c>
      <c r="O814" s="373" t="s">
        <v>1270</v>
      </c>
      <c r="P814" s="373" t="s">
        <v>650</v>
      </c>
      <c r="Q814" t="s">
        <v>520</v>
      </c>
      <c r="R814" t="s">
        <v>520</v>
      </c>
      <c r="S814" t="s">
        <v>520</v>
      </c>
      <c r="U814" s="373" t="s">
        <v>430</v>
      </c>
      <c r="V814" t="str">
        <f t="shared" si="26"/>
        <v>Central</v>
      </c>
      <c r="W814" t="s">
        <v>570</v>
      </c>
    </row>
    <row r="815" spans="10:23">
      <c r="J815" s="372" t="str">
        <f t="shared" si="25"/>
        <v>13418Madison</v>
      </c>
      <c r="K815" s="373" t="s">
        <v>1290</v>
      </c>
      <c r="L815">
        <v>13418</v>
      </c>
      <c r="M815" s="373" t="s">
        <v>430</v>
      </c>
      <c r="N815" s="373" t="s">
        <v>492</v>
      </c>
      <c r="O815" s="373" t="s">
        <v>1270</v>
      </c>
      <c r="P815" s="373" t="s">
        <v>650</v>
      </c>
      <c r="Q815" t="s">
        <v>520</v>
      </c>
      <c r="R815" t="s">
        <v>520</v>
      </c>
      <c r="S815" t="s">
        <v>520</v>
      </c>
      <c r="U815" s="373" t="s">
        <v>430</v>
      </c>
      <c r="V815" t="str">
        <f t="shared" si="26"/>
        <v>Central</v>
      </c>
      <c r="W815" t="s">
        <v>570</v>
      </c>
    </row>
    <row r="816" spans="10:23">
      <c r="J816" s="372" t="str">
        <f t="shared" si="25"/>
        <v>13465Madison</v>
      </c>
      <c r="K816" s="373" t="s">
        <v>1291</v>
      </c>
      <c r="L816">
        <v>13465</v>
      </c>
      <c r="M816" s="373" t="s">
        <v>430</v>
      </c>
      <c r="N816" s="373" t="s">
        <v>492</v>
      </c>
      <c r="O816" s="373" t="s">
        <v>1270</v>
      </c>
      <c r="P816" s="373" t="s">
        <v>650</v>
      </c>
      <c r="Q816" t="s">
        <v>520</v>
      </c>
      <c r="R816" t="s">
        <v>520</v>
      </c>
      <c r="S816" t="s">
        <v>520</v>
      </c>
      <c r="U816" s="373" t="s">
        <v>430</v>
      </c>
      <c r="V816" t="str">
        <f t="shared" si="26"/>
        <v>Central</v>
      </c>
      <c r="W816" t="s">
        <v>570</v>
      </c>
    </row>
    <row r="817" spans="10:23">
      <c r="J817" s="372" t="str">
        <f t="shared" si="25"/>
        <v>13484Madison</v>
      </c>
      <c r="K817" s="373" t="s">
        <v>1292</v>
      </c>
      <c r="L817">
        <v>13484</v>
      </c>
      <c r="M817" s="373" t="s">
        <v>430</v>
      </c>
      <c r="N817" s="373" t="s">
        <v>492</v>
      </c>
      <c r="O817" s="373" t="s">
        <v>1270</v>
      </c>
      <c r="P817" s="373" t="s">
        <v>650</v>
      </c>
      <c r="Q817" t="s">
        <v>520</v>
      </c>
      <c r="R817" t="s">
        <v>520</v>
      </c>
      <c r="S817" t="s">
        <v>520</v>
      </c>
      <c r="U817" s="373" t="s">
        <v>430</v>
      </c>
      <c r="V817" t="str">
        <f t="shared" si="26"/>
        <v>Central</v>
      </c>
      <c r="W817" t="s">
        <v>570</v>
      </c>
    </row>
    <row r="818" spans="10:23">
      <c r="J818" s="372" t="str">
        <f t="shared" si="25"/>
        <v>13485Madison</v>
      </c>
      <c r="K818" s="373" t="s">
        <v>1293</v>
      </c>
      <c r="L818">
        <v>13485</v>
      </c>
      <c r="M818" s="373" t="s">
        <v>430</v>
      </c>
      <c r="N818" s="373" t="s">
        <v>492</v>
      </c>
      <c r="O818" s="373" t="s">
        <v>1270</v>
      </c>
      <c r="P818" s="373" t="s">
        <v>650</v>
      </c>
      <c r="Q818" t="s">
        <v>520</v>
      </c>
      <c r="R818" t="s">
        <v>520</v>
      </c>
      <c r="S818" t="s">
        <v>520</v>
      </c>
      <c r="U818" s="373" t="s">
        <v>430</v>
      </c>
      <c r="V818" t="str">
        <f t="shared" si="26"/>
        <v>Central</v>
      </c>
      <c r="W818" t="s">
        <v>570</v>
      </c>
    </row>
    <row r="819" spans="10:23">
      <c r="J819" s="372" t="str">
        <f t="shared" si="25"/>
        <v>13346Madison</v>
      </c>
      <c r="K819" s="373" t="s">
        <v>1294</v>
      </c>
      <c r="L819">
        <v>13346</v>
      </c>
      <c r="M819" s="373" t="s">
        <v>430</v>
      </c>
      <c r="N819" s="373" t="s">
        <v>494</v>
      </c>
      <c r="O819" s="373" t="s">
        <v>1270</v>
      </c>
      <c r="P819" s="373" t="s">
        <v>650</v>
      </c>
      <c r="Q819" t="s">
        <v>520</v>
      </c>
      <c r="R819" t="s">
        <v>520</v>
      </c>
      <c r="S819" t="s">
        <v>520</v>
      </c>
      <c r="U819" s="373" t="s">
        <v>430</v>
      </c>
      <c r="V819" t="str">
        <f t="shared" si="26"/>
        <v>Central</v>
      </c>
      <c r="W819" t="s">
        <v>570</v>
      </c>
    </row>
    <row r="820" spans="10:23">
      <c r="J820" s="372" t="str">
        <f t="shared" si="25"/>
        <v>13072Madison</v>
      </c>
      <c r="K820" s="373" t="s">
        <v>1295</v>
      </c>
      <c r="L820">
        <v>13072</v>
      </c>
      <c r="M820" s="373" t="s">
        <v>430</v>
      </c>
      <c r="N820" s="373" t="s">
        <v>492</v>
      </c>
      <c r="O820" s="373" t="s">
        <v>1270</v>
      </c>
      <c r="P820" s="373" t="s">
        <v>650</v>
      </c>
      <c r="Q820" t="s">
        <v>520</v>
      </c>
      <c r="R820" t="s">
        <v>520</v>
      </c>
      <c r="S820" t="s">
        <v>520</v>
      </c>
      <c r="U820" s="373" t="s">
        <v>430</v>
      </c>
      <c r="V820" t="str">
        <f t="shared" si="26"/>
        <v>Central</v>
      </c>
      <c r="W820" t="s">
        <v>570</v>
      </c>
    </row>
    <row r="821" spans="10:23">
      <c r="J821" s="372" t="str">
        <f t="shared" si="25"/>
        <v>14420Monroe</v>
      </c>
      <c r="K821" s="373" t="s">
        <v>1296</v>
      </c>
      <c r="L821">
        <v>14420</v>
      </c>
      <c r="M821" s="373" t="s">
        <v>418</v>
      </c>
      <c r="N821" s="373" t="s">
        <v>378</v>
      </c>
      <c r="O821" s="373" t="s">
        <v>1297</v>
      </c>
      <c r="P821" s="373" t="s">
        <v>1053</v>
      </c>
      <c r="Q821" t="s">
        <v>515</v>
      </c>
      <c r="R821" t="s">
        <v>515</v>
      </c>
      <c r="S821" t="s">
        <v>515</v>
      </c>
      <c r="U821" s="373" t="s">
        <v>418</v>
      </c>
      <c r="V821" t="str">
        <f t="shared" si="26"/>
        <v>Western</v>
      </c>
      <c r="W821" t="s">
        <v>516</v>
      </c>
    </row>
    <row r="822" spans="10:23">
      <c r="J822" s="372" t="str">
        <f t="shared" si="25"/>
        <v>14430Monroe</v>
      </c>
      <c r="K822" s="373" t="s">
        <v>1298</v>
      </c>
      <c r="L822">
        <v>14430</v>
      </c>
      <c r="M822" s="373" t="s">
        <v>418</v>
      </c>
      <c r="N822" s="373" t="s">
        <v>378</v>
      </c>
      <c r="O822" s="373" t="s">
        <v>1297</v>
      </c>
      <c r="P822" s="373" t="s">
        <v>1053</v>
      </c>
      <c r="Q822" t="s">
        <v>515</v>
      </c>
      <c r="R822" t="s">
        <v>515</v>
      </c>
      <c r="S822" t="s">
        <v>515</v>
      </c>
      <c r="U822" s="373" t="s">
        <v>418</v>
      </c>
      <c r="V822" t="str">
        <f t="shared" si="26"/>
        <v>Western</v>
      </c>
      <c r="W822" t="s">
        <v>516</v>
      </c>
    </row>
    <row r="823" spans="10:23">
      <c r="J823" s="372" t="str">
        <f t="shared" si="25"/>
        <v>14464Monroe</v>
      </c>
      <c r="K823" s="373" t="s">
        <v>1299</v>
      </c>
      <c r="L823">
        <v>14464</v>
      </c>
      <c r="M823" s="373" t="s">
        <v>418</v>
      </c>
      <c r="N823" s="373" t="s">
        <v>378</v>
      </c>
      <c r="O823" s="373" t="s">
        <v>1297</v>
      </c>
      <c r="P823" s="373" t="s">
        <v>1053</v>
      </c>
      <c r="Q823" t="s">
        <v>515</v>
      </c>
      <c r="R823" t="s">
        <v>515</v>
      </c>
      <c r="S823" t="s">
        <v>515</v>
      </c>
      <c r="U823" s="373" t="s">
        <v>418</v>
      </c>
      <c r="V823" t="str">
        <f t="shared" si="26"/>
        <v>Western</v>
      </c>
      <c r="W823" t="s">
        <v>516</v>
      </c>
    </row>
    <row r="824" spans="10:23">
      <c r="J824" s="372" t="str">
        <f t="shared" si="25"/>
        <v>14472Monroe</v>
      </c>
      <c r="K824" s="373" t="s">
        <v>1300</v>
      </c>
      <c r="L824">
        <v>14472</v>
      </c>
      <c r="M824" s="373" t="s">
        <v>418</v>
      </c>
      <c r="N824" s="373" t="s">
        <v>378</v>
      </c>
      <c r="O824" s="373" t="s">
        <v>1297</v>
      </c>
      <c r="P824" s="373" t="s">
        <v>1053</v>
      </c>
      <c r="Q824" t="s">
        <v>515</v>
      </c>
      <c r="R824" t="s">
        <v>515</v>
      </c>
      <c r="S824" t="s">
        <v>515</v>
      </c>
      <c r="U824" s="373" t="s">
        <v>418</v>
      </c>
      <c r="V824" t="str">
        <f t="shared" si="26"/>
        <v>Western</v>
      </c>
      <c r="W824" t="s">
        <v>516</v>
      </c>
    </row>
    <row r="825" spans="10:23">
      <c r="J825" s="372" t="str">
        <f t="shared" si="25"/>
        <v>14508Monroe</v>
      </c>
      <c r="K825" s="373" t="s">
        <v>1301</v>
      </c>
      <c r="L825">
        <v>14508</v>
      </c>
      <c r="M825" s="373" t="s">
        <v>418</v>
      </c>
      <c r="N825" s="373" t="s">
        <v>378</v>
      </c>
      <c r="O825" s="373" t="s">
        <v>1297</v>
      </c>
      <c r="P825" s="373" t="s">
        <v>1053</v>
      </c>
      <c r="Q825" t="s">
        <v>515</v>
      </c>
      <c r="R825" t="s">
        <v>515</v>
      </c>
      <c r="S825" t="s">
        <v>515</v>
      </c>
      <c r="U825" s="373" t="s">
        <v>418</v>
      </c>
      <c r="V825" t="str">
        <f t="shared" si="26"/>
        <v>Western</v>
      </c>
      <c r="W825" t="s">
        <v>516</v>
      </c>
    </row>
    <row r="826" spans="10:23">
      <c r="J826" s="372" t="str">
        <f t="shared" si="25"/>
        <v>14511Monroe</v>
      </c>
      <c r="K826" s="373" t="s">
        <v>1302</v>
      </c>
      <c r="L826">
        <v>14511</v>
      </c>
      <c r="M826" s="373" t="s">
        <v>418</v>
      </c>
      <c r="N826" s="373" t="s">
        <v>378</v>
      </c>
      <c r="O826" s="373" t="s">
        <v>1297</v>
      </c>
      <c r="P826" s="373" t="s">
        <v>1053</v>
      </c>
      <c r="Q826" t="s">
        <v>515</v>
      </c>
      <c r="R826" t="s">
        <v>515</v>
      </c>
      <c r="S826" t="s">
        <v>515</v>
      </c>
      <c r="U826" s="373" t="s">
        <v>418</v>
      </c>
      <c r="V826" t="str">
        <f t="shared" si="26"/>
        <v>Western</v>
      </c>
      <c r="W826" t="s">
        <v>516</v>
      </c>
    </row>
    <row r="827" spans="10:23">
      <c r="J827" s="372" t="str">
        <f t="shared" si="25"/>
        <v>14543Monroe</v>
      </c>
      <c r="K827" s="373" t="s">
        <v>1303</v>
      </c>
      <c r="L827">
        <v>14543</v>
      </c>
      <c r="M827" s="373" t="s">
        <v>418</v>
      </c>
      <c r="N827" s="373" t="s">
        <v>378</v>
      </c>
      <c r="O827" s="373" t="s">
        <v>1297</v>
      </c>
      <c r="P827" s="373" t="s">
        <v>1053</v>
      </c>
      <c r="Q827" t="s">
        <v>515</v>
      </c>
      <c r="R827" t="s">
        <v>515</v>
      </c>
      <c r="S827" t="s">
        <v>515</v>
      </c>
      <c r="U827" s="373" t="s">
        <v>418</v>
      </c>
      <c r="V827" t="str">
        <f t="shared" si="26"/>
        <v>Western</v>
      </c>
      <c r="W827" t="s">
        <v>516</v>
      </c>
    </row>
    <row r="828" spans="10:23">
      <c r="J828" s="372" t="str">
        <f t="shared" si="25"/>
        <v>14546Monroe</v>
      </c>
      <c r="K828" s="373" t="s">
        <v>1304</v>
      </c>
      <c r="L828">
        <v>14546</v>
      </c>
      <c r="M828" s="373" t="s">
        <v>418</v>
      </c>
      <c r="N828" s="373" t="s">
        <v>378</v>
      </c>
      <c r="O828" s="373" t="s">
        <v>1297</v>
      </c>
      <c r="P828" s="373" t="s">
        <v>1053</v>
      </c>
      <c r="Q828" t="s">
        <v>515</v>
      </c>
      <c r="R828" t="s">
        <v>515</v>
      </c>
      <c r="S828" t="s">
        <v>515</v>
      </c>
      <c r="U828" s="373" t="s">
        <v>418</v>
      </c>
      <c r="V828" t="str">
        <f t="shared" si="26"/>
        <v>Western</v>
      </c>
      <c r="W828" t="s">
        <v>516</v>
      </c>
    </row>
    <row r="829" spans="10:23">
      <c r="J829" s="372" t="str">
        <f t="shared" si="25"/>
        <v>14428Monroe</v>
      </c>
      <c r="K829" s="373" t="s">
        <v>1305</v>
      </c>
      <c r="L829">
        <v>14428</v>
      </c>
      <c r="M829" s="373" t="s">
        <v>418</v>
      </c>
      <c r="N829" s="373" t="s">
        <v>494</v>
      </c>
      <c r="O829" s="373" t="s">
        <v>1297</v>
      </c>
      <c r="P829" s="373" t="s">
        <v>1053</v>
      </c>
      <c r="Q829" t="s">
        <v>515</v>
      </c>
      <c r="R829" t="s">
        <v>515</v>
      </c>
      <c r="S829" t="s">
        <v>515</v>
      </c>
      <c r="U829" s="373" t="s">
        <v>418</v>
      </c>
      <c r="V829" t="str">
        <f t="shared" si="26"/>
        <v>Western</v>
      </c>
      <c r="W829" t="s">
        <v>516</v>
      </c>
    </row>
    <row r="830" spans="10:23">
      <c r="J830" s="372" t="str">
        <f t="shared" si="25"/>
        <v>14410Monroe</v>
      </c>
      <c r="K830" s="373" t="s">
        <v>1306</v>
      </c>
      <c r="L830">
        <v>14410</v>
      </c>
      <c r="M830" s="373" t="s">
        <v>418</v>
      </c>
      <c r="N830" s="373" t="s">
        <v>408</v>
      </c>
      <c r="O830" s="373" t="s">
        <v>1297</v>
      </c>
      <c r="P830" s="373" t="s">
        <v>1053</v>
      </c>
      <c r="Q830" t="s">
        <v>515</v>
      </c>
      <c r="R830" t="s">
        <v>515</v>
      </c>
      <c r="S830" t="s">
        <v>515</v>
      </c>
      <c r="U830" s="373" t="s">
        <v>418</v>
      </c>
      <c r="V830" t="str">
        <f t="shared" si="26"/>
        <v>Western</v>
      </c>
      <c r="W830" t="s">
        <v>516</v>
      </c>
    </row>
    <row r="831" spans="10:23">
      <c r="J831" s="372" t="str">
        <f t="shared" si="25"/>
        <v>14467Monroe</v>
      </c>
      <c r="K831" s="373" t="s">
        <v>1307</v>
      </c>
      <c r="L831">
        <v>14467</v>
      </c>
      <c r="M831" s="373" t="s">
        <v>418</v>
      </c>
      <c r="N831" s="373" t="s">
        <v>408</v>
      </c>
      <c r="O831" s="373" t="s">
        <v>1297</v>
      </c>
      <c r="P831" s="373" t="s">
        <v>1053</v>
      </c>
      <c r="Q831" t="s">
        <v>515</v>
      </c>
      <c r="R831" t="s">
        <v>515</v>
      </c>
      <c r="S831" t="s">
        <v>515</v>
      </c>
      <c r="U831" s="373" t="s">
        <v>418</v>
      </c>
      <c r="V831" t="str">
        <f t="shared" si="26"/>
        <v>Western</v>
      </c>
      <c r="W831" t="s">
        <v>516</v>
      </c>
    </row>
    <row r="832" spans="10:23">
      <c r="J832" s="372" t="str">
        <f t="shared" si="25"/>
        <v>14468Monroe</v>
      </c>
      <c r="K832" s="373" t="s">
        <v>1308</v>
      </c>
      <c r="L832">
        <v>14468</v>
      </c>
      <c r="M832" s="373" t="s">
        <v>418</v>
      </c>
      <c r="N832" s="373" t="s">
        <v>408</v>
      </c>
      <c r="O832" s="373" t="s">
        <v>1297</v>
      </c>
      <c r="P832" s="373" t="s">
        <v>1053</v>
      </c>
      <c r="Q832" t="s">
        <v>515</v>
      </c>
      <c r="R832" t="s">
        <v>515</v>
      </c>
      <c r="S832" t="s">
        <v>515</v>
      </c>
      <c r="U832" s="373" t="s">
        <v>418</v>
      </c>
      <c r="V832" t="str">
        <f t="shared" si="26"/>
        <v>Western</v>
      </c>
      <c r="W832" t="s">
        <v>516</v>
      </c>
    </row>
    <row r="833" spans="10:23">
      <c r="J833" s="372" t="str">
        <f t="shared" si="25"/>
        <v>14506Monroe</v>
      </c>
      <c r="K833" s="373" t="s">
        <v>1309</v>
      </c>
      <c r="L833">
        <v>14506</v>
      </c>
      <c r="M833" s="373" t="s">
        <v>418</v>
      </c>
      <c r="N833" s="373" t="s">
        <v>408</v>
      </c>
      <c r="O833" s="373" t="s">
        <v>1297</v>
      </c>
      <c r="P833" s="373" t="s">
        <v>1053</v>
      </c>
      <c r="Q833" t="s">
        <v>515</v>
      </c>
      <c r="R833" t="s">
        <v>515</v>
      </c>
      <c r="S833" t="s">
        <v>515</v>
      </c>
      <c r="U833" s="373" t="s">
        <v>418</v>
      </c>
      <c r="V833" t="str">
        <f t="shared" si="26"/>
        <v>Western</v>
      </c>
      <c r="W833" t="s">
        <v>516</v>
      </c>
    </row>
    <row r="834" spans="10:23">
      <c r="J834" s="372" t="str">
        <f t="shared" si="25"/>
        <v>14586Monroe</v>
      </c>
      <c r="K834" s="373" t="s">
        <v>1310</v>
      </c>
      <c r="L834">
        <v>14586</v>
      </c>
      <c r="M834" s="373" t="s">
        <v>418</v>
      </c>
      <c r="N834" s="373" t="s">
        <v>408</v>
      </c>
      <c r="O834" s="373" t="s">
        <v>1297</v>
      </c>
      <c r="P834" s="373" t="s">
        <v>1053</v>
      </c>
      <c r="Q834" t="s">
        <v>515</v>
      </c>
      <c r="R834" t="s">
        <v>515</v>
      </c>
      <c r="S834" t="s">
        <v>515</v>
      </c>
      <c r="U834" s="373" t="s">
        <v>418</v>
      </c>
      <c r="V834" t="str">
        <f t="shared" si="26"/>
        <v>Western</v>
      </c>
      <c r="W834" t="s">
        <v>516</v>
      </c>
    </row>
    <row r="835" spans="10:23">
      <c r="J835" s="372" t="str">
        <f t="shared" si="25"/>
        <v>14559Monroe</v>
      </c>
      <c r="K835" s="373" t="s">
        <v>1311</v>
      </c>
      <c r="L835">
        <v>14559</v>
      </c>
      <c r="M835" s="373" t="s">
        <v>421</v>
      </c>
      <c r="N835" s="373" t="s">
        <v>494</v>
      </c>
      <c r="O835" s="373" t="s">
        <v>1297</v>
      </c>
      <c r="P835" s="373" t="s">
        <v>1053</v>
      </c>
      <c r="Q835" t="s">
        <v>515</v>
      </c>
      <c r="R835" t="s">
        <v>515</v>
      </c>
      <c r="S835" t="s">
        <v>515</v>
      </c>
      <c r="U835" s="373" t="s">
        <v>421</v>
      </c>
      <c r="V835" t="str">
        <f t="shared" si="26"/>
        <v>Western</v>
      </c>
      <c r="W835" t="s">
        <v>516</v>
      </c>
    </row>
    <row r="836" spans="10:23">
      <c r="J836" s="372" t="str">
        <f t="shared" si="25"/>
        <v>14450Monroe</v>
      </c>
      <c r="K836" s="373" t="s">
        <v>1312</v>
      </c>
      <c r="L836">
        <v>14450</v>
      </c>
      <c r="M836" s="373" t="s">
        <v>421</v>
      </c>
      <c r="N836" s="373" t="s">
        <v>494</v>
      </c>
      <c r="O836" s="373" t="s">
        <v>1297</v>
      </c>
      <c r="P836" s="373" t="s">
        <v>1053</v>
      </c>
      <c r="Q836" t="s">
        <v>515</v>
      </c>
      <c r="R836" t="s">
        <v>515</v>
      </c>
      <c r="S836" t="s">
        <v>515</v>
      </c>
      <c r="U836" s="373" t="s">
        <v>421</v>
      </c>
      <c r="V836" t="str">
        <f t="shared" si="26"/>
        <v>Western</v>
      </c>
      <c r="W836" t="s">
        <v>516</v>
      </c>
    </row>
    <row r="837" spans="10:23">
      <c r="J837" s="372" t="str">
        <f t="shared" ref="J837:J900" si="27">CONCATENATE(L837,O837)</f>
        <v>14445Monroe</v>
      </c>
      <c r="K837" s="373" t="s">
        <v>1313</v>
      </c>
      <c r="L837">
        <v>14445</v>
      </c>
      <c r="M837" s="373" t="s">
        <v>421</v>
      </c>
      <c r="N837" s="373" t="s">
        <v>408</v>
      </c>
      <c r="O837" s="373" t="s">
        <v>1297</v>
      </c>
      <c r="P837" s="373" t="s">
        <v>1053</v>
      </c>
      <c r="Q837" t="s">
        <v>515</v>
      </c>
      <c r="R837" t="s">
        <v>515</v>
      </c>
      <c r="S837" t="s">
        <v>515</v>
      </c>
      <c r="U837" s="373" t="s">
        <v>421</v>
      </c>
      <c r="V837" t="str">
        <f t="shared" ref="V837:V900" si="28">Q837</f>
        <v>Western</v>
      </c>
      <c r="W837" t="s">
        <v>516</v>
      </c>
    </row>
    <row r="838" spans="10:23">
      <c r="J838" s="372" t="str">
        <f t="shared" si="27"/>
        <v>14514Monroe</v>
      </c>
      <c r="K838" s="373" t="s">
        <v>1314</v>
      </c>
      <c r="L838">
        <v>14514</v>
      </c>
      <c r="M838" s="373" t="s">
        <v>421</v>
      </c>
      <c r="N838" s="373" t="s">
        <v>408</v>
      </c>
      <c r="O838" s="373" t="s">
        <v>1297</v>
      </c>
      <c r="P838" s="373" t="s">
        <v>1053</v>
      </c>
      <c r="Q838" t="s">
        <v>515</v>
      </c>
      <c r="R838" t="s">
        <v>515</v>
      </c>
      <c r="S838" t="s">
        <v>515</v>
      </c>
      <c r="U838" s="373" t="s">
        <v>421</v>
      </c>
      <c r="V838" t="str">
        <f t="shared" si="28"/>
        <v>Western</v>
      </c>
      <c r="W838" t="s">
        <v>516</v>
      </c>
    </row>
    <row r="839" spans="10:23">
      <c r="J839" s="372" t="str">
        <f t="shared" si="27"/>
        <v>14515Monroe</v>
      </c>
      <c r="K839" s="373" t="s">
        <v>1315</v>
      </c>
      <c r="L839">
        <v>14515</v>
      </c>
      <c r="M839" s="373" t="s">
        <v>421</v>
      </c>
      <c r="N839" s="373" t="s">
        <v>408</v>
      </c>
      <c r="O839" s="373" t="s">
        <v>1297</v>
      </c>
      <c r="P839" s="373" t="s">
        <v>1053</v>
      </c>
      <c r="Q839" t="s">
        <v>515</v>
      </c>
      <c r="R839" t="s">
        <v>515</v>
      </c>
      <c r="S839" t="s">
        <v>515</v>
      </c>
      <c r="U839" s="373" t="s">
        <v>421</v>
      </c>
      <c r="V839" t="str">
        <f t="shared" si="28"/>
        <v>Western</v>
      </c>
      <c r="W839" t="s">
        <v>516</v>
      </c>
    </row>
    <row r="840" spans="10:23">
      <c r="J840" s="372" t="str">
        <f t="shared" si="27"/>
        <v>14526Monroe</v>
      </c>
      <c r="K840" s="373" t="s">
        <v>1316</v>
      </c>
      <c r="L840">
        <v>14526</v>
      </c>
      <c r="M840" s="373" t="s">
        <v>421</v>
      </c>
      <c r="N840" s="373" t="s">
        <v>408</v>
      </c>
      <c r="O840" s="373" t="s">
        <v>1297</v>
      </c>
      <c r="P840" s="373" t="s">
        <v>1053</v>
      </c>
      <c r="Q840" t="s">
        <v>515</v>
      </c>
      <c r="R840" t="s">
        <v>515</v>
      </c>
      <c r="S840" t="s">
        <v>515</v>
      </c>
      <c r="U840" s="373" t="s">
        <v>421</v>
      </c>
      <c r="V840" t="str">
        <f t="shared" si="28"/>
        <v>Western</v>
      </c>
      <c r="W840" t="s">
        <v>516</v>
      </c>
    </row>
    <row r="841" spans="10:23">
      <c r="J841" s="372" t="str">
        <f t="shared" si="27"/>
        <v>14534Monroe</v>
      </c>
      <c r="K841" s="373" t="s">
        <v>1317</v>
      </c>
      <c r="L841">
        <v>14534</v>
      </c>
      <c r="M841" s="373" t="s">
        <v>421</v>
      </c>
      <c r="N841" s="373" t="s">
        <v>408</v>
      </c>
      <c r="O841" s="373" t="s">
        <v>1297</v>
      </c>
      <c r="P841" s="373" t="s">
        <v>1053</v>
      </c>
      <c r="Q841" t="s">
        <v>515</v>
      </c>
      <c r="R841" t="s">
        <v>515</v>
      </c>
      <c r="S841" t="s">
        <v>515</v>
      </c>
      <c r="U841" s="373" t="s">
        <v>421</v>
      </c>
      <c r="V841" t="str">
        <f t="shared" si="28"/>
        <v>Western</v>
      </c>
      <c r="W841" t="s">
        <v>516</v>
      </c>
    </row>
    <row r="842" spans="10:23">
      <c r="J842" s="372" t="str">
        <f t="shared" si="27"/>
        <v>14580Monroe</v>
      </c>
      <c r="K842" s="373" t="s">
        <v>1318</v>
      </c>
      <c r="L842">
        <v>14580</v>
      </c>
      <c r="M842" s="373" t="s">
        <v>421</v>
      </c>
      <c r="N842" s="373" t="s">
        <v>408</v>
      </c>
      <c r="O842" s="373" t="s">
        <v>1297</v>
      </c>
      <c r="P842" s="373" t="s">
        <v>1053</v>
      </c>
      <c r="Q842" t="s">
        <v>515</v>
      </c>
      <c r="R842" t="s">
        <v>515</v>
      </c>
      <c r="S842" t="s">
        <v>515</v>
      </c>
      <c r="U842" s="373" t="s">
        <v>421</v>
      </c>
      <c r="V842" t="str">
        <f t="shared" si="28"/>
        <v>Western</v>
      </c>
      <c r="W842" t="s">
        <v>516</v>
      </c>
    </row>
    <row r="843" spans="10:23">
      <c r="J843" s="372" t="str">
        <f t="shared" si="27"/>
        <v>14602Monroe</v>
      </c>
      <c r="K843" s="373" t="s">
        <v>1319</v>
      </c>
      <c r="L843">
        <v>14602</v>
      </c>
      <c r="M843" s="373" t="s">
        <v>421</v>
      </c>
      <c r="N843" s="373" t="s">
        <v>408</v>
      </c>
      <c r="O843" s="373" t="s">
        <v>1297</v>
      </c>
      <c r="P843" s="373" t="s">
        <v>1053</v>
      </c>
      <c r="Q843" t="s">
        <v>515</v>
      </c>
      <c r="R843" t="s">
        <v>515</v>
      </c>
      <c r="S843" t="s">
        <v>515</v>
      </c>
      <c r="U843" s="373" t="s">
        <v>421</v>
      </c>
      <c r="V843" t="str">
        <f t="shared" si="28"/>
        <v>Western</v>
      </c>
      <c r="W843" t="s">
        <v>516</v>
      </c>
    </row>
    <row r="844" spans="10:23">
      <c r="J844" s="372" t="str">
        <f t="shared" si="27"/>
        <v>14603Monroe</v>
      </c>
      <c r="K844" s="373" t="s">
        <v>1320</v>
      </c>
      <c r="L844">
        <v>14603</v>
      </c>
      <c r="M844" s="373" t="s">
        <v>421</v>
      </c>
      <c r="N844" s="373" t="s">
        <v>408</v>
      </c>
      <c r="O844" s="373" t="s">
        <v>1297</v>
      </c>
      <c r="P844" s="373" t="s">
        <v>1053</v>
      </c>
      <c r="Q844" t="s">
        <v>515</v>
      </c>
      <c r="R844" t="s">
        <v>515</v>
      </c>
      <c r="S844" t="s">
        <v>515</v>
      </c>
      <c r="U844" s="373" t="s">
        <v>421</v>
      </c>
      <c r="V844" t="str">
        <f t="shared" si="28"/>
        <v>Western</v>
      </c>
      <c r="W844" t="s">
        <v>516</v>
      </c>
    </row>
    <row r="845" spans="10:23">
      <c r="J845" s="372" t="str">
        <f t="shared" si="27"/>
        <v>14604Monroe</v>
      </c>
      <c r="K845" s="373" t="s">
        <v>1321</v>
      </c>
      <c r="L845">
        <v>14604</v>
      </c>
      <c r="M845" s="373" t="s">
        <v>421</v>
      </c>
      <c r="N845" s="373" t="s">
        <v>408</v>
      </c>
      <c r="O845" s="373" t="s">
        <v>1297</v>
      </c>
      <c r="P845" s="373" t="s">
        <v>1053</v>
      </c>
      <c r="Q845" t="s">
        <v>515</v>
      </c>
      <c r="R845" t="s">
        <v>515</v>
      </c>
      <c r="S845" t="s">
        <v>515</v>
      </c>
      <c r="U845" s="373" t="s">
        <v>421</v>
      </c>
      <c r="V845" t="str">
        <f t="shared" si="28"/>
        <v>Western</v>
      </c>
      <c r="W845" t="s">
        <v>516</v>
      </c>
    </row>
    <row r="846" spans="10:23">
      <c r="J846" s="372" t="str">
        <f t="shared" si="27"/>
        <v>14605Monroe</v>
      </c>
      <c r="K846" s="373" t="s">
        <v>1322</v>
      </c>
      <c r="L846">
        <v>14605</v>
      </c>
      <c r="M846" s="373" t="s">
        <v>421</v>
      </c>
      <c r="N846" s="373" t="s">
        <v>408</v>
      </c>
      <c r="O846" s="373" t="s">
        <v>1297</v>
      </c>
      <c r="P846" s="373" t="s">
        <v>1053</v>
      </c>
      <c r="Q846" t="s">
        <v>515</v>
      </c>
      <c r="R846" t="s">
        <v>515</v>
      </c>
      <c r="S846" t="s">
        <v>515</v>
      </c>
      <c r="U846" s="373" t="s">
        <v>421</v>
      </c>
      <c r="V846" t="str">
        <f t="shared" si="28"/>
        <v>Western</v>
      </c>
      <c r="W846" t="s">
        <v>516</v>
      </c>
    </row>
    <row r="847" spans="10:23">
      <c r="J847" s="372" t="str">
        <f t="shared" si="27"/>
        <v>14606Monroe</v>
      </c>
      <c r="K847" s="373" t="s">
        <v>1323</v>
      </c>
      <c r="L847">
        <v>14606</v>
      </c>
      <c r="M847" s="373" t="s">
        <v>421</v>
      </c>
      <c r="N847" s="373" t="s">
        <v>408</v>
      </c>
      <c r="O847" s="373" t="s">
        <v>1297</v>
      </c>
      <c r="P847" s="373" t="s">
        <v>1053</v>
      </c>
      <c r="Q847" t="s">
        <v>515</v>
      </c>
      <c r="R847" t="s">
        <v>515</v>
      </c>
      <c r="S847" t="s">
        <v>515</v>
      </c>
      <c r="U847" s="373" t="s">
        <v>421</v>
      </c>
      <c r="V847" t="str">
        <f t="shared" si="28"/>
        <v>Western</v>
      </c>
      <c r="W847" t="s">
        <v>516</v>
      </c>
    </row>
    <row r="848" spans="10:23">
      <c r="J848" s="372" t="str">
        <f t="shared" si="27"/>
        <v>14607Monroe</v>
      </c>
      <c r="K848" s="373" t="s">
        <v>1324</v>
      </c>
      <c r="L848">
        <v>14607</v>
      </c>
      <c r="M848" s="373" t="s">
        <v>421</v>
      </c>
      <c r="N848" s="373" t="s">
        <v>408</v>
      </c>
      <c r="O848" s="373" t="s">
        <v>1297</v>
      </c>
      <c r="P848" s="373" t="s">
        <v>1053</v>
      </c>
      <c r="Q848" t="s">
        <v>515</v>
      </c>
      <c r="R848" t="s">
        <v>515</v>
      </c>
      <c r="S848" t="s">
        <v>515</v>
      </c>
      <c r="U848" s="373" t="s">
        <v>421</v>
      </c>
      <c r="V848" t="str">
        <f t="shared" si="28"/>
        <v>Western</v>
      </c>
      <c r="W848" t="s">
        <v>516</v>
      </c>
    </row>
    <row r="849" spans="10:23">
      <c r="J849" s="372" t="str">
        <f t="shared" si="27"/>
        <v>14608Monroe</v>
      </c>
      <c r="K849" s="373" t="s">
        <v>1325</v>
      </c>
      <c r="L849">
        <v>14608</v>
      </c>
      <c r="M849" s="373" t="s">
        <v>421</v>
      </c>
      <c r="N849" s="373" t="s">
        <v>408</v>
      </c>
      <c r="O849" s="373" t="s">
        <v>1297</v>
      </c>
      <c r="P849" s="373" t="s">
        <v>1053</v>
      </c>
      <c r="Q849" t="s">
        <v>515</v>
      </c>
      <c r="R849" t="s">
        <v>515</v>
      </c>
      <c r="S849" t="s">
        <v>515</v>
      </c>
      <c r="U849" s="373" t="s">
        <v>421</v>
      </c>
      <c r="V849" t="str">
        <f t="shared" si="28"/>
        <v>Western</v>
      </c>
      <c r="W849" t="s">
        <v>516</v>
      </c>
    </row>
    <row r="850" spans="10:23">
      <c r="J850" s="372" t="str">
        <f t="shared" si="27"/>
        <v>14609Monroe</v>
      </c>
      <c r="K850" s="373" t="s">
        <v>1326</v>
      </c>
      <c r="L850">
        <v>14609</v>
      </c>
      <c r="M850" s="373" t="s">
        <v>421</v>
      </c>
      <c r="N850" s="373" t="s">
        <v>408</v>
      </c>
      <c r="O850" s="373" t="s">
        <v>1297</v>
      </c>
      <c r="P850" s="373" t="s">
        <v>1053</v>
      </c>
      <c r="Q850" t="s">
        <v>515</v>
      </c>
      <c r="R850" t="s">
        <v>515</v>
      </c>
      <c r="S850" t="s">
        <v>515</v>
      </c>
      <c r="U850" s="373" t="s">
        <v>421</v>
      </c>
      <c r="V850" t="str">
        <f t="shared" si="28"/>
        <v>Western</v>
      </c>
      <c r="W850" t="s">
        <v>516</v>
      </c>
    </row>
    <row r="851" spans="10:23">
      <c r="J851" s="372" t="str">
        <f t="shared" si="27"/>
        <v>14610Monroe</v>
      </c>
      <c r="K851" s="373" t="s">
        <v>1327</v>
      </c>
      <c r="L851">
        <v>14610</v>
      </c>
      <c r="M851" s="373" t="s">
        <v>421</v>
      </c>
      <c r="N851" s="373" t="s">
        <v>408</v>
      </c>
      <c r="O851" s="373" t="s">
        <v>1297</v>
      </c>
      <c r="P851" s="373" t="s">
        <v>1053</v>
      </c>
      <c r="Q851" t="s">
        <v>515</v>
      </c>
      <c r="R851" t="s">
        <v>515</v>
      </c>
      <c r="S851" t="s">
        <v>515</v>
      </c>
      <c r="U851" s="373" t="s">
        <v>421</v>
      </c>
      <c r="V851" t="str">
        <f t="shared" si="28"/>
        <v>Western</v>
      </c>
      <c r="W851" t="s">
        <v>516</v>
      </c>
    </row>
    <row r="852" spans="10:23">
      <c r="J852" s="372" t="str">
        <f t="shared" si="27"/>
        <v>14611Monroe</v>
      </c>
      <c r="K852" s="373" t="s">
        <v>1328</v>
      </c>
      <c r="L852">
        <v>14611</v>
      </c>
      <c r="M852" s="373" t="s">
        <v>421</v>
      </c>
      <c r="N852" s="373" t="s">
        <v>408</v>
      </c>
      <c r="O852" s="373" t="s">
        <v>1297</v>
      </c>
      <c r="P852" s="373" t="s">
        <v>1053</v>
      </c>
      <c r="Q852" t="s">
        <v>515</v>
      </c>
      <c r="R852" t="s">
        <v>515</v>
      </c>
      <c r="S852" t="s">
        <v>515</v>
      </c>
      <c r="U852" s="373" t="s">
        <v>421</v>
      </c>
      <c r="V852" t="str">
        <f t="shared" si="28"/>
        <v>Western</v>
      </c>
      <c r="W852" t="s">
        <v>516</v>
      </c>
    </row>
    <row r="853" spans="10:23">
      <c r="J853" s="372" t="str">
        <f t="shared" si="27"/>
        <v>14612Monroe</v>
      </c>
      <c r="K853" s="373" t="s">
        <v>1329</v>
      </c>
      <c r="L853">
        <v>14612</v>
      </c>
      <c r="M853" s="373" t="s">
        <v>421</v>
      </c>
      <c r="N853" s="373" t="s">
        <v>408</v>
      </c>
      <c r="O853" s="373" t="s">
        <v>1297</v>
      </c>
      <c r="P853" s="373" t="s">
        <v>1053</v>
      </c>
      <c r="Q853" t="s">
        <v>515</v>
      </c>
      <c r="R853" t="s">
        <v>515</v>
      </c>
      <c r="S853" t="s">
        <v>515</v>
      </c>
      <c r="U853" s="373" t="s">
        <v>421</v>
      </c>
      <c r="V853" t="str">
        <f t="shared" si="28"/>
        <v>Western</v>
      </c>
      <c r="W853" t="s">
        <v>516</v>
      </c>
    </row>
    <row r="854" spans="10:23">
      <c r="J854" s="372" t="str">
        <f t="shared" si="27"/>
        <v>14613Monroe</v>
      </c>
      <c r="K854" s="373" t="s">
        <v>1330</v>
      </c>
      <c r="L854">
        <v>14613</v>
      </c>
      <c r="M854" s="373" t="s">
        <v>421</v>
      </c>
      <c r="N854" s="373" t="s">
        <v>408</v>
      </c>
      <c r="O854" s="373" t="s">
        <v>1297</v>
      </c>
      <c r="P854" s="373" t="s">
        <v>1053</v>
      </c>
      <c r="Q854" t="s">
        <v>515</v>
      </c>
      <c r="R854" t="s">
        <v>515</v>
      </c>
      <c r="S854" t="s">
        <v>515</v>
      </c>
      <c r="U854" s="373" t="s">
        <v>421</v>
      </c>
      <c r="V854" t="str">
        <f t="shared" si="28"/>
        <v>Western</v>
      </c>
      <c r="W854" t="s">
        <v>516</v>
      </c>
    </row>
    <row r="855" spans="10:23">
      <c r="J855" s="372" t="str">
        <f t="shared" si="27"/>
        <v>14614Monroe</v>
      </c>
      <c r="K855" s="373" t="s">
        <v>1331</v>
      </c>
      <c r="L855">
        <v>14614</v>
      </c>
      <c r="M855" s="373" t="s">
        <v>421</v>
      </c>
      <c r="N855" s="373" t="s">
        <v>408</v>
      </c>
      <c r="O855" s="373" t="s">
        <v>1297</v>
      </c>
      <c r="P855" s="373" t="s">
        <v>1053</v>
      </c>
      <c r="Q855" t="s">
        <v>515</v>
      </c>
      <c r="R855" t="s">
        <v>515</v>
      </c>
      <c r="S855" t="s">
        <v>515</v>
      </c>
      <c r="U855" s="373" t="s">
        <v>421</v>
      </c>
      <c r="V855" t="str">
        <f t="shared" si="28"/>
        <v>Western</v>
      </c>
      <c r="W855" t="s">
        <v>516</v>
      </c>
    </row>
    <row r="856" spans="10:23">
      <c r="J856" s="372" t="str">
        <f t="shared" si="27"/>
        <v>14615Monroe</v>
      </c>
      <c r="K856" s="373" t="s">
        <v>1332</v>
      </c>
      <c r="L856">
        <v>14615</v>
      </c>
      <c r="M856" s="373" t="s">
        <v>421</v>
      </c>
      <c r="N856" s="373" t="s">
        <v>408</v>
      </c>
      <c r="O856" s="373" t="s">
        <v>1297</v>
      </c>
      <c r="P856" s="373" t="s">
        <v>1053</v>
      </c>
      <c r="Q856" t="s">
        <v>515</v>
      </c>
      <c r="R856" t="s">
        <v>515</v>
      </c>
      <c r="S856" t="s">
        <v>515</v>
      </c>
      <c r="U856" s="373" t="s">
        <v>421</v>
      </c>
      <c r="V856" t="str">
        <f t="shared" si="28"/>
        <v>Western</v>
      </c>
      <c r="W856" t="s">
        <v>516</v>
      </c>
    </row>
    <row r="857" spans="10:23">
      <c r="J857" s="372" t="str">
        <f t="shared" si="27"/>
        <v>14616Monroe</v>
      </c>
      <c r="K857" s="373" t="s">
        <v>1333</v>
      </c>
      <c r="L857">
        <v>14616</v>
      </c>
      <c r="M857" s="373" t="s">
        <v>421</v>
      </c>
      <c r="N857" s="373" t="s">
        <v>408</v>
      </c>
      <c r="O857" s="373" t="s">
        <v>1297</v>
      </c>
      <c r="P857" s="373" t="s">
        <v>1053</v>
      </c>
      <c r="Q857" t="s">
        <v>515</v>
      </c>
      <c r="R857" t="s">
        <v>515</v>
      </c>
      <c r="S857" t="s">
        <v>515</v>
      </c>
      <c r="U857" s="373" t="s">
        <v>421</v>
      </c>
      <c r="V857" t="str">
        <f t="shared" si="28"/>
        <v>Western</v>
      </c>
      <c r="W857" t="s">
        <v>516</v>
      </c>
    </row>
    <row r="858" spans="10:23">
      <c r="J858" s="372" t="str">
        <f t="shared" si="27"/>
        <v>14617Monroe</v>
      </c>
      <c r="K858" s="373" t="s">
        <v>1334</v>
      </c>
      <c r="L858">
        <v>14617</v>
      </c>
      <c r="M858" s="373" t="s">
        <v>421</v>
      </c>
      <c r="N858" s="373" t="s">
        <v>408</v>
      </c>
      <c r="O858" s="373" t="s">
        <v>1297</v>
      </c>
      <c r="P858" s="373" t="s">
        <v>1053</v>
      </c>
      <c r="Q858" t="s">
        <v>515</v>
      </c>
      <c r="R858" t="s">
        <v>515</v>
      </c>
      <c r="S858" t="s">
        <v>515</v>
      </c>
      <c r="U858" s="373" t="s">
        <v>421</v>
      </c>
      <c r="V858" t="str">
        <f t="shared" si="28"/>
        <v>Western</v>
      </c>
      <c r="W858" t="s">
        <v>516</v>
      </c>
    </row>
    <row r="859" spans="10:23">
      <c r="J859" s="372" t="str">
        <f t="shared" si="27"/>
        <v>14618Monroe</v>
      </c>
      <c r="K859" s="373" t="s">
        <v>1335</v>
      </c>
      <c r="L859">
        <v>14618</v>
      </c>
      <c r="M859" s="373" t="s">
        <v>421</v>
      </c>
      <c r="N859" s="373" t="s">
        <v>408</v>
      </c>
      <c r="O859" s="373" t="s">
        <v>1297</v>
      </c>
      <c r="P859" s="373" t="s">
        <v>1053</v>
      </c>
      <c r="Q859" t="s">
        <v>515</v>
      </c>
      <c r="R859" t="s">
        <v>515</v>
      </c>
      <c r="S859" t="s">
        <v>515</v>
      </c>
      <c r="U859" s="373" t="s">
        <v>421</v>
      </c>
      <c r="V859" t="str">
        <f t="shared" si="28"/>
        <v>Western</v>
      </c>
      <c r="W859" t="s">
        <v>516</v>
      </c>
    </row>
    <row r="860" spans="10:23">
      <c r="J860" s="372" t="str">
        <f t="shared" si="27"/>
        <v>14619Monroe</v>
      </c>
      <c r="K860" s="373" t="s">
        <v>1336</v>
      </c>
      <c r="L860">
        <v>14619</v>
      </c>
      <c r="M860" s="373" t="s">
        <v>421</v>
      </c>
      <c r="N860" s="373" t="s">
        <v>408</v>
      </c>
      <c r="O860" s="373" t="s">
        <v>1297</v>
      </c>
      <c r="P860" s="373" t="s">
        <v>1053</v>
      </c>
      <c r="Q860" t="s">
        <v>515</v>
      </c>
      <c r="R860" t="s">
        <v>515</v>
      </c>
      <c r="S860" t="s">
        <v>515</v>
      </c>
      <c r="U860" s="373" t="s">
        <v>421</v>
      </c>
      <c r="V860" t="str">
        <f t="shared" si="28"/>
        <v>Western</v>
      </c>
      <c r="W860" t="s">
        <v>516</v>
      </c>
    </row>
    <row r="861" spans="10:23">
      <c r="J861" s="372" t="str">
        <f t="shared" si="27"/>
        <v>14620Monroe</v>
      </c>
      <c r="K861" s="373" t="s">
        <v>1337</v>
      </c>
      <c r="L861">
        <v>14620</v>
      </c>
      <c r="M861" s="373" t="s">
        <v>421</v>
      </c>
      <c r="N861" s="373" t="s">
        <v>408</v>
      </c>
      <c r="O861" s="373" t="s">
        <v>1297</v>
      </c>
      <c r="P861" s="373" t="s">
        <v>1053</v>
      </c>
      <c r="Q861" t="s">
        <v>515</v>
      </c>
      <c r="R861" t="s">
        <v>515</v>
      </c>
      <c r="S861" t="s">
        <v>515</v>
      </c>
      <c r="U861" s="373" t="s">
        <v>421</v>
      </c>
      <c r="V861" t="str">
        <f t="shared" si="28"/>
        <v>Western</v>
      </c>
      <c r="W861" t="s">
        <v>516</v>
      </c>
    </row>
    <row r="862" spans="10:23">
      <c r="J862" s="372" t="str">
        <f t="shared" si="27"/>
        <v>14621Monroe</v>
      </c>
      <c r="K862" s="373" t="s">
        <v>1338</v>
      </c>
      <c r="L862">
        <v>14621</v>
      </c>
      <c r="M862" s="373" t="s">
        <v>421</v>
      </c>
      <c r="N862" s="373" t="s">
        <v>408</v>
      </c>
      <c r="O862" s="373" t="s">
        <v>1297</v>
      </c>
      <c r="P862" s="373" t="s">
        <v>1053</v>
      </c>
      <c r="Q862" t="s">
        <v>515</v>
      </c>
      <c r="R862" t="s">
        <v>515</v>
      </c>
      <c r="S862" t="s">
        <v>515</v>
      </c>
      <c r="U862" s="373" t="s">
        <v>421</v>
      </c>
      <c r="V862" t="str">
        <f t="shared" si="28"/>
        <v>Western</v>
      </c>
      <c r="W862" t="s">
        <v>516</v>
      </c>
    </row>
    <row r="863" spans="10:23">
      <c r="J863" s="372" t="str">
        <f t="shared" si="27"/>
        <v>14622Monroe</v>
      </c>
      <c r="K863" s="373" t="s">
        <v>1339</v>
      </c>
      <c r="L863">
        <v>14622</v>
      </c>
      <c r="M863" s="373" t="s">
        <v>421</v>
      </c>
      <c r="N863" s="373" t="s">
        <v>408</v>
      </c>
      <c r="O863" s="373" t="s">
        <v>1297</v>
      </c>
      <c r="P863" s="373" t="s">
        <v>1053</v>
      </c>
      <c r="Q863" t="s">
        <v>515</v>
      </c>
      <c r="R863" t="s">
        <v>515</v>
      </c>
      <c r="S863" t="s">
        <v>515</v>
      </c>
      <c r="U863" s="373" t="s">
        <v>421</v>
      </c>
      <c r="V863" t="str">
        <f t="shared" si="28"/>
        <v>Western</v>
      </c>
      <c r="W863" t="s">
        <v>516</v>
      </c>
    </row>
    <row r="864" spans="10:23">
      <c r="J864" s="372" t="str">
        <f t="shared" si="27"/>
        <v>14623Monroe</v>
      </c>
      <c r="K864" s="373" t="s">
        <v>1340</v>
      </c>
      <c r="L864">
        <v>14623</v>
      </c>
      <c r="M864" s="373" t="s">
        <v>421</v>
      </c>
      <c r="N864" s="373" t="s">
        <v>408</v>
      </c>
      <c r="O864" s="373" t="s">
        <v>1297</v>
      </c>
      <c r="P864" s="373" t="s">
        <v>1053</v>
      </c>
      <c r="Q864" t="s">
        <v>515</v>
      </c>
      <c r="R864" t="s">
        <v>515</v>
      </c>
      <c r="S864" t="s">
        <v>515</v>
      </c>
      <c r="U864" s="373" t="s">
        <v>421</v>
      </c>
      <c r="V864" t="str">
        <f t="shared" si="28"/>
        <v>Western</v>
      </c>
      <c r="W864" t="s">
        <v>516</v>
      </c>
    </row>
    <row r="865" spans="10:23">
      <c r="J865" s="372" t="str">
        <f t="shared" si="27"/>
        <v>14624Monroe</v>
      </c>
      <c r="K865" s="373" t="s">
        <v>1341</v>
      </c>
      <c r="L865">
        <v>14624</v>
      </c>
      <c r="M865" s="373" t="s">
        <v>421</v>
      </c>
      <c r="N865" s="373" t="s">
        <v>408</v>
      </c>
      <c r="O865" s="373" t="s">
        <v>1297</v>
      </c>
      <c r="P865" s="373" t="s">
        <v>1053</v>
      </c>
      <c r="Q865" t="s">
        <v>515</v>
      </c>
      <c r="R865" t="s">
        <v>515</v>
      </c>
      <c r="S865" t="s">
        <v>515</v>
      </c>
      <c r="U865" s="373" t="s">
        <v>421</v>
      </c>
      <c r="V865" t="str">
        <f t="shared" si="28"/>
        <v>Western</v>
      </c>
      <c r="W865" t="s">
        <v>516</v>
      </c>
    </row>
    <row r="866" spans="10:23">
      <c r="J866" s="372" t="str">
        <f t="shared" si="27"/>
        <v>14625Monroe</v>
      </c>
      <c r="K866" s="373" t="s">
        <v>1342</v>
      </c>
      <c r="L866">
        <v>14625</v>
      </c>
      <c r="M866" s="373" t="s">
        <v>421</v>
      </c>
      <c r="N866" s="373" t="s">
        <v>408</v>
      </c>
      <c r="O866" s="373" t="s">
        <v>1297</v>
      </c>
      <c r="P866" s="373" t="s">
        <v>1053</v>
      </c>
      <c r="Q866" t="s">
        <v>515</v>
      </c>
      <c r="R866" t="s">
        <v>515</v>
      </c>
      <c r="S866" t="s">
        <v>515</v>
      </c>
      <c r="U866" s="373" t="s">
        <v>421</v>
      </c>
      <c r="V866" t="str">
        <f t="shared" si="28"/>
        <v>Western</v>
      </c>
      <c r="W866" t="s">
        <v>516</v>
      </c>
    </row>
    <row r="867" spans="10:23">
      <c r="J867" s="372" t="str">
        <f t="shared" si="27"/>
        <v>14626Monroe</v>
      </c>
      <c r="K867" s="373" t="s">
        <v>1343</v>
      </c>
      <c r="L867">
        <v>14626</v>
      </c>
      <c r="M867" s="373" t="s">
        <v>421</v>
      </c>
      <c r="N867" s="373" t="s">
        <v>408</v>
      </c>
      <c r="O867" s="373" t="s">
        <v>1297</v>
      </c>
      <c r="P867" s="373" t="s">
        <v>1053</v>
      </c>
      <c r="Q867" t="s">
        <v>515</v>
      </c>
      <c r="R867" t="s">
        <v>515</v>
      </c>
      <c r="S867" t="s">
        <v>515</v>
      </c>
      <c r="U867" s="373" t="s">
        <v>421</v>
      </c>
      <c r="V867" t="str">
        <f t="shared" si="28"/>
        <v>Western</v>
      </c>
      <c r="W867" t="s">
        <v>516</v>
      </c>
    </row>
    <row r="868" spans="10:23">
      <c r="J868" s="372" t="str">
        <f t="shared" si="27"/>
        <v>14627Monroe</v>
      </c>
      <c r="K868" s="373" t="s">
        <v>1344</v>
      </c>
      <c r="L868">
        <v>14627</v>
      </c>
      <c r="M868" s="373" t="s">
        <v>421</v>
      </c>
      <c r="N868" s="373" t="s">
        <v>408</v>
      </c>
      <c r="O868" s="373" t="s">
        <v>1297</v>
      </c>
      <c r="P868" s="373" t="s">
        <v>1053</v>
      </c>
      <c r="Q868" t="s">
        <v>515</v>
      </c>
      <c r="R868" t="s">
        <v>515</v>
      </c>
      <c r="S868" t="s">
        <v>515</v>
      </c>
      <c r="U868" s="373" t="s">
        <v>421</v>
      </c>
      <c r="V868" t="str">
        <f t="shared" si="28"/>
        <v>Western</v>
      </c>
      <c r="W868" t="s">
        <v>516</v>
      </c>
    </row>
    <row r="869" spans="10:23">
      <c r="J869" s="372" t="str">
        <f t="shared" si="27"/>
        <v>14638Monroe</v>
      </c>
      <c r="K869" s="373" t="s">
        <v>1345</v>
      </c>
      <c r="L869">
        <v>14638</v>
      </c>
      <c r="M869" s="373" t="s">
        <v>421</v>
      </c>
      <c r="N869" s="373" t="s">
        <v>408</v>
      </c>
      <c r="O869" s="373" t="s">
        <v>1297</v>
      </c>
      <c r="P869" s="373" t="s">
        <v>1053</v>
      </c>
      <c r="Q869" t="s">
        <v>515</v>
      </c>
      <c r="R869" t="s">
        <v>515</v>
      </c>
      <c r="S869" t="s">
        <v>515</v>
      </c>
      <c r="U869" s="373" t="s">
        <v>421</v>
      </c>
      <c r="V869" t="str">
        <f t="shared" si="28"/>
        <v>Western</v>
      </c>
      <c r="W869" t="s">
        <v>516</v>
      </c>
    </row>
    <row r="870" spans="10:23">
      <c r="J870" s="372" t="str">
        <f t="shared" si="27"/>
        <v>14639Monroe</v>
      </c>
      <c r="K870" s="373" t="s">
        <v>1346</v>
      </c>
      <c r="L870">
        <v>14639</v>
      </c>
      <c r="M870" s="373" t="s">
        <v>421</v>
      </c>
      <c r="N870" s="373" t="s">
        <v>408</v>
      </c>
      <c r="O870" s="373" t="s">
        <v>1297</v>
      </c>
      <c r="P870" s="373" t="s">
        <v>1053</v>
      </c>
      <c r="Q870" t="s">
        <v>515</v>
      </c>
      <c r="R870" t="s">
        <v>515</v>
      </c>
      <c r="S870" t="s">
        <v>515</v>
      </c>
      <c r="U870" s="373" t="s">
        <v>421</v>
      </c>
      <c r="V870" t="str">
        <f t="shared" si="28"/>
        <v>Western</v>
      </c>
      <c r="W870" t="s">
        <v>516</v>
      </c>
    </row>
    <row r="871" spans="10:23">
      <c r="J871" s="372" t="str">
        <f t="shared" si="27"/>
        <v>14642Monroe</v>
      </c>
      <c r="K871" s="373" t="s">
        <v>1347</v>
      </c>
      <c r="L871">
        <v>14642</v>
      </c>
      <c r="M871" s="373" t="s">
        <v>421</v>
      </c>
      <c r="N871" s="373" t="s">
        <v>408</v>
      </c>
      <c r="O871" s="373" t="s">
        <v>1297</v>
      </c>
      <c r="P871" s="373" t="s">
        <v>1053</v>
      </c>
      <c r="Q871" t="s">
        <v>515</v>
      </c>
      <c r="R871" t="s">
        <v>515</v>
      </c>
      <c r="S871" t="s">
        <v>515</v>
      </c>
      <c r="U871" s="373" t="s">
        <v>421</v>
      </c>
      <c r="V871" t="str">
        <f t="shared" si="28"/>
        <v>Western</v>
      </c>
      <c r="W871" t="s">
        <v>516</v>
      </c>
    </row>
    <row r="872" spans="10:23">
      <c r="J872" s="372" t="str">
        <f t="shared" si="27"/>
        <v>14643Monroe</v>
      </c>
      <c r="K872" s="373" t="s">
        <v>1348</v>
      </c>
      <c r="L872">
        <v>14643</v>
      </c>
      <c r="M872" s="373" t="s">
        <v>421</v>
      </c>
      <c r="N872" s="373" t="s">
        <v>408</v>
      </c>
      <c r="O872" s="373" t="s">
        <v>1297</v>
      </c>
      <c r="P872" s="373" t="s">
        <v>1053</v>
      </c>
      <c r="Q872" t="s">
        <v>515</v>
      </c>
      <c r="R872" t="s">
        <v>515</v>
      </c>
      <c r="S872" t="s">
        <v>515</v>
      </c>
      <c r="U872" s="373" t="s">
        <v>421</v>
      </c>
      <c r="V872" t="str">
        <f t="shared" si="28"/>
        <v>Western</v>
      </c>
      <c r="W872" t="s">
        <v>516</v>
      </c>
    </row>
    <row r="873" spans="10:23">
      <c r="J873" s="372" t="str">
        <f t="shared" si="27"/>
        <v>14644Monroe</v>
      </c>
      <c r="K873" s="373" t="s">
        <v>1349</v>
      </c>
      <c r="L873">
        <v>14644</v>
      </c>
      <c r="M873" s="373" t="s">
        <v>421</v>
      </c>
      <c r="N873" s="373" t="s">
        <v>408</v>
      </c>
      <c r="O873" s="373" t="s">
        <v>1297</v>
      </c>
      <c r="P873" s="373" t="s">
        <v>1053</v>
      </c>
      <c r="Q873" t="s">
        <v>515</v>
      </c>
      <c r="R873" t="s">
        <v>515</v>
      </c>
      <c r="S873" t="s">
        <v>515</v>
      </c>
      <c r="U873" s="373" t="s">
        <v>421</v>
      </c>
      <c r="V873" t="str">
        <f t="shared" si="28"/>
        <v>Western</v>
      </c>
      <c r="W873" t="s">
        <v>516</v>
      </c>
    </row>
    <row r="874" spans="10:23">
      <c r="J874" s="372" t="str">
        <f t="shared" si="27"/>
        <v>14646Monroe</v>
      </c>
      <c r="K874" s="373" t="s">
        <v>1350</v>
      </c>
      <c r="L874">
        <v>14646</v>
      </c>
      <c r="M874" s="373" t="s">
        <v>421</v>
      </c>
      <c r="N874" s="373" t="s">
        <v>408</v>
      </c>
      <c r="O874" s="373" t="s">
        <v>1297</v>
      </c>
      <c r="P874" s="373" t="s">
        <v>1053</v>
      </c>
      <c r="Q874" t="s">
        <v>515</v>
      </c>
      <c r="R874" t="s">
        <v>515</v>
      </c>
      <c r="S874" t="s">
        <v>515</v>
      </c>
      <c r="U874" s="373" t="s">
        <v>421</v>
      </c>
      <c r="V874" t="str">
        <f t="shared" si="28"/>
        <v>Western</v>
      </c>
      <c r="W874" t="s">
        <v>516</v>
      </c>
    </row>
    <row r="875" spans="10:23">
      <c r="J875" s="372" t="str">
        <f t="shared" si="27"/>
        <v>14647Monroe</v>
      </c>
      <c r="K875" s="373" t="s">
        <v>1351</v>
      </c>
      <c r="L875">
        <v>14647</v>
      </c>
      <c r="M875" s="373" t="s">
        <v>421</v>
      </c>
      <c r="N875" s="373" t="s">
        <v>408</v>
      </c>
      <c r="O875" s="373" t="s">
        <v>1297</v>
      </c>
      <c r="P875" s="373" t="s">
        <v>1053</v>
      </c>
      <c r="Q875" t="s">
        <v>515</v>
      </c>
      <c r="R875" t="s">
        <v>515</v>
      </c>
      <c r="S875" t="s">
        <v>515</v>
      </c>
      <c r="U875" s="373" t="s">
        <v>421</v>
      </c>
      <c r="V875" t="str">
        <f t="shared" si="28"/>
        <v>Western</v>
      </c>
      <c r="W875" t="s">
        <v>516</v>
      </c>
    </row>
    <row r="876" spans="10:23">
      <c r="J876" s="372" t="str">
        <f t="shared" si="27"/>
        <v>14649Monroe</v>
      </c>
      <c r="K876" s="373" t="s">
        <v>1352</v>
      </c>
      <c r="L876">
        <v>14649</v>
      </c>
      <c r="M876" s="373" t="s">
        <v>421</v>
      </c>
      <c r="N876" s="373" t="s">
        <v>408</v>
      </c>
      <c r="O876" s="373" t="s">
        <v>1297</v>
      </c>
      <c r="P876" s="373" t="s">
        <v>1053</v>
      </c>
      <c r="Q876" t="s">
        <v>515</v>
      </c>
      <c r="R876" t="s">
        <v>515</v>
      </c>
      <c r="S876" t="s">
        <v>515</v>
      </c>
      <c r="U876" s="373" t="s">
        <v>421</v>
      </c>
      <c r="V876" t="str">
        <f t="shared" si="28"/>
        <v>Western</v>
      </c>
      <c r="W876" t="s">
        <v>516</v>
      </c>
    </row>
    <row r="877" spans="10:23">
      <c r="J877" s="372" t="str">
        <f t="shared" si="27"/>
        <v>14650Monroe</v>
      </c>
      <c r="K877" s="373" t="s">
        <v>1353</v>
      </c>
      <c r="L877">
        <v>14650</v>
      </c>
      <c r="M877" s="373" t="s">
        <v>421</v>
      </c>
      <c r="N877" s="373" t="s">
        <v>408</v>
      </c>
      <c r="O877" s="373" t="s">
        <v>1297</v>
      </c>
      <c r="P877" s="373" t="s">
        <v>1053</v>
      </c>
      <c r="Q877" t="s">
        <v>515</v>
      </c>
      <c r="R877" t="s">
        <v>515</v>
      </c>
      <c r="S877" t="s">
        <v>515</v>
      </c>
      <c r="U877" s="373" t="s">
        <v>421</v>
      </c>
      <c r="V877" t="str">
        <f t="shared" si="28"/>
        <v>Western</v>
      </c>
      <c r="W877" t="s">
        <v>516</v>
      </c>
    </row>
    <row r="878" spans="10:23">
      <c r="J878" s="372" t="str">
        <f t="shared" si="27"/>
        <v>14651Monroe</v>
      </c>
      <c r="K878" s="373" t="s">
        <v>1354</v>
      </c>
      <c r="L878">
        <v>14651</v>
      </c>
      <c r="M878" s="373" t="s">
        <v>421</v>
      </c>
      <c r="N878" s="373" t="s">
        <v>408</v>
      </c>
      <c r="O878" s="373" t="s">
        <v>1297</v>
      </c>
      <c r="P878" s="373" t="s">
        <v>1053</v>
      </c>
      <c r="Q878" t="s">
        <v>515</v>
      </c>
      <c r="R878" t="s">
        <v>515</v>
      </c>
      <c r="S878" t="s">
        <v>515</v>
      </c>
      <c r="U878" s="373" t="s">
        <v>421</v>
      </c>
      <c r="V878" t="str">
        <f t="shared" si="28"/>
        <v>Western</v>
      </c>
      <c r="W878" t="s">
        <v>516</v>
      </c>
    </row>
    <row r="879" spans="10:23">
      <c r="J879" s="372" t="str">
        <f t="shared" si="27"/>
        <v>14652Monroe</v>
      </c>
      <c r="K879" s="373" t="s">
        <v>1355</v>
      </c>
      <c r="L879">
        <v>14652</v>
      </c>
      <c r="M879" s="373" t="s">
        <v>421</v>
      </c>
      <c r="N879" s="373" t="s">
        <v>408</v>
      </c>
      <c r="O879" s="373" t="s">
        <v>1297</v>
      </c>
      <c r="P879" s="373" t="s">
        <v>1053</v>
      </c>
      <c r="Q879" t="s">
        <v>515</v>
      </c>
      <c r="R879" t="s">
        <v>515</v>
      </c>
      <c r="S879" t="s">
        <v>515</v>
      </c>
      <c r="U879" s="373" t="s">
        <v>421</v>
      </c>
      <c r="V879" t="str">
        <f t="shared" si="28"/>
        <v>Western</v>
      </c>
      <c r="W879" t="s">
        <v>516</v>
      </c>
    </row>
    <row r="880" spans="10:23">
      <c r="J880" s="372" t="str">
        <f t="shared" si="27"/>
        <v>14653Monroe</v>
      </c>
      <c r="K880" s="373" t="s">
        <v>1356</v>
      </c>
      <c r="L880">
        <v>14653</v>
      </c>
      <c r="M880" s="373" t="s">
        <v>421</v>
      </c>
      <c r="N880" s="373" t="s">
        <v>408</v>
      </c>
      <c r="O880" s="373" t="s">
        <v>1297</v>
      </c>
      <c r="P880" s="373" t="s">
        <v>1053</v>
      </c>
      <c r="Q880" t="s">
        <v>515</v>
      </c>
      <c r="R880" t="s">
        <v>515</v>
      </c>
      <c r="S880" t="s">
        <v>515</v>
      </c>
      <c r="U880" s="373" t="s">
        <v>421</v>
      </c>
      <c r="V880" t="str">
        <f t="shared" si="28"/>
        <v>Western</v>
      </c>
      <c r="W880" t="s">
        <v>516</v>
      </c>
    </row>
    <row r="881" spans="10:23">
      <c r="J881" s="372" t="str">
        <f t="shared" si="27"/>
        <v>14692Monroe</v>
      </c>
      <c r="K881" s="373" t="s">
        <v>1357</v>
      </c>
      <c r="L881">
        <v>14692</v>
      </c>
      <c r="M881" s="373" t="s">
        <v>421</v>
      </c>
      <c r="N881" s="373" t="s">
        <v>408</v>
      </c>
      <c r="O881" s="373" t="s">
        <v>1297</v>
      </c>
      <c r="P881" s="373" t="s">
        <v>1053</v>
      </c>
      <c r="Q881" t="s">
        <v>515</v>
      </c>
      <c r="R881" t="s">
        <v>515</v>
      </c>
      <c r="S881" t="s">
        <v>515</v>
      </c>
      <c r="U881" s="373" t="s">
        <v>421</v>
      </c>
      <c r="V881" t="str">
        <f t="shared" si="28"/>
        <v>Western</v>
      </c>
      <c r="W881" t="s">
        <v>516</v>
      </c>
    </row>
    <row r="882" spans="10:23">
      <c r="J882" s="372" t="str">
        <f t="shared" si="27"/>
        <v>14694Monroe</v>
      </c>
      <c r="K882" s="373" t="s">
        <v>1358</v>
      </c>
      <c r="L882">
        <v>14694</v>
      </c>
      <c r="M882" s="373" t="s">
        <v>421</v>
      </c>
      <c r="N882" s="373" t="s">
        <v>408</v>
      </c>
      <c r="O882" s="373" t="s">
        <v>1297</v>
      </c>
      <c r="P882" s="373" t="s">
        <v>1053</v>
      </c>
      <c r="Q882" t="s">
        <v>515</v>
      </c>
      <c r="R882" t="s">
        <v>515</v>
      </c>
      <c r="S882" t="s">
        <v>515</v>
      </c>
      <c r="U882" s="373" t="s">
        <v>421</v>
      </c>
      <c r="V882" t="str">
        <f t="shared" si="28"/>
        <v>Western</v>
      </c>
      <c r="W882" t="s">
        <v>516</v>
      </c>
    </row>
    <row r="883" spans="10:23">
      <c r="J883" s="372" t="str">
        <f t="shared" si="27"/>
        <v>12010Montgomery</v>
      </c>
      <c r="K883" s="373" t="s">
        <v>1359</v>
      </c>
      <c r="L883">
        <v>12010</v>
      </c>
      <c r="M883" s="373" t="s">
        <v>377</v>
      </c>
      <c r="N883" s="373" t="s">
        <v>378</v>
      </c>
      <c r="O883" s="373" t="s">
        <v>1360</v>
      </c>
      <c r="P883" s="373" t="s">
        <v>1042</v>
      </c>
      <c r="Q883" t="s">
        <v>380</v>
      </c>
      <c r="R883" t="s">
        <v>380</v>
      </c>
      <c r="S883" t="s">
        <v>380</v>
      </c>
      <c r="U883" s="373" t="s">
        <v>377</v>
      </c>
      <c r="V883" t="str">
        <f t="shared" si="28"/>
        <v>Capital District</v>
      </c>
      <c r="W883" t="s">
        <v>380</v>
      </c>
    </row>
    <row r="884" spans="10:23">
      <c r="J884" s="372" t="str">
        <f t="shared" si="27"/>
        <v>12016Montgomery</v>
      </c>
      <c r="K884" s="373" t="s">
        <v>1361</v>
      </c>
      <c r="L884">
        <v>12016</v>
      </c>
      <c r="M884" s="373" t="s">
        <v>377</v>
      </c>
      <c r="N884" s="373" t="s">
        <v>378</v>
      </c>
      <c r="O884" s="373" t="s">
        <v>1360</v>
      </c>
      <c r="P884" s="373" t="s">
        <v>1042</v>
      </c>
      <c r="Q884" t="s">
        <v>380</v>
      </c>
      <c r="R884" t="s">
        <v>380</v>
      </c>
      <c r="S884" t="s">
        <v>380</v>
      </c>
      <c r="U884" s="373" t="s">
        <v>377</v>
      </c>
      <c r="V884" t="str">
        <f t="shared" si="28"/>
        <v>Capital District</v>
      </c>
      <c r="W884" t="s">
        <v>380</v>
      </c>
    </row>
    <row r="885" spans="10:23">
      <c r="J885" s="372" t="str">
        <f t="shared" si="27"/>
        <v>12068Montgomery</v>
      </c>
      <c r="K885" s="373" t="s">
        <v>1362</v>
      </c>
      <c r="L885">
        <v>12068</v>
      </c>
      <c r="M885" s="373" t="s">
        <v>377</v>
      </c>
      <c r="N885" s="373" t="s">
        <v>378</v>
      </c>
      <c r="O885" s="373" t="s">
        <v>1360</v>
      </c>
      <c r="P885" s="373" t="s">
        <v>1042</v>
      </c>
      <c r="Q885" t="s">
        <v>380</v>
      </c>
      <c r="R885" t="s">
        <v>380</v>
      </c>
      <c r="S885" t="s">
        <v>380</v>
      </c>
      <c r="U885" s="373" t="s">
        <v>377</v>
      </c>
      <c r="V885" t="str">
        <f t="shared" si="28"/>
        <v>Capital District</v>
      </c>
      <c r="W885" t="s">
        <v>380</v>
      </c>
    </row>
    <row r="886" spans="10:23">
      <c r="J886" s="372" t="str">
        <f t="shared" si="27"/>
        <v>12069Montgomery</v>
      </c>
      <c r="K886" s="373" t="s">
        <v>1363</v>
      </c>
      <c r="L886">
        <v>12069</v>
      </c>
      <c r="M886" s="373" t="s">
        <v>377</v>
      </c>
      <c r="N886" s="373" t="s">
        <v>378</v>
      </c>
      <c r="O886" s="373" t="s">
        <v>1360</v>
      </c>
      <c r="P886" s="373" t="s">
        <v>1042</v>
      </c>
      <c r="Q886" t="s">
        <v>380</v>
      </c>
      <c r="R886" t="s">
        <v>380</v>
      </c>
      <c r="S886" t="s">
        <v>380</v>
      </c>
      <c r="U886" s="373" t="s">
        <v>377</v>
      </c>
      <c r="V886" t="str">
        <f t="shared" si="28"/>
        <v>Capital District</v>
      </c>
      <c r="W886" t="s">
        <v>380</v>
      </c>
    </row>
    <row r="887" spans="10:23">
      <c r="J887" s="372" t="str">
        <f t="shared" si="27"/>
        <v>12070Montgomery</v>
      </c>
      <c r="K887" s="373" t="s">
        <v>1364</v>
      </c>
      <c r="L887">
        <v>12070</v>
      </c>
      <c r="M887" s="373" t="s">
        <v>377</v>
      </c>
      <c r="N887" s="373" t="s">
        <v>378</v>
      </c>
      <c r="O887" s="373" t="s">
        <v>1360</v>
      </c>
      <c r="P887" s="373" t="s">
        <v>1042</v>
      </c>
      <c r="Q887" t="s">
        <v>380</v>
      </c>
      <c r="R887" t="s">
        <v>380</v>
      </c>
      <c r="S887" t="s">
        <v>380</v>
      </c>
      <c r="U887" s="373" t="s">
        <v>377</v>
      </c>
      <c r="V887" t="str">
        <f t="shared" si="28"/>
        <v>Capital District</v>
      </c>
      <c r="W887" t="s">
        <v>380</v>
      </c>
    </row>
    <row r="888" spans="10:23">
      <c r="J888" s="372" t="str">
        <f t="shared" si="27"/>
        <v>12072Montgomery</v>
      </c>
      <c r="K888" s="373" t="s">
        <v>1365</v>
      </c>
      <c r="L888">
        <v>12072</v>
      </c>
      <c r="M888" s="373" t="s">
        <v>377</v>
      </c>
      <c r="N888" s="373" t="s">
        <v>378</v>
      </c>
      <c r="O888" s="373" t="s">
        <v>1360</v>
      </c>
      <c r="P888" s="373" t="s">
        <v>1042</v>
      </c>
      <c r="Q888" t="s">
        <v>380</v>
      </c>
      <c r="R888" t="s">
        <v>380</v>
      </c>
      <c r="S888" t="s">
        <v>380</v>
      </c>
      <c r="U888" s="373" t="s">
        <v>377</v>
      </c>
      <c r="V888" t="str">
        <f t="shared" si="28"/>
        <v>Capital District</v>
      </c>
      <c r="W888" t="s">
        <v>380</v>
      </c>
    </row>
    <row r="889" spans="10:23">
      <c r="J889" s="372" t="str">
        <f t="shared" si="27"/>
        <v>12166Montgomery</v>
      </c>
      <c r="K889" s="373" t="s">
        <v>1366</v>
      </c>
      <c r="L889">
        <v>12166</v>
      </c>
      <c r="M889" s="373" t="s">
        <v>377</v>
      </c>
      <c r="N889" s="373" t="s">
        <v>378</v>
      </c>
      <c r="O889" s="373" t="s">
        <v>1360</v>
      </c>
      <c r="P889" s="373" t="s">
        <v>1042</v>
      </c>
      <c r="Q889" t="s">
        <v>380</v>
      </c>
      <c r="R889" t="s">
        <v>380</v>
      </c>
      <c r="S889" t="s">
        <v>380</v>
      </c>
      <c r="U889" s="373" t="s">
        <v>377</v>
      </c>
      <c r="V889" t="str">
        <f t="shared" si="28"/>
        <v>Capital District</v>
      </c>
      <c r="W889" t="s">
        <v>380</v>
      </c>
    </row>
    <row r="890" spans="10:23">
      <c r="J890" s="372" t="str">
        <f t="shared" si="27"/>
        <v>12177Montgomery</v>
      </c>
      <c r="K890" s="373" t="s">
        <v>1367</v>
      </c>
      <c r="L890">
        <v>12177</v>
      </c>
      <c r="M890" s="373" t="s">
        <v>377</v>
      </c>
      <c r="N890" s="373" t="s">
        <v>378</v>
      </c>
      <c r="O890" s="373" t="s">
        <v>1360</v>
      </c>
      <c r="P890" s="373" t="s">
        <v>1042</v>
      </c>
      <c r="Q890" t="s">
        <v>380</v>
      </c>
      <c r="R890" t="s">
        <v>380</v>
      </c>
      <c r="S890" t="s">
        <v>380</v>
      </c>
      <c r="U890" s="373" t="s">
        <v>377</v>
      </c>
      <c r="V890" t="str">
        <f t="shared" si="28"/>
        <v>Capital District</v>
      </c>
      <c r="W890" t="s">
        <v>380</v>
      </c>
    </row>
    <row r="891" spans="10:23">
      <c r="J891" s="372" t="str">
        <f t="shared" si="27"/>
        <v>13317Montgomery</v>
      </c>
      <c r="K891" s="373" t="s">
        <v>1368</v>
      </c>
      <c r="L891">
        <v>13317</v>
      </c>
      <c r="M891" s="373" t="s">
        <v>377</v>
      </c>
      <c r="N891" s="373" t="s">
        <v>378</v>
      </c>
      <c r="O891" s="373" t="s">
        <v>1360</v>
      </c>
      <c r="P891" s="373" t="s">
        <v>1042</v>
      </c>
      <c r="Q891" t="s">
        <v>380</v>
      </c>
      <c r="R891" t="s">
        <v>380</v>
      </c>
      <c r="S891" t="s">
        <v>380</v>
      </c>
      <c r="U891" s="373" t="s">
        <v>377</v>
      </c>
      <c r="V891" t="str">
        <f t="shared" si="28"/>
        <v>Capital District</v>
      </c>
      <c r="W891" t="s">
        <v>380</v>
      </c>
    </row>
    <row r="892" spans="10:23">
      <c r="J892" s="372" t="str">
        <f t="shared" si="27"/>
        <v>13339Montgomery</v>
      </c>
      <c r="K892" s="373" t="s">
        <v>1369</v>
      </c>
      <c r="L892">
        <v>13339</v>
      </c>
      <c r="M892" s="373" t="s">
        <v>377</v>
      </c>
      <c r="N892" s="373" t="s">
        <v>378</v>
      </c>
      <c r="O892" s="373" t="s">
        <v>1360</v>
      </c>
      <c r="P892" s="373" t="s">
        <v>1042</v>
      </c>
      <c r="Q892" t="s">
        <v>380</v>
      </c>
      <c r="R892" t="s">
        <v>380</v>
      </c>
      <c r="S892" t="s">
        <v>380</v>
      </c>
      <c r="U892" s="373" t="s">
        <v>377</v>
      </c>
      <c r="V892" t="str">
        <f t="shared" si="28"/>
        <v>Capital District</v>
      </c>
      <c r="W892" t="s">
        <v>380</v>
      </c>
    </row>
    <row r="893" spans="10:23">
      <c r="J893" s="372" t="str">
        <f t="shared" si="27"/>
        <v>13410Montgomery</v>
      </c>
      <c r="K893" s="373" t="s">
        <v>1370</v>
      </c>
      <c r="L893">
        <v>13410</v>
      </c>
      <c r="M893" s="373" t="s">
        <v>377</v>
      </c>
      <c r="N893" s="373" t="s">
        <v>378</v>
      </c>
      <c r="O893" s="373" t="s">
        <v>1360</v>
      </c>
      <c r="P893" s="373" t="s">
        <v>1042</v>
      </c>
      <c r="Q893" t="s">
        <v>380</v>
      </c>
      <c r="R893" t="s">
        <v>380</v>
      </c>
      <c r="S893" t="s">
        <v>380</v>
      </c>
      <c r="U893" s="373" t="s">
        <v>377</v>
      </c>
      <c r="V893" t="str">
        <f t="shared" si="28"/>
        <v>Capital District</v>
      </c>
      <c r="W893" t="s">
        <v>380</v>
      </c>
    </row>
    <row r="894" spans="10:23">
      <c r="J894" s="372" t="str">
        <f t="shared" si="27"/>
        <v>13428Montgomery</v>
      </c>
      <c r="K894" s="373" t="s">
        <v>1371</v>
      </c>
      <c r="L894">
        <v>13428</v>
      </c>
      <c r="M894" s="373" t="s">
        <v>377</v>
      </c>
      <c r="N894" s="373" t="s">
        <v>378</v>
      </c>
      <c r="O894" s="373" t="s">
        <v>1360</v>
      </c>
      <c r="P894" s="373" t="s">
        <v>1042</v>
      </c>
      <c r="Q894" t="s">
        <v>380</v>
      </c>
      <c r="R894" t="s">
        <v>380</v>
      </c>
      <c r="S894" t="s">
        <v>380</v>
      </c>
      <c r="U894" s="373" t="s">
        <v>377</v>
      </c>
      <c r="V894" t="str">
        <f t="shared" si="28"/>
        <v>Capital District</v>
      </c>
      <c r="W894" t="s">
        <v>380</v>
      </c>
    </row>
    <row r="895" spans="10:23">
      <c r="J895" s="372" t="str">
        <f t="shared" si="27"/>
        <v>11001Nassau</v>
      </c>
      <c r="K895" s="373" t="s">
        <v>1372</v>
      </c>
      <c r="L895">
        <v>11001</v>
      </c>
      <c r="M895" s="373" t="s">
        <v>1373</v>
      </c>
      <c r="N895" s="373" t="s">
        <v>1374</v>
      </c>
      <c r="O895" s="373" t="s">
        <v>1375</v>
      </c>
      <c r="P895" s="373" t="s">
        <v>505</v>
      </c>
      <c r="Q895" t="s">
        <v>505</v>
      </c>
      <c r="R895" s="425"/>
      <c r="S895" s="425"/>
      <c r="U895" s="373" t="s">
        <v>1373</v>
      </c>
      <c r="V895" t="str">
        <f t="shared" si="28"/>
        <v>Long Island</v>
      </c>
      <c r="W895" t="s">
        <v>505</v>
      </c>
    </row>
    <row r="896" spans="10:23">
      <c r="J896" s="372" t="str">
        <f t="shared" si="27"/>
        <v>11002Nassau</v>
      </c>
      <c r="K896" s="373" t="s">
        <v>1376</v>
      </c>
      <c r="L896">
        <v>11002</v>
      </c>
      <c r="M896" s="373" t="s">
        <v>1373</v>
      </c>
      <c r="N896" s="373" t="s">
        <v>1374</v>
      </c>
      <c r="O896" s="373" t="s">
        <v>1375</v>
      </c>
      <c r="P896" s="373" t="s">
        <v>505</v>
      </c>
      <c r="Q896" t="s">
        <v>505</v>
      </c>
      <c r="R896" s="425"/>
      <c r="S896" s="425"/>
      <c r="U896" s="373" t="s">
        <v>1373</v>
      </c>
      <c r="V896" t="str">
        <f t="shared" si="28"/>
        <v>Long Island</v>
      </c>
      <c r="W896" t="s">
        <v>505</v>
      </c>
    </row>
    <row r="897" spans="10:23">
      <c r="J897" s="372" t="str">
        <f t="shared" si="27"/>
        <v>11020Nassau</v>
      </c>
      <c r="K897" s="373" t="s">
        <v>1377</v>
      </c>
      <c r="L897">
        <v>11020</v>
      </c>
      <c r="M897" s="373" t="s">
        <v>1373</v>
      </c>
      <c r="N897" s="373" t="s">
        <v>1374</v>
      </c>
      <c r="O897" s="373" t="s">
        <v>1375</v>
      </c>
      <c r="P897" s="373" t="s">
        <v>505</v>
      </c>
      <c r="Q897" t="s">
        <v>505</v>
      </c>
      <c r="R897" s="425"/>
      <c r="S897" s="425"/>
      <c r="U897" s="373" t="s">
        <v>1373</v>
      </c>
      <c r="V897" t="str">
        <f t="shared" si="28"/>
        <v>Long Island</v>
      </c>
      <c r="W897" t="s">
        <v>505</v>
      </c>
    </row>
    <row r="898" spans="10:23">
      <c r="J898" s="372" t="str">
        <f t="shared" si="27"/>
        <v>11021Nassau</v>
      </c>
      <c r="K898" s="373" t="s">
        <v>1378</v>
      </c>
      <c r="L898">
        <v>11021</v>
      </c>
      <c r="M898" s="373" t="s">
        <v>1373</v>
      </c>
      <c r="N898" s="373" t="s">
        <v>1374</v>
      </c>
      <c r="O898" s="373" t="s">
        <v>1375</v>
      </c>
      <c r="P898" s="373" t="s">
        <v>505</v>
      </c>
      <c r="Q898" t="s">
        <v>505</v>
      </c>
      <c r="R898" s="425"/>
      <c r="S898" s="425"/>
      <c r="U898" s="373" t="s">
        <v>1373</v>
      </c>
      <c r="V898" t="str">
        <f t="shared" si="28"/>
        <v>Long Island</v>
      </c>
      <c r="W898" t="s">
        <v>505</v>
      </c>
    </row>
    <row r="899" spans="10:23">
      <c r="J899" s="372" t="str">
        <f t="shared" si="27"/>
        <v>11022Nassau</v>
      </c>
      <c r="K899" s="373" t="s">
        <v>1379</v>
      </c>
      <c r="L899">
        <v>11022</v>
      </c>
      <c r="M899" s="373" t="s">
        <v>1373</v>
      </c>
      <c r="N899" s="373" t="s">
        <v>1374</v>
      </c>
      <c r="O899" s="373" t="s">
        <v>1375</v>
      </c>
      <c r="P899" s="373" t="s">
        <v>505</v>
      </c>
      <c r="Q899" t="s">
        <v>505</v>
      </c>
      <c r="R899" s="425"/>
      <c r="S899" s="425"/>
      <c r="U899" s="373" t="s">
        <v>1373</v>
      </c>
      <c r="V899" t="str">
        <f t="shared" si="28"/>
        <v>Long Island</v>
      </c>
      <c r="W899" t="s">
        <v>505</v>
      </c>
    </row>
    <row r="900" spans="10:23">
      <c r="J900" s="372" t="str">
        <f t="shared" si="27"/>
        <v>11023Nassau</v>
      </c>
      <c r="K900" s="373" t="s">
        <v>1380</v>
      </c>
      <c r="L900">
        <v>11023</v>
      </c>
      <c r="M900" s="373" t="s">
        <v>1373</v>
      </c>
      <c r="N900" s="373" t="s">
        <v>1374</v>
      </c>
      <c r="O900" s="373" t="s">
        <v>1375</v>
      </c>
      <c r="P900" s="373" t="s">
        <v>505</v>
      </c>
      <c r="Q900" t="s">
        <v>505</v>
      </c>
      <c r="R900" s="425"/>
      <c r="S900" s="425"/>
      <c r="U900" s="373" t="s">
        <v>1373</v>
      </c>
      <c r="V900" t="str">
        <f t="shared" si="28"/>
        <v>Long Island</v>
      </c>
      <c r="W900" t="s">
        <v>505</v>
      </c>
    </row>
    <row r="901" spans="10:23">
      <c r="J901" s="372" t="str">
        <f t="shared" ref="J901:J964" si="29">CONCATENATE(L901,O901)</f>
        <v>11024Nassau</v>
      </c>
      <c r="K901" s="373" t="s">
        <v>1381</v>
      </c>
      <c r="L901">
        <v>11024</v>
      </c>
      <c r="M901" s="373" t="s">
        <v>1373</v>
      </c>
      <c r="N901" s="373" t="s">
        <v>1374</v>
      </c>
      <c r="O901" s="373" t="s">
        <v>1375</v>
      </c>
      <c r="P901" s="373" t="s">
        <v>505</v>
      </c>
      <c r="Q901" t="s">
        <v>505</v>
      </c>
      <c r="R901" s="425"/>
      <c r="S901" s="425"/>
      <c r="U901" s="373" t="s">
        <v>1373</v>
      </c>
      <c r="V901" t="str">
        <f t="shared" ref="V901:V964" si="30">Q901</f>
        <v>Long Island</v>
      </c>
      <c r="W901" t="s">
        <v>505</v>
      </c>
    </row>
    <row r="902" spans="10:23">
      <c r="J902" s="372" t="str">
        <f t="shared" si="29"/>
        <v>11026Nassau</v>
      </c>
      <c r="K902" s="373" t="s">
        <v>1382</v>
      </c>
      <c r="L902">
        <v>11026</v>
      </c>
      <c r="M902" s="373" t="s">
        <v>1373</v>
      </c>
      <c r="N902" s="373" t="s">
        <v>1374</v>
      </c>
      <c r="O902" s="373" t="s">
        <v>1375</v>
      </c>
      <c r="P902" s="373" t="s">
        <v>505</v>
      </c>
      <c r="Q902" t="s">
        <v>505</v>
      </c>
      <c r="R902" s="425"/>
      <c r="S902" s="425"/>
      <c r="U902" s="373" t="s">
        <v>1373</v>
      </c>
      <c r="V902" t="str">
        <f t="shared" si="30"/>
        <v>Long Island</v>
      </c>
      <c r="W902" t="s">
        <v>505</v>
      </c>
    </row>
    <row r="903" spans="10:23">
      <c r="J903" s="372" t="str">
        <f t="shared" si="29"/>
        <v>11027Nassau</v>
      </c>
      <c r="K903" s="373" t="s">
        <v>1383</v>
      </c>
      <c r="L903">
        <v>11027</v>
      </c>
      <c r="M903" s="373" t="s">
        <v>1373</v>
      </c>
      <c r="N903" s="373" t="s">
        <v>1374</v>
      </c>
      <c r="O903" s="373" t="s">
        <v>1375</v>
      </c>
      <c r="P903" s="373" t="s">
        <v>505</v>
      </c>
      <c r="Q903" t="s">
        <v>505</v>
      </c>
      <c r="R903" s="425"/>
      <c r="S903" s="425"/>
      <c r="U903" s="373" t="s">
        <v>1373</v>
      </c>
      <c r="V903" t="str">
        <f t="shared" si="30"/>
        <v>Long Island</v>
      </c>
      <c r="W903" t="s">
        <v>505</v>
      </c>
    </row>
    <row r="904" spans="10:23">
      <c r="J904" s="372" t="str">
        <f t="shared" si="29"/>
        <v>11030Nassau</v>
      </c>
      <c r="K904" s="373" t="s">
        <v>1384</v>
      </c>
      <c r="L904">
        <v>11030</v>
      </c>
      <c r="M904" s="373" t="s">
        <v>1373</v>
      </c>
      <c r="N904" s="373" t="s">
        <v>1374</v>
      </c>
      <c r="O904" s="373" t="s">
        <v>1375</v>
      </c>
      <c r="P904" s="373" t="s">
        <v>505</v>
      </c>
      <c r="Q904" t="s">
        <v>505</v>
      </c>
      <c r="R904" s="425"/>
      <c r="S904" s="425"/>
      <c r="U904" s="373" t="s">
        <v>1373</v>
      </c>
      <c r="V904" t="str">
        <f t="shared" si="30"/>
        <v>Long Island</v>
      </c>
      <c r="W904" t="s">
        <v>505</v>
      </c>
    </row>
    <row r="905" spans="10:23">
      <c r="J905" s="372" t="str">
        <f t="shared" si="29"/>
        <v>11040Nassau</v>
      </c>
      <c r="K905" s="373" t="s">
        <v>1385</v>
      </c>
      <c r="L905">
        <v>11040</v>
      </c>
      <c r="M905" s="373" t="s">
        <v>1373</v>
      </c>
      <c r="N905" s="373" t="s">
        <v>1374</v>
      </c>
      <c r="O905" s="373" t="s">
        <v>1375</v>
      </c>
      <c r="P905" s="373" t="s">
        <v>505</v>
      </c>
      <c r="Q905" t="s">
        <v>505</v>
      </c>
      <c r="R905" s="425"/>
      <c r="S905" s="425"/>
      <c r="U905" s="373" t="s">
        <v>1373</v>
      </c>
      <c r="V905" t="str">
        <f t="shared" si="30"/>
        <v>Long Island</v>
      </c>
      <c r="W905" t="s">
        <v>505</v>
      </c>
    </row>
    <row r="906" spans="10:23">
      <c r="J906" s="372" t="str">
        <f t="shared" si="29"/>
        <v>11042Nassau</v>
      </c>
      <c r="K906" s="373" t="s">
        <v>1386</v>
      </c>
      <c r="L906">
        <v>11042</v>
      </c>
      <c r="M906" s="373" t="s">
        <v>1373</v>
      </c>
      <c r="N906" s="373" t="s">
        <v>1374</v>
      </c>
      <c r="O906" s="373" t="s">
        <v>1375</v>
      </c>
      <c r="P906" s="373" t="s">
        <v>505</v>
      </c>
      <c r="Q906" t="s">
        <v>505</v>
      </c>
      <c r="R906" s="425"/>
      <c r="S906" s="425"/>
      <c r="U906" s="373" t="s">
        <v>1373</v>
      </c>
      <c r="V906" t="str">
        <f t="shared" si="30"/>
        <v>Long Island</v>
      </c>
      <c r="W906" t="s">
        <v>505</v>
      </c>
    </row>
    <row r="907" spans="10:23">
      <c r="J907" s="372" t="str">
        <f t="shared" si="29"/>
        <v>11050Nassau</v>
      </c>
      <c r="K907" s="373" t="s">
        <v>1387</v>
      </c>
      <c r="L907">
        <v>11050</v>
      </c>
      <c r="M907" s="373" t="s">
        <v>1373</v>
      </c>
      <c r="N907" s="373" t="s">
        <v>1374</v>
      </c>
      <c r="O907" s="373" t="s">
        <v>1375</v>
      </c>
      <c r="P907" s="373" t="s">
        <v>505</v>
      </c>
      <c r="Q907" t="s">
        <v>505</v>
      </c>
      <c r="R907" s="425"/>
      <c r="S907" s="425"/>
      <c r="U907" s="373" t="s">
        <v>1373</v>
      </c>
      <c r="V907" t="str">
        <f t="shared" si="30"/>
        <v>Long Island</v>
      </c>
      <c r="W907" t="s">
        <v>505</v>
      </c>
    </row>
    <row r="908" spans="10:23">
      <c r="J908" s="372" t="str">
        <f t="shared" si="29"/>
        <v>11051Nassau</v>
      </c>
      <c r="K908" s="373" t="s">
        <v>1388</v>
      </c>
      <c r="L908">
        <v>11051</v>
      </c>
      <c r="M908" s="373" t="s">
        <v>1373</v>
      </c>
      <c r="N908" s="373" t="s">
        <v>1374</v>
      </c>
      <c r="O908" s="373" t="s">
        <v>1375</v>
      </c>
      <c r="P908" s="373" t="s">
        <v>505</v>
      </c>
      <c r="Q908" t="s">
        <v>505</v>
      </c>
      <c r="R908" s="425"/>
      <c r="S908" s="425"/>
      <c r="U908" s="373" t="s">
        <v>1373</v>
      </c>
      <c r="V908" t="str">
        <f t="shared" si="30"/>
        <v>Long Island</v>
      </c>
      <c r="W908" t="s">
        <v>505</v>
      </c>
    </row>
    <row r="909" spans="10:23">
      <c r="J909" s="372" t="str">
        <f t="shared" si="29"/>
        <v>11052Nassau</v>
      </c>
      <c r="K909" s="373" t="s">
        <v>1389</v>
      </c>
      <c r="L909">
        <v>11052</v>
      </c>
      <c r="M909" s="373" t="s">
        <v>1373</v>
      </c>
      <c r="N909" s="373" t="s">
        <v>1374</v>
      </c>
      <c r="O909" s="373" t="s">
        <v>1375</v>
      </c>
      <c r="P909" s="373" t="s">
        <v>505</v>
      </c>
      <c r="Q909" t="s">
        <v>505</v>
      </c>
      <c r="R909" s="425"/>
      <c r="S909" s="425"/>
      <c r="U909" s="373" t="s">
        <v>1373</v>
      </c>
      <c r="V909" t="str">
        <f t="shared" si="30"/>
        <v>Long Island</v>
      </c>
      <c r="W909" t="s">
        <v>505</v>
      </c>
    </row>
    <row r="910" spans="10:23">
      <c r="J910" s="372" t="str">
        <f t="shared" si="29"/>
        <v>11053Nassau</v>
      </c>
      <c r="K910" s="373" t="s">
        <v>1390</v>
      </c>
      <c r="L910">
        <v>11053</v>
      </c>
      <c r="M910" s="373" t="s">
        <v>1373</v>
      </c>
      <c r="N910" s="373" t="s">
        <v>1374</v>
      </c>
      <c r="O910" s="373" t="s">
        <v>1375</v>
      </c>
      <c r="P910" s="373" t="s">
        <v>505</v>
      </c>
      <c r="Q910" t="s">
        <v>505</v>
      </c>
      <c r="R910" s="425"/>
      <c r="S910" s="425"/>
      <c r="U910" s="373" t="s">
        <v>1373</v>
      </c>
      <c r="V910" t="str">
        <f t="shared" si="30"/>
        <v>Long Island</v>
      </c>
      <c r="W910" t="s">
        <v>505</v>
      </c>
    </row>
    <row r="911" spans="10:23">
      <c r="J911" s="372" t="str">
        <f t="shared" si="29"/>
        <v>11054Nassau</v>
      </c>
      <c r="K911" s="373" t="s">
        <v>1391</v>
      </c>
      <c r="L911">
        <v>11054</v>
      </c>
      <c r="M911" s="373" t="s">
        <v>1373</v>
      </c>
      <c r="N911" s="373" t="s">
        <v>1374</v>
      </c>
      <c r="O911" s="373" t="s">
        <v>1375</v>
      </c>
      <c r="P911" s="373" t="s">
        <v>505</v>
      </c>
      <c r="Q911" t="s">
        <v>505</v>
      </c>
      <c r="R911" s="425"/>
      <c r="S911" s="425"/>
      <c r="U911" s="373" t="s">
        <v>1373</v>
      </c>
      <c r="V911" t="str">
        <f t="shared" si="30"/>
        <v>Long Island</v>
      </c>
      <c r="W911" t="s">
        <v>505</v>
      </c>
    </row>
    <row r="912" spans="10:23">
      <c r="J912" s="372" t="str">
        <f t="shared" si="29"/>
        <v>11055Nassau</v>
      </c>
      <c r="K912" s="373" t="s">
        <v>1392</v>
      </c>
      <c r="L912">
        <v>11055</v>
      </c>
      <c r="M912" s="373" t="s">
        <v>1373</v>
      </c>
      <c r="N912" s="373" t="s">
        <v>1374</v>
      </c>
      <c r="O912" s="373" t="s">
        <v>1375</v>
      </c>
      <c r="P912" s="373" t="s">
        <v>505</v>
      </c>
      <c r="Q912" t="s">
        <v>505</v>
      </c>
      <c r="R912" s="425"/>
      <c r="S912" s="425"/>
      <c r="U912" s="373" t="s">
        <v>1373</v>
      </c>
      <c r="V912" t="str">
        <f t="shared" si="30"/>
        <v>Long Island</v>
      </c>
      <c r="W912" t="s">
        <v>505</v>
      </c>
    </row>
    <row r="913" spans="10:23">
      <c r="J913" s="372" t="str">
        <f t="shared" si="29"/>
        <v>11501Nassau</v>
      </c>
      <c r="K913" s="373" t="s">
        <v>1393</v>
      </c>
      <c r="L913">
        <v>11501</v>
      </c>
      <c r="M913" s="373" t="s">
        <v>1373</v>
      </c>
      <c r="N913" s="373" t="s">
        <v>1374</v>
      </c>
      <c r="O913" s="373" t="s">
        <v>1375</v>
      </c>
      <c r="P913" s="373" t="s">
        <v>505</v>
      </c>
      <c r="Q913" t="s">
        <v>505</v>
      </c>
      <c r="R913" s="425"/>
      <c r="S913" s="425"/>
      <c r="U913" s="373" t="s">
        <v>1373</v>
      </c>
      <c r="V913" t="str">
        <f t="shared" si="30"/>
        <v>Long Island</v>
      </c>
      <c r="W913" t="s">
        <v>505</v>
      </c>
    </row>
    <row r="914" spans="10:23">
      <c r="J914" s="372" t="str">
        <f t="shared" si="29"/>
        <v>11507Nassau</v>
      </c>
      <c r="K914" s="373" t="s">
        <v>1394</v>
      </c>
      <c r="L914">
        <v>11507</v>
      </c>
      <c r="M914" s="373" t="s">
        <v>1373</v>
      </c>
      <c r="N914" s="373" t="s">
        <v>1374</v>
      </c>
      <c r="O914" s="373" t="s">
        <v>1375</v>
      </c>
      <c r="P914" s="373" t="s">
        <v>505</v>
      </c>
      <c r="Q914" t="s">
        <v>505</v>
      </c>
      <c r="R914" s="425"/>
      <c r="S914" s="425"/>
      <c r="U914" s="373" t="s">
        <v>1373</v>
      </c>
      <c r="V914" t="str">
        <f t="shared" si="30"/>
        <v>Long Island</v>
      </c>
      <c r="W914" t="s">
        <v>505</v>
      </c>
    </row>
    <row r="915" spans="10:23">
      <c r="J915" s="372" t="str">
        <f t="shared" si="29"/>
        <v>11514Nassau</v>
      </c>
      <c r="K915" s="373" t="s">
        <v>1395</v>
      </c>
      <c r="L915">
        <v>11514</v>
      </c>
      <c r="M915" s="373" t="s">
        <v>1373</v>
      </c>
      <c r="N915" s="373" t="s">
        <v>1374</v>
      </c>
      <c r="O915" s="373" t="s">
        <v>1375</v>
      </c>
      <c r="P915" s="373" t="s">
        <v>505</v>
      </c>
      <c r="Q915" t="s">
        <v>505</v>
      </c>
      <c r="R915" s="425"/>
      <c r="S915" s="425"/>
      <c r="U915" s="373" t="s">
        <v>1373</v>
      </c>
      <c r="V915" t="str">
        <f t="shared" si="30"/>
        <v>Long Island</v>
      </c>
      <c r="W915" t="s">
        <v>505</v>
      </c>
    </row>
    <row r="916" spans="10:23">
      <c r="J916" s="372" t="str">
        <f t="shared" si="29"/>
        <v>11542Nassau</v>
      </c>
      <c r="K916" s="373" t="s">
        <v>1396</v>
      </c>
      <c r="L916">
        <v>11542</v>
      </c>
      <c r="M916" s="373" t="s">
        <v>1373</v>
      </c>
      <c r="N916" s="373" t="s">
        <v>1374</v>
      </c>
      <c r="O916" s="373" t="s">
        <v>1375</v>
      </c>
      <c r="P916" s="373" t="s">
        <v>505</v>
      </c>
      <c r="Q916" t="s">
        <v>505</v>
      </c>
      <c r="R916" s="425"/>
      <c r="S916" s="425"/>
      <c r="U916" s="373" t="s">
        <v>1373</v>
      </c>
      <c r="V916" t="str">
        <f t="shared" si="30"/>
        <v>Long Island</v>
      </c>
      <c r="W916" t="s">
        <v>505</v>
      </c>
    </row>
    <row r="917" spans="10:23">
      <c r="J917" s="372" t="str">
        <f t="shared" si="29"/>
        <v>11545Nassau</v>
      </c>
      <c r="K917" s="373" t="s">
        <v>1397</v>
      </c>
      <c r="L917">
        <v>11545</v>
      </c>
      <c r="M917" s="373" t="s">
        <v>1373</v>
      </c>
      <c r="N917" s="373" t="s">
        <v>1374</v>
      </c>
      <c r="O917" s="373" t="s">
        <v>1375</v>
      </c>
      <c r="P917" s="373" t="s">
        <v>505</v>
      </c>
      <c r="Q917" t="s">
        <v>505</v>
      </c>
      <c r="R917" s="425"/>
      <c r="S917" s="425"/>
      <c r="U917" s="373" t="s">
        <v>1373</v>
      </c>
      <c r="V917" t="str">
        <f t="shared" si="30"/>
        <v>Long Island</v>
      </c>
      <c r="W917" t="s">
        <v>505</v>
      </c>
    </row>
    <row r="918" spans="10:23">
      <c r="J918" s="372" t="str">
        <f t="shared" si="29"/>
        <v>11547Nassau</v>
      </c>
      <c r="K918" s="373" t="s">
        <v>1398</v>
      </c>
      <c r="L918">
        <v>11547</v>
      </c>
      <c r="M918" s="373" t="s">
        <v>1373</v>
      </c>
      <c r="N918" s="373" t="s">
        <v>1374</v>
      </c>
      <c r="O918" s="373" t="s">
        <v>1375</v>
      </c>
      <c r="P918" s="373" t="s">
        <v>505</v>
      </c>
      <c r="Q918" t="s">
        <v>505</v>
      </c>
      <c r="R918" s="425"/>
      <c r="S918" s="425"/>
      <c r="U918" s="373" t="s">
        <v>1373</v>
      </c>
      <c r="V918" t="str">
        <f t="shared" si="30"/>
        <v>Long Island</v>
      </c>
      <c r="W918" t="s">
        <v>505</v>
      </c>
    </row>
    <row r="919" spans="10:23">
      <c r="J919" s="372" t="str">
        <f t="shared" si="29"/>
        <v>11548Nassau</v>
      </c>
      <c r="K919" s="373" t="s">
        <v>1399</v>
      </c>
      <c r="L919">
        <v>11548</v>
      </c>
      <c r="M919" s="373" t="s">
        <v>1373</v>
      </c>
      <c r="N919" s="373" t="s">
        <v>1374</v>
      </c>
      <c r="O919" s="373" t="s">
        <v>1375</v>
      </c>
      <c r="P919" s="373" t="s">
        <v>505</v>
      </c>
      <c r="Q919" t="s">
        <v>505</v>
      </c>
      <c r="R919" s="425"/>
      <c r="S919" s="425"/>
      <c r="U919" s="373" t="s">
        <v>1373</v>
      </c>
      <c r="V919" t="str">
        <f t="shared" si="30"/>
        <v>Long Island</v>
      </c>
      <c r="W919" t="s">
        <v>505</v>
      </c>
    </row>
    <row r="920" spans="10:23">
      <c r="J920" s="372" t="str">
        <f t="shared" si="29"/>
        <v>11554Nassau</v>
      </c>
      <c r="K920" s="373" t="s">
        <v>1400</v>
      </c>
      <c r="L920">
        <v>11554</v>
      </c>
      <c r="M920" s="373" t="s">
        <v>1373</v>
      </c>
      <c r="N920" s="373" t="s">
        <v>1374</v>
      </c>
      <c r="O920" s="373" t="s">
        <v>1375</v>
      </c>
      <c r="P920" s="373" t="s">
        <v>505</v>
      </c>
      <c r="Q920" t="s">
        <v>505</v>
      </c>
      <c r="R920" s="425"/>
      <c r="S920" s="425"/>
      <c r="U920" s="373" t="s">
        <v>1373</v>
      </c>
      <c r="V920" t="str">
        <f t="shared" si="30"/>
        <v>Long Island</v>
      </c>
      <c r="W920" t="s">
        <v>505</v>
      </c>
    </row>
    <row r="921" spans="10:23">
      <c r="J921" s="372" t="str">
        <f t="shared" si="29"/>
        <v>11560Nassau</v>
      </c>
      <c r="K921" s="373" t="s">
        <v>1401</v>
      </c>
      <c r="L921">
        <v>11560</v>
      </c>
      <c r="M921" s="373" t="s">
        <v>1373</v>
      </c>
      <c r="N921" s="373" t="s">
        <v>1374</v>
      </c>
      <c r="O921" s="373" t="s">
        <v>1375</v>
      </c>
      <c r="P921" s="373" t="s">
        <v>505</v>
      </c>
      <c r="Q921" t="s">
        <v>505</v>
      </c>
      <c r="R921" s="425"/>
      <c r="S921" s="425"/>
      <c r="U921" s="373" t="s">
        <v>1373</v>
      </c>
      <c r="V921" t="str">
        <f t="shared" si="30"/>
        <v>Long Island</v>
      </c>
      <c r="W921" t="s">
        <v>505</v>
      </c>
    </row>
    <row r="922" spans="10:23">
      <c r="J922" s="372" t="str">
        <f t="shared" si="29"/>
        <v>11566Nassau</v>
      </c>
      <c r="K922" s="373" t="s">
        <v>1402</v>
      </c>
      <c r="L922">
        <v>11566</v>
      </c>
      <c r="M922" s="373" t="s">
        <v>1373</v>
      </c>
      <c r="N922" s="373" t="s">
        <v>1374</v>
      </c>
      <c r="O922" s="373" t="s">
        <v>1375</v>
      </c>
      <c r="P922" s="373" t="s">
        <v>505</v>
      </c>
      <c r="Q922" t="s">
        <v>505</v>
      </c>
      <c r="R922" s="425"/>
      <c r="S922" s="425"/>
      <c r="U922" s="373" t="s">
        <v>1373</v>
      </c>
      <c r="V922" t="str">
        <f t="shared" si="30"/>
        <v>Long Island</v>
      </c>
      <c r="W922" t="s">
        <v>505</v>
      </c>
    </row>
    <row r="923" spans="10:23">
      <c r="J923" s="372" t="str">
        <f t="shared" si="29"/>
        <v>11568Nassau</v>
      </c>
      <c r="K923" s="373" t="s">
        <v>1403</v>
      </c>
      <c r="L923">
        <v>11568</v>
      </c>
      <c r="M923" s="373" t="s">
        <v>1373</v>
      </c>
      <c r="N923" s="373" t="s">
        <v>1374</v>
      </c>
      <c r="O923" s="373" t="s">
        <v>1375</v>
      </c>
      <c r="P923" s="373" t="s">
        <v>505</v>
      </c>
      <c r="Q923" t="s">
        <v>505</v>
      </c>
      <c r="R923" s="425"/>
      <c r="S923" s="425"/>
      <c r="U923" s="373" t="s">
        <v>1373</v>
      </c>
      <c r="V923" t="str">
        <f t="shared" si="30"/>
        <v>Long Island</v>
      </c>
      <c r="W923" t="s">
        <v>505</v>
      </c>
    </row>
    <row r="924" spans="10:23">
      <c r="J924" s="372" t="str">
        <f t="shared" si="29"/>
        <v>11576Nassau</v>
      </c>
      <c r="K924" s="373" t="s">
        <v>1404</v>
      </c>
      <c r="L924">
        <v>11576</v>
      </c>
      <c r="M924" s="373" t="s">
        <v>1373</v>
      </c>
      <c r="N924" s="373" t="s">
        <v>1374</v>
      </c>
      <c r="O924" s="373" t="s">
        <v>1375</v>
      </c>
      <c r="P924" s="373" t="s">
        <v>505</v>
      </c>
      <c r="Q924" t="s">
        <v>505</v>
      </c>
      <c r="R924" s="425"/>
      <c r="S924" s="425"/>
      <c r="U924" s="373" t="s">
        <v>1373</v>
      </c>
      <c r="V924" t="str">
        <f t="shared" si="30"/>
        <v>Long Island</v>
      </c>
      <c r="W924" t="s">
        <v>505</v>
      </c>
    </row>
    <row r="925" spans="10:23">
      <c r="J925" s="372" t="str">
        <f t="shared" si="29"/>
        <v>11577Nassau</v>
      </c>
      <c r="K925" s="373" t="s">
        <v>1405</v>
      </c>
      <c r="L925">
        <v>11577</v>
      </c>
      <c r="M925" s="373" t="s">
        <v>1373</v>
      </c>
      <c r="N925" s="373" t="s">
        <v>1374</v>
      </c>
      <c r="O925" s="373" t="s">
        <v>1375</v>
      </c>
      <c r="P925" s="373" t="s">
        <v>505</v>
      </c>
      <c r="Q925" t="s">
        <v>505</v>
      </c>
      <c r="R925" s="425"/>
      <c r="S925" s="425"/>
      <c r="U925" s="373" t="s">
        <v>1373</v>
      </c>
      <c r="V925" t="str">
        <f t="shared" si="30"/>
        <v>Long Island</v>
      </c>
      <c r="W925" t="s">
        <v>505</v>
      </c>
    </row>
    <row r="926" spans="10:23">
      <c r="J926" s="372" t="str">
        <f t="shared" si="29"/>
        <v>11579Nassau</v>
      </c>
      <c r="K926" s="373" t="s">
        <v>1406</v>
      </c>
      <c r="L926">
        <v>11579</v>
      </c>
      <c r="M926" s="373" t="s">
        <v>1373</v>
      </c>
      <c r="N926" s="373" t="s">
        <v>1374</v>
      </c>
      <c r="O926" s="373" t="s">
        <v>1375</v>
      </c>
      <c r="P926" s="373" t="s">
        <v>505</v>
      </c>
      <c r="Q926" t="s">
        <v>505</v>
      </c>
      <c r="R926" s="425"/>
      <c r="S926" s="425"/>
      <c r="U926" s="373" t="s">
        <v>1373</v>
      </c>
      <c r="V926" t="str">
        <f t="shared" si="30"/>
        <v>Long Island</v>
      </c>
      <c r="W926" t="s">
        <v>505</v>
      </c>
    </row>
    <row r="927" spans="10:23">
      <c r="J927" s="372" t="str">
        <f t="shared" si="29"/>
        <v>11590Nassau</v>
      </c>
      <c r="K927" s="373" t="s">
        <v>1407</v>
      </c>
      <c r="L927">
        <v>11590</v>
      </c>
      <c r="M927" s="373" t="s">
        <v>1373</v>
      </c>
      <c r="N927" s="373" t="s">
        <v>1374</v>
      </c>
      <c r="O927" s="373" t="s">
        <v>1375</v>
      </c>
      <c r="P927" s="373" t="s">
        <v>505</v>
      </c>
      <c r="Q927" t="s">
        <v>505</v>
      </c>
      <c r="R927" s="425"/>
      <c r="S927" s="425"/>
      <c r="U927" s="373" t="s">
        <v>1373</v>
      </c>
      <c r="V927" t="str">
        <f t="shared" si="30"/>
        <v>Long Island</v>
      </c>
      <c r="W927" t="s">
        <v>505</v>
      </c>
    </row>
    <row r="928" spans="10:23">
      <c r="J928" s="372" t="str">
        <f t="shared" si="29"/>
        <v>11596Nassau</v>
      </c>
      <c r="K928" s="373" t="s">
        <v>1408</v>
      </c>
      <c r="L928">
        <v>11596</v>
      </c>
      <c r="M928" s="373" t="s">
        <v>1373</v>
      </c>
      <c r="N928" s="373" t="s">
        <v>1374</v>
      </c>
      <c r="O928" s="373" t="s">
        <v>1375</v>
      </c>
      <c r="P928" s="373" t="s">
        <v>505</v>
      </c>
      <c r="Q928" t="s">
        <v>505</v>
      </c>
      <c r="R928" s="425"/>
      <c r="S928" s="425"/>
      <c r="U928" s="373" t="s">
        <v>1373</v>
      </c>
      <c r="V928" t="str">
        <f t="shared" si="30"/>
        <v>Long Island</v>
      </c>
      <c r="W928" t="s">
        <v>505</v>
      </c>
    </row>
    <row r="929" spans="10:23">
      <c r="J929" s="372" t="str">
        <f t="shared" si="29"/>
        <v>11709Nassau</v>
      </c>
      <c r="K929" s="373" t="s">
        <v>1409</v>
      </c>
      <c r="L929">
        <v>11709</v>
      </c>
      <c r="M929" s="373" t="s">
        <v>1373</v>
      </c>
      <c r="N929" s="373" t="s">
        <v>1374</v>
      </c>
      <c r="O929" s="373" t="s">
        <v>1375</v>
      </c>
      <c r="P929" s="373" t="s">
        <v>505</v>
      </c>
      <c r="Q929" t="s">
        <v>505</v>
      </c>
      <c r="R929" s="425"/>
      <c r="S929" s="425"/>
      <c r="U929" s="373" t="s">
        <v>1373</v>
      </c>
      <c r="V929" t="str">
        <f t="shared" si="30"/>
        <v>Long Island</v>
      </c>
      <c r="W929" t="s">
        <v>505</v>
      </c>
    </row>
    <row r="930" spans="10:23">
      <c r="J930" s="372" t="str">
        <f t="shared" si="29"/>
        <v>11710Nassau</v>
      </c>
      <c r="K930" s="373" t="s">
        <v>1410</v>
      </c>
      <c r="L930">
        <v>11710</v>
      </c>
      <c r="M930" s="373" t="s">
        <v>1373</v>
      </c>
      <c r="N930" s="373" t="s">
        <v>1374</v>
      </c>
      <c r="O930" s="373" t="s">
        <v>1375</v>
      </c>
      <c r="P930" s="373" t="s">
        <v>505</v>
      </c>
      <c r="Q930" t="s">
        <v>505</v>
      </c>
      <c r="R930" s="425"/>
      <c r="S930" s="425"/>
      <c r="U930" s="373" t="s">
        <v>1373</v>
      </c>
      <c r="V930" t="str">
        <f t="shared" si="30"/>
        <v>Long Island</v>
      </c>
      <c r="W930" t="s">
        <v>505</v>
      </c>
    </row>
    <row r="931" spans="10:23">
      <c r="J931" s="372" t="str">
        <f t="shared" si="29"/>
        <v>11714Nassau</v>
      </c>
      <c r="K931" s="373" t="s">
        <v>1411</v>
      </c>
      <c r="L931">
        <v>11714</v>
      </c>
      <c r="M931" s="373" t="s">
        <v>1373</v>
      </c>
      <c r="N931" s="373" t="s">
        <v>1374</v>
      </c>
      <c r="O931" s="373" t="s">
        <v>1375</v>
      </c>
      <c r="P931" s="373" t="s">
        <v>505</v>
      </c>
      <c r="Q931" t="s">
        <v>505</v>
      </c>
      <c r="R931" s="425"/>
      <c r="S931" s="425"/>
      <c r="U931" s="373" t="s">
        <v>1373</v>
      </c>
      <c r="V931" t="str">
        <f t="shared" si="30"/>
        <v>Long Island</v>
      </c>
      <c r="W931" t="s">
        <v>505</v>
      </c>
    </row>
    <row r="932" spans="10:23">
      <c r="J932" s="372" t="str">
        <f t="shared" si="29"/>
        <v>11732Nassau</v>
      </c>
      <c r="K932" s="373" t="s">
        <v>1412</v>
      </c>
      <c r="L932">
        <v>11732</v>
      </c>
      <c r="M932" s="373" t="s">
        <v>1373</v>
      </c>
      <c r="N932" s="373" t="s">
        <v>1374</v>
      </c>
      <c r="O932" s="373" t="s">
        <v>1375</v>
      </c>
      <c r="P932" s="373" t="s">
        <v>505</v>
      </c>
      <c r="Q932" t="s">
        <v>505</v>
      </c>
      <c r="R932" s="425"/>
      <c r="S932" s="425"/>
      <c r="U932" s="373" t="s">
        <v>1373</v>
      </c>
      <c r="V932" t="str">
        <f t="shared" si="30"/>
        <v>Long Island</v>
      </c>
      <c r="W932" t="s">
        <v>505</v>
      </c>
    </row>
    <row r="933" spans="10:23">
      <c r="J933" s="372" t="str">
        <f t="shared" si="29"/>
        <v>11735Nassau</v>
      </c>
      <c r="K933" s="373" t="s">
        <v>1413</v>
      </c>
      <c r="L933">
        <v>11735</v>
      </c>
      <c r="M933" s="373" t="s">
        <v>1373</v>
      </c>
      <c r="N933" s="373" t="s">
        <v>1374</v>
      </c>
      <c r="O933" s="373" t="s">
        <v>1375</v>
      </c>
      <c r="P933" s="373" t="s">
        <v>505</v>
      </c>
      <c r="Q933" t="s">
        <v>505</v>
      </c>
      <c r="R933" s="425"/>
      <c r="S933" s="425"/>
      <c r="U933" s="373" t="s">
        <v>1373</v>
      </c>
      <c r="V933" t="str">
        <f t="shared" si="30"/>
        <v>Long Island</v>
      </c>
      <c r="W933" t="s">
        <v>505</v>
      </c>
    </row>
    <row r="934" spans="10:23">
      <c r="J934" s="372" t="str">
        <f t="shared" si="29"/>
        <v>11753Nassau</v>
      </c>
      <c r="K934" s="373" t="s">
        <v>1414</v>
      </c>
      <c r="L934">
        <v>11753</v>
      </c>
      <c r="M934" s="373" t="s">
        <v>1373</v>
      </c>
      <c r="N934" s="373" t="s">
        <v>1374</v>
      </c>
      <c r="O934" s="373" t="s">
        <v>1375</v>
      </c>
      <c r="P934" s="373" t="s">
        <v>505</v>
      </c>
      <c r="Q934" t="s">
        <v>505</v>
      </c>
      <c r="R934" s="425"/>
      <c r="S934" s="425"/>
      <c r="U934" s="373" t="s">
        <v>1373</v>
      </c>
      <c r="V934" t="str">
        <f t="shared" si="30"/>
        <v>Long Island</v>
      </c>
      <c r="W934" t="s">
        <v>505</v>
      </c>
    </row>
    <row r="935" spans="10:23">
      <c r="J935" s="372" t="str">
        <f t="shared" si="29"/>
        <v>11756Nassau</v>
      </c>
      <c r="K935" s="373" t="s">
        <v>1415</v>
      </c>
      <c r="L935">
        <v>11756</v>
      </c>
      <c r="M935" s="373" t="s">
        <v>1373</v>
      </c>
      <c r="N935" s="373" t="s">
        <v>1374</v>
      </c>
      <c r="O935" s="373" t="s">
        <v>1375</v>
      </c>
      <c r="P935" s="373" t="s">
        <v>505</v>
      </c>
      <c r="Q935" t="s">
        <v>505</v>
      </c>
      <c r="R935" s="425"/>
      <c r="S935" s="425"/>
      <c r="U935" s="373" t="s">
        <v>1373</v>
      </c>
      <c r="V935" t="str">
        <f t="shared" si="30"/>
        <v>Long Island</v>
      </c>
      <c r="W935" t="s">
        <v>505</v>
      </c>
    </row>
    <row r="936" spans="10:23">
      <c r="J936" s="372" t="str">
        <f t="shared" si="29"/>
        <v>11758Nassau</v>
      </c>
      <c r="K936" s="373" t="s">
        <v>1416</v>
      </c>
      <c r="L936">
        <v>11758</v>
      </c>
      <c r="M936" s="373" t="s">
        <v>1373</v>
      </c>
      <c r="N936" s="373" t="s">
        <v>1374</v>
      </c>
      <c r="O936" s="373" t="s">
        <v>1375</v>
      </c>
      <c r="P936" s="373" t="s">
        <v>505</v>
      </c>
      <c r="Q936" t="s">
        <v>505</v>
      </c>
      <c r="R936" s="425"/>
      <c r="S936" s="425"/>
      <c r="U936" s="373" t="s">
        <v>1373</v>
      </c>
      <c r="V936" t="str">
        <f t="shared" si="30"/>
        <v>Long Island</v>
      </c>
      <c r="W936" t="s">
        <v>505</v>
      </c>
    </row>
    <row r="937" spans="10:23">
      <c r="J937" s="372" t="str">
        <f t="shared" si="29"/>
        <v>11762Nassau</v>
      </c>
      <c r="K937" s="373" t="s">
        <v>1417</v>
      </c>
      <c r="L937">
        <v>11762</v>
      </c>
      <c r="M937" s="373" t="s">
        <v>1373</v>
      </c>
      <c r="N937" s="373" t="s">
        <v>1374</v>
      </c>
      <c r="O937" s="373" t="s">
        <v>1375</v>
      </c>
      <c r="P937" s="373" t="s">
        <v>505</v>
      </c>
      <c r="Q937" t="s">
        <v>505</v>
      </c>
      <c r="R937" s="425"/>
      <c r="S937" s="425"/>
      <c r="U937" s="373" t="s">
        <v>1373</v>
      </c>
      <c r="V937" t="str">
        <f t="shared" si="30"/>
        <v>Long Island</v>
      </c>
      <c r="W937" t="s">
        <v>505</v>
      </c>
    </row>
    <row r="938" spans="10:23">
      <c r="J938" s="372" t="str">
        <f t="shared" si="29"/>
        <v>11765Nassau</v>
      </c>
      <c r="K938" s="373" t="s">
        <v>1418</v>
      </c>
      <c r="L938">
        <v>11765</v>
      </c>
      <c r="M938" s="373" t="s">
        <v>1373</v>
      </c>
      <c r="N938" s="373" t="s">
        <v>1374</v>
      </c>
      <c r="O938" s="373" t="s">
        <v>1375</v>
      </c>
      <c r="P938" s="373" t="s">
        <v>505</v>
      </c>
      <c r="Q938" t="s">
        <v>505</v>
      </c>
      <c r="R938" s="425"/>
      <c r="S938" s="425"/>
      <c r="U938" s="373" t="s">
        <v>1373</v>
      </c>
      <c r="V938" t="str">
        <f t="shared" si="30"/>
        <v>Long Island</v>
      </c>
      <c r="W938" t="s">
        <v>505</v>
      </c>
    </row>
    <row r="939" spans="10:23">
      <c r="J939" s="372" t="str">
        <f t="shared" si="29"/>
        <v>11771Nassau</v>
      </c>
      <c r="K939" s="373" t="s">
        <v>1419</v>
      </c>
      <c r="L939">
        <v>11771</v>
      </c>
      <c r="M939" s="373" t="s">
        <v>1373</v>
      </c>
      <c r="N939" s="373" t="s">
        <v>1374</v>
      </c>
      <c r="O939" s="373" t="s">
        <v>1375</v>
      </c>
      <c r="P939" s="373" t="s">
        <v>505</v>
      </c>
      <c r="Q939" t="s">
        <v>505</v>
      </c>
      <c r="R939" s="425"/>
      <c r="S939" s="425"/>
      <c r="U939" s="373" t="s">
        <v>1373</v>
      </c>
      <c r="V939" t="str">
        <f t="shared" si="30"/>
        <v>Long Island</v>
      </c>
      <c r="W939" t="s">
        <v>505</v>
      </c>
    </row>
    <row r="940" spans="10:23">
      <c r="J940" s="372" t="str">
        <f t="shared" si="29"/>
        <v>11773Nassau</v>
      </c>
      <c r="K940" s="373" t="s">
        <v>1420</v>
      </c>
      <c r="L940">
        <v>11773</v>
      </c>
      <c r="M940" s="373" t="s">
        <v>1373</v>
      </c>
      <c r="N940" s="373" t="s">
        <v>1374</v>
      </c>
      <c r="O940" s="373" t="s">
        <v>1375</v>
      </c>
      <c r="P940" s="373" t="s">
        <v>505</v>
      </c>
      <c r="Q940" t="s">
        <v>505</v>
      </c>
      <c r="R940" s="425"/>
      <c r="S940" s="425"/>
      <c r="U940" s="373" t="s">
        <v>1373</v>
      </c>
      <c r="V940" t="str">
        <f t="shared" si="30"/>
        <v>Long Island</v>
      </c>
      <c r="W940" t="s">
        <v>505</v>
      </c>
    </row>
    <row r="941" spans="10:23">
      <c r="J941" s="372" t="str">
        <f t="shared" si="29"/>
        <v>11783Nassau</v>
      </c>
      <c r="K941" s="373" t="s">
        <v>1421</v>
      </c>
      <c r="L941">
        <v>11783</v>
      </c>
      <c r="M941" s="373" t="s">
        <v>1373</v>
      </c>
      <c r="N941" s="373" t="s">
        <v>1374</v>
      </c>
      <c r="O941" s="373" t="s">
        <v>1375</v>
      </c>
      <c r="P941" s="373" t="s">
        <v>505</v>
      </c>
      <c r="Q941" t="s">
        <v>505</v>
      </c>
      <c r="R941" s="425"/>
      <c r="S941" s="425"/>
      <c r="U941" s="373" t="s">
        <v>1373</v>
      </c>
      <c r="V941" t="str">
        <f t="shared" si="30"/>
        <v>Long Island</v>
      </c>
      <c r="W941" t="s">
        <v>505</v>
      </c>
    </row>
    <row r="942" spans="10:23">
      <c r="J942" s="372" t="str">
        <f t="shared" si="29"/>
        <v>11791Nassau</v>
      </c>
      <c r="K942" s="373" t="s">
        <v>1422</v>
      </c>
      <c r="L942">
        <v>11791</v>
      </c>
      <c r="M942" s="373" t="s">
        <v>1373</v>
      </c>
      <c r="N942" s="373" t="s">
        <v>1374</v>
      </c>
      <c r="O942" s="373" t="s">
        <v>1375</v>
      </c>
      <c r="P942" s="373" t="s">
        <v>505</v>
      </c>
      <c r="Q942" t="s">
        <v>505</v>
      </c>
      <c r="R942" s="425"/>
      <c r="S942" s="425"/>
      <c r="U942" s="373" t="s">
        <v>1373</v>
      </c>
      <c r="V942" t="str">
        <f t="shared" si="30"/>
        <v>Long Island</v>
      </c>
      <c r="W942" t="s">
        <v>505</v>
      </c>
    </row>
    <row r="943" spans="10:23">
      <c r="J943" s="372" t="str">
        <f t="shared" si="29"/>
        <v>11793Nassau</v>
      </c>
      <c r="K943" s="373" t="s">
        <v>1423</v>
      </c>
      <c r="L943">
        <v>11793</v>
      </c>
      <c r="M943" s="373" t="s">
        <v>1373</v>
      </c>
      <c r="N943" s="373" t="s">
        <v>1374</v>
      </c>
      <c r="O943" s="373" t="s">
        <v>1375</v>
      </c>
      <c r="P943" s="373" t="s">
        <v>505</v>
      </c>
      <c r="Q943" t="s">
        <v>505</v>
      </c>
      <c r="R943" s="425"/>
      <c r="S943" s="425"/>
      <c r="U943" s="373" t="s">
        <v>1373</v>
      </c>
      <c r="V943" t="str">
        <f t="shared" si="30"/>
        <v>Long Island</v>
      </c>
      <c r="W943" t="s">
        <v>505</v>
      </c>
    </row>
    <row r="944" spans="10:23">
      <c r="J944" s="372" t="str">
        <f t="shared" si="29"/>
        <v>11797Nassau</v>
      </c>
      <c r="K944" s="373" t="s">
        <v>1424</v>
      </c>
      <c r="L944">
        <v>11797</v>
      </c>
      <c r="M944" s="373" t="s">
        <v>1373</v>
      </c>
      <c r="N944" s="373" t="s">
        <v>1374</v>
      </c>
      <c r="O944" s="373" t="s">
        <v>1375</v>
      </c>
      <c r="P944" s="373" t="s">
        <v>505</v>
      </c>
      <c r="Q944" t="s">
        <v>505</v>
      </c>
      <c r="R944" s="425"/>
      <c r="S944" s="425"/>
      <c r="U944" s="373" t="s">
        <v>1373</v>
      </c>
      <c r="V944" t="str">
        <f t="shared" si="30"/>
        <v>Long Island</v>
      </c>
      <c r="W944" t="s">
        <v>505</v>
      </c>
    </row>
    <row r="945" spans="10:23">
      <c r="J945" s="372" t="str">
        <f t="shared" si="29"/>
        <v>11801Nassau</v>
      </c>
      <c r="K945" s="373" t="s">
        <v>1425</v>
      </c>
      <c r="L945">
        <v>11801</v>
      </c>
      <c r="M945" s="373" t="s">
        <v>1373</v>
      </c>
      <c r="N945" s="373" t="s">
        <v>1374</v>
      </c>
      <c r="O945" s="373" t="s">
        <v>1375</v>
      </c>
      <c r="P945" s="373" t="s">
        <v>505</v>
      </c>
      <c r="Q945" t="s">
        <v>505</v>
      </c>
      <c r="R945" s="425"/>
      <c r="S945" s="425"/>
      <c r="U945" s="373" t="s">
        <v>1373</v>
      </c>
      <c r="V945" t="str">
        <f t="shared" si="30"/>
        <v>Long Island</v>
      </c>
      <c r="W945" t="s">
        <v>505</v>
      </c>
    </row>
    <row r="946" spans="10:23">
      <c r="J946" s="372" t="str">
        <f t="shared" si="29"/>
        <v>11802Nassau</v>
      </c>
      <c r="K946" s="373" t="s">
        <v>1426</v>
      </c>
      <c r="L946">
        <v>11802</v>
      </c>
      <c r="M946" s="373" t="s">
        <v>1373</v>
      </c>
      <c r="N946" s="373" t="s">
        <v>1374</v>
      </c>
      <c r="O946" s="373" t="s">
        <v>1375</v>
      </c>
      <c r="P946" s="373" t="s">
        <v>505</v>
      </c>
      <c r="Q946" t="s">
        <v>505</v>
      </c>
      <c r="R946" s="425"/>
      <c r="S946" s="425"/>
      <c r="U946" s="373" t="s">
        <v>1373</v>
      </c>
      <c r="V946" t="str">
        <f t="shared" si="30"/>
        <v>Long Island</v>
      </c>
      <c r="W946" t="s">
        <v>505</v>
      </c>
    </row>
    <row r="947" spans="10:23">
      <c r="J947" s="372" t="str">
        <f t="shared" si="29"/>
        <v>11803Nassau</v>
      </c>
      <c r="K947" s="373" t="s">
        <v>1427</v>
      </c>
      <c r="L947">
        <v>11803</v>
      </c>
      <c r="M947" s="373" t="s">
        <v>1373</v>
      </c>
      <c r="N947" s="373" t="s">
        <v>1374</v>
      </c>
      <c r="O947" s="373" t="s">
        <v>1375</v>
      </c>
      <c r="P947" s="373" t="s">
        <v>505</v>
      </c>
      <c r="Q947" t="s">
        <v>505</v>
      </c>
      <c r="R947" s="425"/>
      <c r="S947" s="425"/>
      <c r="U947" s="373" t="s">
        <v>1373</v>
      </c>
      <c r="V947" t="str">
        <f t="shared" si="30"/>
        <v>Long Island</v>
      </c>
      <c r="W947" t="s">
        <v>505</v>
      </c>
    </row>
    <row r="948" spans="10:23">
      <c r="J948" s="372" t="str">
        <f t="shared" si="29"/>
        <v>11804Nassau</v>
      </c>
      <c r="K948" s="373" t="s">
        <v>1428</v>
      </c>
      <c r="L948">
        <v>11804</v>
      </c>
      <c r="M948" s="373" t="s">
        <v>1373</v>
      </c>
      <c r="N948" s="373" t="s">
        <v>1374</v>
      </c>
      <c r="O948" s="373" t="s">
        <v>1375</v>
      </c>
      <c r="P948" s="373" t="s">
        <v>505</v>
      </c>
      <c r="Q948" t="s">
        <v>505</v>
      </c>
      <c r="R948" s="425"/>
      <c r="S948" s="425"/>
      <c r="U948" s="373" t="s">
        <v>1373</v>
      </c>
      <c r="V948" t="str">
        <f t="shared" si="30"/>
        <v>Long Island</v>
      </c>
      <c r="W948" t="s">
        <v>505</v>
      </c>
    </row>
    <row r="949" spans="10:23">
      <c r="J949" s="372" t="str">
        <f t="shared" si="29"/>
        <v>11815Nassau</v>
      </c>
      <c r="K949" s="373" t="s">
        <v>1429</v>
      </c>
      <c r="L949">
        <v>11815</v>
      </c>
      <c r="M949" s="373" t="s">
        <v>1373</v>
      </c>
      <c r="N949" s="373" t="s">
        <v>1374</v>
      </c>
      <c r="O949" s="373" t="s">
        <v>1375</v>
      </c>
      <c r="P949" s="373" t="s">
        <v>505</v>
      </c>
      <c r="Q949" t="s">
        <v>505</v>
      </c>
      <c r="R949" s="425"/>
      <c r="S949" s="425"/>
      <c r="U949" s="373" t="s">
        <v>1373</v>
      </c>
      <c r="V949" t="str">
        <f t="shared" si="30"/>
        <v>Long Island</v>
      </c>
      <c r="W949" t="s">
        <v>505</v>
      </c>
    </row>
    <row r="950" spans="10:23">
      <c r="J950" s="372" t="str">
        <f t="shared" si="29"/>
        <v>11819Nassau</v>
      </c>
      <c r="K950" s="373" t="s">
        <v>1430</v>
      </c>
      <c r="L950">
        <v>11819</v>
      </c>
      <c r="M950" s="373" t="s">
        <v>1373</v>
      </c>
      <c r="N950" s="373" t="s">
        <v>1374</v>
      </c>
      <c r="O950" s="373" t="s">
        <v>1375</v>
      </c>
      <c r="P950" s="373" t="s">
        <v>505</v>
      </c>
      <c r="Q950" t="s">
        <v>505</v>
      </c>
      <c r="R950" s="425"/>
      <c r="S950" s="425"/>
      <c r="U950" s="373" t="s">
        <v>1373</v>
      </c>
      <c r="V950" t="str">
        <f t="shared" si="30"/>
        <v>Long Island</v>
      </c>
      <c r="W950" t="s">
        <v>505</v>
      </c>
    </row>
    <row r="951" spans="10:23">
      <c r="J951" s="372" t="str">
        <f t="shared" si="29"/>
        <v>11853Nassau</v>
      </c>
      <c r="K951" s="373" t="s">
        <v>1431</v>
      </c>
      <c r="L951">
        <v>11853</v>
      </c>
      <c r="M951" s="373" t="s">
        <v>1373</v>
      </c>
      <c r="N951" s="373" t="s">
        <v>1374</v>
      </c>
      <c r="O951" s="373" t="s">
        <v>1375</v>
      </c>
      <c r="P951" s="373" t="s">
        <v>505</v>
      </c>
      <c r="Q951" t="s">
        <v>505</v>
      </c>
      <c r="R951" s="425"/>
      <c r="S951" s="425"/>
      <c r="U951" s="373" t="s">
        <v>1373</v>
      </c>
      <c r="V951" t="str">
        <f t="shared" si="30"/>
        <v>Long Island</v>
      </c>
      <c r="W951" t="s">
        <v>505</v>
      </c>
    </row>
    <row r="952" spans="10:23">
      <c r="J952" s="372" t="str">
        <f t="shared" si="29"/>
        <v>11854Nassau</v>
      </c>
      <c r="K952" s="373" t="s">
        <v>1432</v>
      </c>
      <c r="L952">
        <v>11854</v>
      </c>
      <c r="M952" s="373" t="s">
        <v>1373</v>
      </c>
      <c r="N952" s="373" t="s">
        <v>1374</v>
      </c>
      <c r="O952" s="373" t="s">
        <v>1375</v>
      </c>
      <c r="P952" s="373" t="s">
        <v>505</v>
      </c>
      <c r="Q952" t="s">
        <v>505</v>
      </c>
      <c r="R952" s="425"/>
      <c r="S952" s="425"/>
      <c r="U952" s="373" t="s">
        <v>1373</v>
      </c>
      <c r="V952" t="str">
        <f t="shared" si="30"/>
        <v>Long Island</v>
      </c>
      <c r="W952" t="s">
        <v>505</v>
      </c>
    </row>
    <row r="953" spans="10:23">
      <c r="J953" s="372" t="str">
        <f t="shared" si="29"/>
        <v>11570Nassau</v>
      </c>
      <c r="K953" s="373" t="s">
        <v>1433</v>
      </c>
      <c r="L953">
        <v>11570</v>
      </c>
      <c r="M953" s="373" t="s">
        <v>1373</v>
      </c>
      <c r="N953" s="373" t="s">
        <v>494</v>
      </c>
      <c r="O953" s="373" t="s">
        <v>1375</v>
      </c>
      <c r="P953" s="373" t="s">
        <v>505</v>
      </c>
      <c r="Q953" t="s">
        <v>505</v>
      </c>
      <c r="R953" s="425"/>
      <c r="S953" s="425"/>
      <c r="U953" s="373" t="s">
        <v>1373</v>
      </c>
      <c r="V953" t="str">
        <f t="shared" si="30"/>
        <v>Long Island</v>
      </c>
      <c r="W953" t="s">
        <v>505</v>
      </c>
    </row>
    <row r="954" spans="10:23">
      <c r="J954" s="372" t="str">
        <f t="shared" si="29"/>
        <v>11571Nassau</v>
      </c>
      <c r="K954" s="373" t="s">
        <v>1434</v>
      </c>
      <c r="L954">
        <v>11571</v>
      </c>
      <c r="M954" s="373" t="s">
        <v>1373</v>
      </c>
      <c r="N954" s="373" t="s">
        <v>494</v>
      </c>
      <c r="O954" s="373" t="s">
        <v>1375</v>
      </c>
      <c r="P954" s="373" t="s">
        <v>505</v>
      </c>
      <c r="Q954" t="s">
        <v>505</v>
      </c>
      <c r="R954" s="425"/>
      <c r="S954" s="425"/>
      <c r="U954" s="373" t="s">
        <v>1373</v>
      </c>
      <c r="V954" t="str">
        <f t="shared" si="30"/>
        <v>Long Island</v>
      </c>
      <c r="W954" t="s">
        <v>505</v>
      </c>
    </row>
    <row r="955" spans="10:23">
      <c r="J955" s="372" t="str">
        <f t="shared" si="29"/>
        <v>11520Nassau</v>
      </c>
      <c r="K955" s="373" t="s">
        <v>1435</v>
      </c>
      <c r="L955">
        <v>11520</v>
      </c>
      <c r="M955" s="373" t="s">
        <v>1373</v>
      </c>
      <c r="N955" s="373" t="s">
        <v>494</v>
      </c>
      <c r="O955" s="373" t="s">
        <v>1375</v>
      </c>
      <c r="P955" s="373" t="s">
        <v>505</v>
      </c>
      <c r="Q955" t="s">
        <v>505</v>
      </c>
      <c r="R955" s="425"/>
      <c r="S955" s="425"/>
      <c r="U955" s="373" t="s">
        <v>1373</v>
      </c>
      <c r="V955" t="str">
        <f t="shared" si="30"/>
        <v>Long Island</v>
      </c>
      <c r="W955" t="s">
        <v>505</v>
      </c>
    </row>
    <row r="956" spans="10:23">
      <c r="J956" s="372" t="str">
        <f t="shared" si="29"/>
        <v>11003Nassau</v>
      </c>
      <c r="K956" s="373" t="s">
        <v>1436</v>
      </c>
      <c r="L956">
        <v>11003</v>
      </c>
      <c r="M956" s="373" t="s">
        <v>1373</v>
      </c>
      <c r="N956" s="373" t="s">
        <v>1374</v>
      </c>
      <c r="O956" s="373" t="s">
        <v>1375</v>
      </c>
      <c r="P956" s="373" t="s">
        <v>505</v>
      </c>
      <c r="Q956" t="s">
        <v>505</v>
      </c>
      <c r="R956" s="425"/>
      <c r="S956" s="425"/>
      <c r="U956" s="373" t="s">
        <v>1373</v>
      </c>
      <c r="V956" t="str">
        <f t="shared" si="30"/>
        <v>Long Island</v>
      </c>
      <c r="W956" t="s">
        <v>505</v>
      </c>
    </row>
    <row r="957" spans="10:23">
      <c r="J957" s="372" t="str">
        <f t="shared" si="29"/>
        <v>11010Nassau</v>
      </c>
      <c r="K957" s="373" t="s">
        <v>1437</v>
      </c>
      <c r="L957">
        <v>11010</v>
      </c>
      <c r="M957" s="373" t="s">
        <v>1373</v>
      </c>
      <c r="N957" s="373" t="s">
        <v>1374</v>
      </c>
      <c r="O957" s="373" t="s">
        <v>1375</v>
      </c>
      <c r="P957" s="373" t="s">
        <v>505</v>
      </c>
      <c r="Q957" t="s">
        <v>505</v>
      </c>
      <c r="R957" s="425"/>
      <c r="S957" s="425"/>
      <c r="U957" s="373" t="s">
        <v>1373</v>
      </c>
      <c r="V957" t="str">
        <f t="shared" si="30"/>
        <v>Long Island</v>
      </c>
      <c r="W957" t="s">
        <v>505</v>
      </c>
    </row>
    <row r="958" spans="10:23">
      <c r="J958" s="372" t="str">
        <f t="shared" si="29"/>
        <v>11096Nassau</v>
      </c>
      <c r="K958" s="373" t="s">
        <v>1438</v>
      </c>
      <c r="L958">
        <v>11096</v>
      </c>
      <c r="M958" s="373" t="s">
        <v>1373</v>
      </c>
      <c r="N958" s="373" t="s">
        <v>1374</v>
      </c>
      <c r="O958" s="373" t="s">
        <v>1375</v>
      </c>
      <c r="P958" s="373" t="s">
        <v>505</v>
      </c>
      <c r="Q958" t="s">
        <v>505</v>
      </c>
      <c r="R958" s="425"/>
      <c r="S958" s="425"/>
      <c r="U958" s="373" t="s">
        <v>1373</v>
      </c>
      <c r="V958" t="str">
        <f t="shared" si="30"/>
        <v>Long Island</v>
      </c>
      <c r="W958" t="s">
        <v>505</v>
      </c>
    </row>
    <row r="959" spans="10:23">
      <c r="J959" s="372" t="str">
        <f t="shared" si="29"/>
        <v>11509Nassau</v>
      </c>
      <c r="K959" s="373" t="s">
        <v>1439</v>
      </c>
      <c r="L959">
        <v>11509</v>
      </c>
      <c r="M959" s="373" t="s">
        <v>1373</v>
      </c>
      <c r="N959" s="373" t="s">
        <v>1374</v>
      </c>
      <c r="O959" s="373" t="s">
        <v>1375</v>
      </c>
      <c r="P959" s="373" t="s">
        <v>505</v>
      </c>
      <c r="Q959" t="s">
        <v>505</v>
      </c>
      <c r="R959" s="425"/>
      <c r="S959" s="425"/>
      <c r="U959" s="373" t="s">
        <v>1373</v>
      </c>
      <c r="V959" t="str">
        <f t="shared" si="30"/>
        <v>Long Island</v>
      </c>
      <c r="W959" t="s">
        <v>505</v>
      </c>
    </row>
    <row r="960" spans="10:23">
      <c r="J960" s="372" t="str">
        <f t="shared" si="29"/>
        <v>11510Nassau</v>
      </c>
      <c r="K960" s="373" t="s">
        <v>1440</v>
      </c>
      <c r="L960">
        <v>11510</v>
      </c>
      <c r="M960" s="373" t="s">
        <v>1373</v>
      </c>
      <c r="N960" s="373" t="s">
        <v>1374</v>
      </c>
      <c r="O960" s="373" t="s">
        <v>1375</v>
      </c>
      <c r="P960" s="373" t="s">
        <v>505</v>
      </c>
      <c r="Q960" t="s">
        <v>505</v>
      </c>
      <c r="R960" s="425"/>
      <c r="S960" s="425"/>
      <c r="U960" s="373" t="s">
        <v>1373</v>
      </c>
      <c r="V960" t="str">
        <f t="shared" si="30"/>
        <v>Long Island</v>
      </c>
      <c r="W960" t="s">
        <v>505</v>
      </c>
    </row>
    <row r="961" spans="10:23">
      <c r="J961" s="372" t="str">
        <f t="shared" si="29"/>
        <v>11516Nassau</v>
      </c>
      <c r="K961" s="373" t="s">
        <v>1441</v>
      </c>
      <c r="L961">
        <v>11516</v>
      </c>
      <c r="M961" s="373" t="s">
        <v>1373</v>
      </c>
      <c r="N961" s="373" t="s">
        <v>1374</v>
      </c>
      <c r="O961" s="373" t="s">
        <v>1375</v>
      </c>
      <c r="P961" s="373" t="s">
        <v>505</v>
      </c>
      <c r="Q961" t="s">
        <v>505</v>
      </c>
      <c r="R961" s="425"/>
      <c r="S961" s="425"/>
      <c r="U961" s="373" t="s">
        <v>1373</v>
      </c>
      <c r="V961" t="str">
        <f t="shared" si="30"/>
        <v>Long Island</v>
      </c>
      <c r="W961" t="s">
        <v>505</v>
      </c>
    </row>
    <row r="962" spans="10:23">
      <c r="J962" s="372" t="str">
        <f t="shared" si="29"/>
        <v>11518Nassau</v>
      </c>
      <c r="K962" s="373" t="s">
        <v>1442</v>
      </c>
      <c r="L962">
        <v>11518</v>
      </c>
      <c r="M962" s="373" t="s">
        <v>1373</v>
      </c>
      <c r="N962" s="373" t="s">
        <v>1374</v>
      </c>
      <c r="O962" s="373" t="s">
        <v>1375</v>
      </c>
      <c r="P962" s="373" t="s">
        <v>505</v>
      </c>
      <c r="Q962" t="s">
        <v>505</v>
      </c>
      <c r="R962" s="425"/>
      <c r="S962" s="425"/>
      <c r="U962" s="373" t="s">
        <v>1373</v>
      </c>
      <c r="V962" t="str">
        <f t="shared" si="30"/>
        <v>Long Island</v>
      </c>
      <c r="W962" t="s">
        <v>505</v>
      </c>
    </row>
    <row r="963" spans="10:23">
      <c r="J963" s="372" t="str">
        <f t="shared" si="29"/>
        <v>11530Nassau</v>
      </c>
      <c r="K963" s="373" t="s">
        <v>1443</v>
      </c>
      <c r="L963">
        <v>11530</v>
      </c>
      <c r="M963" s="373" t="s">
        <v>1373</v>
      </c>
      <c r="N963" s="373" t="s">
        <v>1374</v>
      </c>
      <c r="O963" s="373" t="s">
        <v>1375</v>
      </c>
      <c r="P963" s="373" t="s">
        <v>505</v>
      </c>
      <c r="Q963" t="s">
        <v>505</v>
      </c>
      <c r="R963" s="425"/>
      <c r="S963" s="425"/>
      <c r="U963" s="373" t="s">
        <v>1373</v>
      </c>
      <c r="V963" t="str">
        <f t="shared" si="30"/>
        <v>Long Island</v>
      </c>
      <c r="W963" t="s">
        <v>505</v>
      </c>
    </row>
    <row r="964" spans="10:23">
      <c r="J964" s="372" t="str">
        <f t="shared" si="29"/>
        <v>11531Nassau</v>
      </c>
      <c r="K964" s="373" t="s">
        <v>1444</v>
      </c>
      <c r="L964">
        <v>11531</v>
      </c>
      <c r="M964" s="373" t="s">
        <v>1373</v>
      </c>
      <c r="N964" s="373" t="s">
        <v>1374</v>
      </c>
      <c r="O964" s="373" t="s">
        <v>1375</v>
      </c>
      <c r="P964" s="373" t="s">
        <v>505</v>
      </c>
      <c r="Q964" t="s">
        <v>505</v>
      </c>
      <c r="R964" s="425"/>
      <c r="S964" s="425"/>
      <c r="U964" s="373" t="s">
        <v>1373</v>
      </c>
      <c r="V964" t="str">
        <f t="shared" si="30"/>
        <v>Long Island</v>
      </c>
      <c r="W964" t="s">
        <v>505</v>
      </c>
    </row>
    <row r="965" spans="10:23">
      <c r="J965" s="372" t="str">
        <f t="shared" ref="J965:J1028" si="31">CONCATENATE(L965,O965)</f>
        <v>11549Nassau</v>
      </c>
      <c r="K965" s="373" t="s">
        <v>1445</v>
      </c>
      <c r="L965">
        <v>11549</v>
      </c>
      <c r="M965" s="373" t="s">
        <v>1373</v>
      </c>
      <c r="N965" s="373" t="s">
        <v>1374</v>
      </c>
      <c r="O965" s="373" t="s">
        <v>1375</v>
      </c>
      <c r="P965" s="373" t="s">
        <v>505</v>
      </c>
      <c r="Q965" t="s">
        <v>505</v>
      </c>
      <c r="R965" s="425"/>
      <c r="S965" s="425"/>
      <c r="U965" s="373" t="s">
        <v>1373</v>
      </c>
      <c r="V965" t="str">
        <f t="shared" ref="V965:V1028" si="32">Q965</f>
        <v>Long Island</v>
      </c>
      <c r="W965" t="s">
        <v>505</v>
      </c>
    </row>
    <row r="966" spans="10:23">
      <c r="J966" s="372" t="str">
        <f t="shared" si="31"/>
        <v>11550Nassau</v>
      </c>
      <c r="K966" s="373" t="s">
        <v>1446</v>
      </c>
      <c r="L966">
        <v>11550</v>
      </c>
      <c r="M966" s="373" t="s">
        <v>1373</v>
      </c>
      <c r="N966" s="373" t="s">
        <v>1374</v>
      </c>
      <c r="O966" s="373" t="s">
        <v>1375</v>
      </c>
      <c r="P966" s="373" t="s">
        <v>505</v>
      </c>
      <c r="Q966" t="s">
        <v>505</v>
      </c>
      <c r="R966" s="425"/>
      <c r="S966" s="425"/>
      <c r="U966" s="373" t="s">
        <v>1373</v>
      </c>
      <c r="V966" t="str">
        <f t="shared" si="32"/>
        <v>Long Island</v>
      </c>
      <c r="W966" t="s">
        <v>505</v>
      </c>
    </row>
    <row r="967" spans="10:23">
      <c r="J967" s="372" t="str">
        <f t="shared" si="31"/>
        <v>11551Nassau</v>
      </c>
      <c r="K967" s="373" t="s">
        <v>1447</v>
      </c>
      <c r="L967">
        <v>11551</v>
      </c>
      <c r="M967" s="373" t="s">
        <v>1373</v>
      </c>
      <c r="N967" s="373" t="s">
        <v>1374</v>
      </c>
      <c r="O967" s="373" t="s">
        <v>1375</v>
      </c>
      <c r="P967" s="373" t="s">
        <v>505</v>
      </c>
      <c r="Q967" t="s">
        <v>505</v>
      </c>
      <c r="R967" s="425"/>
      <c r="S967" s="425"/>
      <c r="U967" s="373" t="s">
        <v>1373</v>
      </c>
      <c r="V967" t="str">
        <f t="shared" si="32"/>
        <v>Long Island</v>
      </c>
      <c r="W967" t="s">
        <v>505</v>
      </c>
    </row>
    <row r="968" spans="10:23">
      <c r="J968" s="372" t="str">
        <f t="shared" si="31"/>
        <v>11552Nassau</v>
      </c>
      <c r="K968" s="373" t="s">
        <v>1448</v>
      </c>
      <c r="L968">
        <v>11552</v>
      </c>
      <c r="M968" s="373" t="s">
        <v>1373</v>
      </c>
      <c r="N968" s="373" t="s">
        <v>1374</v>
      </c>
      <c r="O968" s="373" t="s">
        <v>1375</v>
      </c>
      <c r="P968" s="373" t="s">
        <v>505</v>
      </c>
      <c r="Q968" t="s">
        <v>505</v>
      </c>
      <c r="R968" s="425"/>
      <c r="S968" s="425"/>
      <c r="U968" s="373" t="s">
        <v>1373</v>
      </c>
      <c r="V968" t="str">
        <f t="shared" si="32"/>
        <v>Long Island</v>
      </c>
      <c r="W968" t="s">
        <v>505</v>
      </c>
    </row>
    <row r="969" spans="10:23">
      <c r="J969" s="372" t="str">
        <f t="shared" si="31"/>
        <v>11553Nassau</v>
      </c>
      <c r="K969" s="373" t="s">
        <v>1449</v>
      </c>
      <c r="L969">
        <v>11553</v>
      </c>
      <c r="M969" s="373" t="s">
        <v>1373</v>
      </c>
      <c r="N969" s="373" t="s">
        <v>1374</v>
      </c>
      <c r="O969" s="373" t="s">
        <v>1375</v>
      </c>
      <c r="P969" s="373" t="s">
        <v>505</v>
      </c>
      <c r="Q969" t="s">
        <v>505</v>
      </c>
      <c r="R969" s="425"/>
      <c r="S969" s="425"/>
      <c r="U969" s="373" t="s">
        <v>1373</v>
      </c>
      <c r="V969" t="str">
        <f t="shared" si="32"/>
        <v>Long Island</v>
      </c>
      <c r="W969" t="s">
        <v>505</v>
      </c>
    </row>
    <row r="970" spans="10:23">
      <c r="J970" s="372" t="str">
        <f t="shared" si="31"/>
        <v>11555Nassau</v>
      </c>
      <c r="K970" s="373" t="s">
        <v>1450</v>
      </c>
      <c r="L970">
        <v>11555</v>
      </c>
      <c r="M970" s="373" t="s">
        <v>1373</v>
      </c>
      <c r="N970" s="373" t="s">
        <v>1374</v>
      </c>
      <c r="O970" s="373" t="s">
        <v>1375</v>
      </c>
      <c r="P970" s="373" t="s">
        <v>505</v>
      </c>
      <c r="Q970" t="s">
        <v>505</v>
      </c>
      <c r="R970" s="425"/>
      <c r="S970" s="425"/>
      <c r="U970" s="373" t="s">
        <v>1373</v>
      </c>
      <c r="V970" t="str">
        <f t="shared" si="32"/>
        <v>Long Island</v>
      </c>
      <c r="W970" t="s">
        <v>505</v>
      </c>
    </row>
    <row r="971" spans="10:23">
      <c r="J971" s="372" t="str">
        <f t="shared" si="31"/>
        <v>11556Nassau</v>
      </c>
      <c r="K971" s="373" t="s">
        <v>1451</v>
      </c>
      <c r="L971">
        <v>11556</v>
      </c>
      <c r="M971" s="373" t="s">
        <v>1373</v>
      </c>
      <c r="N971" s="373" t="s">
        <v>1374</v>
      </c>
      <c r="O971" s="373" t="s">
        <v>1375</v>
      </c>
      <c r="P971" s="373" t="s">
        <v>505</v>
      </c>
      <c r="Q971" t="s">
        <v>505</v>
      </c>
      <c r="R971" s="425"/>
      <c r="S971" s="425"/>
      <c r="U971" s="373" t="s">
        <v>1373</v>
      </c>
      <c r="V971" t="str">
        <f t="shared" si="32"/>
        <v>Long Island</v>
      </c>
      <c r="W971" t="s">
        <v>505</v>
      </c>
    </row>
    <row r="972" spans="10:23">
      <c r="J972" s="372" t="str">
        <f t="shared" si="31"/>
        <v>11557Nassau</v>
      </c>
      <c r="K972" s="373" t="s">
        <v>1452</v>
      </c>
      <c r="L972">
        <v>11557</v>
      </c>
      <c r="M972" s="373" t="s">
        <v>1373</v>
      </c>
      <c r="N972" s="373" t="s">
        <v>1374</v>
      </c>
      <c r="O972" s="373" t="s">
        <v>1375</v>
      </c>
      <c r="P972" s="373" t="s">
        <v>505</v>
      </c>
      <c r="Q972" t="s">
        <v>505</v>
      </c>
      <c r="R972" s="425"/>
      <c r="S972" s="425"/>
      <c r="U972" s="373" t="s">
        <v>1373</v>
      </c>
      <c r="V972" t="str">
        <f t="shared" si="32"/>
        <v>Long Island</v>
      </c>
      <c r="W972" t="s">
        <v>505</v>
      </c>
    </row>
    <row r="973" spans="10:23">
      <c r="J973" s="372" t="str">
        <f t="shared" si="31"/>
        <v>11558Nassau</v>
      </c>
      <c r="K973" s="373" t="s">
        <v>1453</v>
      </c>
      <c r="L973">
        <v>11558</v>
      </c>
      <c r="M973" s="373" t="s">
        <v>1373</v>
      </c>
      <c r="N973" s="373" t="s">
        <v>1374</v>
      </c>
      <c r="O973" s="373" t="s">
        <v>1375</v>
      </c>
      <c r="P973" s="373" t="s">
        <v>505</v>
      </c>
      <c r="Q973" t="s">
        <v>505</v>
      </c>
      <c r="R973" s="425"/>
      <c r="S973" s="425"/>
      <c r="U973" s="373" t="s">
        <v>1373</v>
      </c>
      <c r="V973" t="str">
        <f t="shared" si="32"/>
        <v>Long Island</v>
      </c>
      <c r="W973" t="s">
        <v>505</v>
      </c>
    </row>
    <row r="974" spans="10:23">
      <c r="J974" s="372" t="str">
        <f t="shared" si="31"/>
        <v>11559Nassau</v>
      </c>
      <c r="K974" s="373" t="s">
        <v>1454</v>
      </c>
      <c r="L974">
        <v>11559</v>
      </c>
      <c r="M974" s="373" t="s">
        <v>1373</v>
      </c>
      <c r="N974" s="373" t="s">
        <v>1374</v>
      </c>
      <c r="O974" s="373" t="s">
        <v>1375</v>
      </c>
      <c r="P974" s="373" t="s">
        <v>505</v>
      </c>
      <c r="Q974" t="s">
        <v>505</v>
      </c>
      <c r="R974" s="425"/>
      <c r="S974" s="425"/>
      <c r="U974" s="373" t="s">
        <v>1373</v>
      </c>
      <c r="V974" t="str">
        <f t="shared" si="32"/>
        <v>Long Island</v>
      </c>
      <c r="W974" t="s">
        <v>505</v>
      </c>
    </row>
    <row r="975" spans="10:23">
      <c r="J975" s="372" t="str">
        <f t="shared" si="31"/>
        <v>11561Nassau</v>
      </c>
      <c r="K975" s="373" t="s">
        <v>1455</v>
      </c>
      <c r="L975">
        <v>11561</v>
      </c>
      <c r="M975" s="373" t="s">
        <v>1373</v>
      </c>
      <c r="N975" s="373" t="s">
        <v>1374</v>
      </c>
      <c r="O975" s="373" t="s">
        <v>1375</v>
      </c>
      <c r="P975" s="373" t="s">
        <v>505</v>
      </c>
      <c r="Q975" t="s">
        <v>505</v>
      </c>
      <c r="R975" s="425"/>
      <c r="S975" s="425"/>
      <c r="U975" s="373" t="s">
        <v>1373</v>
      </c>
      <c r="V975" t="str">
        <f t="shared" si="32"/>
        <v>Long Island</v>
      </c>
      <c r="W975" t="s">
        <v>505</v>
      </c>
    </row>
    <row r="976" spans="10:23">
      <c r="J976" s="372" t="str">
        <f t="shared" si="31"/>
        <v>11563Nassau</v>
      </c>
      <c r="K976" s="373" t="s">
        <v>1456</v>
      </c>
      <c r="L976">
        <v>11563</v>
      </c>
      <c r="M976" s="373" t="s">
        <v>1373</v>
      </c>
      <c r="N976" s="373" t="s">
        <v>1374</v>
      </c>
      <c r="O976" s="373" t="s">
        <v>1375</v>
      </c>
      <c r="P976" s="373" t="s">
        <v>505</v>
      </c>
      <c r="Q976" t="s">
        <v>505</v>
      </c>
      <c r="R976" s="425"/>
      <c r="S976" s="425"/>
      <c r="U976" s="373" t="s">
        <v>1373</v>
      </c>
      <c r="V976" t="str">
        <f t="shared" si="32"/>
        <v>Long Island</v>
      </c>
      <c r="W976" t="s">
        <v>505</v>
      </c>
    </row>
    <row r="977" spans="10:23">
      <c r="J977" s="372" t="str">
        <f t="shared" si="31"/>
        <v>11565Nassau</v>
      </c>
      <c r="K977" s="373" t="s">
        <v>1457</v>
      </c>
      <c r="L977">
        <v>11565</v>
      </c>
      <c r="M977" s="373" t="s">
        <v>1373</v>
      </c>
      <c r="N977" s="373" t="s">
        <v>1374</v>
      </c>
      <c r="O977" s="373" t="s">
        <v>1375</v>
      </c>
      <c r="P977" s="373" t="s">
        <v>505</v>
      </c>
      <c r="Q977" t="s">
        <v>505</v>
      </c>
      <c r="R977" s="425"/>
      <c r="S977" s="425"/>
      <c r="U977" s="373" t="s">
        <v>1373</v>
      </c>
      <c r="V977" t="str">
        <f t="shared" si="32"/>
        <v>Long Island</v>
      </c>
      <c r="W977" t="s">
        <v>505</v>
      </c>
    </row>
    <row r="978" spans="10:23">
      <c r="J978" s="372" t="str">
        <f t="shared" si="31"/>
        <v>11569Nassau</v>
      </c>
      <c r="K978" s="373" t="s">
        <v>1458</v>
      </c>
      <c r="L978">
        <v>11569</v>
      </c>
      <c r="M978" s="373" t="s">
        <v>1373</v>
      </c>
      <c r="N978" s="373" t="s">
        <v>1374</v>
      </c>
      <c r="O978" s="373" t="s">
        <v>1375</v>
      </c>
      <c r="P978" s="373" t="s">
        <v>505</v>
      </c>
      <c r="Q978" t="s">
        <v>505</v>
      </c>
      <c r="R978" s="425"/>
      <c r="S978" s="425"/>
      <c r="U978" s="373" t="s">
        <v>1373</v>
      </c>
      <c r="V978" t="str">
        <f t="shared" si="32"/>
        <v>Long Island</v>
      </c>
      <c r="W978" t="s">
        <v>505</v>
      </c>
    </row>
    <row r="979" spans="10:23">
      <c r="J979" s="372" t="str">
        <f t="shared" si="31"/>
        <v>11572Nassau</v>
      </c>
      <c r="K979" s="373" t="s">
        <v>1459</v>
      </c>
      <c r="L979">
        <v>11572</v>
      </c>
      <c r="M979" s="373" t="s">
        <v>1373</v>
      </c>
      <c r="N979" s="373" t="s">
        <v>1374</v>
      </c>
      <c r="O979" s="373" t="s">
        <v>1375</v>
      </c>
      <c r="P979" s="373" t="s">
        <v>505</v>
      </c>
      <c r="Q979" t="s">
        <v>505</v>
      </c>
      <c r="R979" s="425"/>
      <c r="S979" s="425"/>
      <c r="U979" s="373" t="s">
        <v>1373</v>
      </c>
      <c r="V979" t="str">
        <f t="shared" si="32"/>
        <v>Long Island</v>
      </c>
      <c r="W979" t="s">
        <v>505</v>
      </c>
    </row>
    <row r="980" spans="10:23">
      <c r="J980" s="372" t="str">
        <f t="shared" si="31"/>
        <v>11575Nassau</v>
      </c>
      <c r="K980" s="373" t="s">
        <v>1460</v>
      </c>
      <c r="L980">
        <v>11575</v>
      </c>
      <c r="M980" s="373" t="s">
        <v>1373</v>
      </c>
      <c r="N980" s="373" t="s">
        <v>1374</v>
      </c>
      <c r="O980" s="373" t="s">
        <v>1375</v>
      </c>
      <c r="P980" s="373" t="s">
        <v>505</v>
      </c>
      <c r="Q980" t="s">
        <v>505</v>
      </c>
      <c r="R980" s="425"/>
      <c r="S980" s="425"/>
      <c r="U980" s="373" t="s">
        <v>1373</v>
      </c>
      <c r="V980" t="str">
        <f t="shared" si="32"/>
        <v>Long Island</v>
      </c>
      <c r="W980" t="s">
        <v>505</v>
      </c>
    </row>
    <row r="981" spans="10:23">
      <c r="J981" s="372" t="str">
        <f t="shared" si="31"/>
        <v>11580Nassau</v>
      </c>
      <c r="K981" s="373" t="s">
        <v>1461</v>
      </c>
      <c r="L981">
        <v>11580</v>
      </c>
      <c r="M981" s="373" t="s">
        <v>1373</v>
      </c>
      <c r="N981" s="373" t="s">
        <v>1374</v>
      </c>
      <c r="O981" s="373" t="s">
        <v>1375</v>
      </c>
      <c r="P981" s="373" t="s">
        <v>505</v>
      </c>
      <c r="Q981" t="s">
        <v>505</v>
      </c>
      <c r="R981" s="425"/>
      <c r="S981" s="425"/>
      <c r="U981" s="373" t="s">
        <v>1373</v>
      </c>
      <c r="V981" t="str">
        <f t="shared" si="32"/>
        <v>Long Island</v>
      </c>
      <c r="W981" t="s">
        <v>505</v>
      </c>
    </row>
    <row r="982" spans="10:23">
      <c r="J982" s="372" t="str">
        <f t="shared" si="31"/>
        <v>11581Nassau</v>
      </c>
      <c r="K982" s="373" t="s">
        <v>1462</v>
      </c>
      <c r="L982">
        <v>11581</v>
      </c>
      <c r="M982" s="373" t="s">
        <v>1373</v>
      </c>
      <c r="N982" s="373" t="s">
        <v>1374</v>
      </c>
      <c r="O982" s="373" t="s">
        <v>1375</v>
      </c>
      <c r="P982" s="373" t="s">
        <v>505</v>
      </c>
      <c r="Q982" t="s">
        <v>505</v>
      </c>
      <c r="R982" s="425"/>
      <c r="S982" s="425"/>
      <c r="U982" s="373" t="s">
        <v>1373</v>
      </c>
      <c r="V982" t="str">
        <f t="shared" si="32"/>
        <v>Long Island</v>
      </c>
      <c r="W982" t="s">
        <v>505</v>
      </c>
    </row>
    <row r="983" spans="10:23">
      <c r="J983" s="372" t="str">
        <f t="shared" si="31"/>
        <v>11582Nassau</v>
      </c>
      <c r="K983" s="373" t="s">
        <v>1463</v>
      </c>
      <c r="L983">
        <v>11582</v>
      </c>
      <c r="M983" s="373" t="s">
        <v>1373</v>
      </c>
      <c r="N983" s="373" t="s">
        <v>1374</v>
      </c>
      <c r="O983" s="373" t="s">
        <v>1375</v>
      </c>
      <c r="P983" s="373" t="s">
        <v>505</v>
      </c>
      <c r="Q983" t="s">
        <v>505</v>
      </c>
      <c r="R983" s="425"/>
      <c r="S983" s="425"/>
      <c r="U983" s="373" t="s">
        <v>1373</v>
      </c>
      <c r="V983" t="str">
        <f t="shared" si="32"/>
        <v>Long Island</v>
      </c>
      <c r="W983" t="s">
        <v>505</v>
      </c>
    </row>
    <row r="984" spans="10:23">
      <c r="J984" s="372" t="str">
        <f t="shared" si="31"/>
        <v>11598Nassau</v>
      </c>
      <c r="K984" s="373" t="s">
        <v>1464</v>
      </c>
      <c r="L984">
        <v>11598</v>
      </c>
      <c r="M984" s="373" t="s">
        <v>1373</v>
      </c>
      <c r="N984" s="373" t="s">
        <v>1374</v>
      </c>
      <c r="O984" s="373" t="s">
        <v>1375</v>
      </c>
      <c r="P984" s="373" t="s">
        <v>505</v>
      </c>
      <c r="Q984" t="s">
        <v>505</v>
      </c>
      <c r="R984" s="425"/>
      <c r="S984" s="425"/>
      <c r="U984" s="373" t="s">
        <v>1373</v>
      </c>
      <c r="V984" t="str">
        <f t="shared" si="32"/>
        <v>Long Island</v>
      </c>
      <c r="W984" t="s">
        <v>505</v>
      </c>
    </row>
    <row r="985" spans="10:23">
      <c r="J985" s="372" t="str">
        <f t="shared" si="31"/>
        <v>11599Nassau</v>
      </c>
      <c r="K985" s="373" t="s">
        <v>1465</v>
      </c>
      <c r="L985">
        <v>11599</v>
      </c>
      <c r="M985" s="373" t="s">
        <v>1373</v>
      </c>
      <c r="N985" s="373" t="s">
        <v>1374</v>
      </c>
      <c r="O985" s="373" t="s">
        <v>1375</v>
      </c>
      <c r="P985" s="373" t="s">
        <v>505</v>
      </c>
      <c r="Q985" t="s">
        <v>505</v>
      </c>
      <c r="R985" s="425"/>
      <c r="S985" s="425"/>
      <c r="U985" s="373" t="s">
        <v>1373</v>
      </c>
      <c r="V985" t="str">
        <f t="shared" si="32"/>
        <v>Long Island</v>
      </c>
      <c r="W985" t="s">
        <v>505</v>
      </c>
    </row>
    <row r="986" spans="10:23">
      <c r="J986" s="372" t="str">
        <f t="shared" si="31"/>
        <v>10034New York</v>
      </c>
      <c r="K986" s="373" t="s">
        <v>1466</v>
      </c>
      <c r="L986">
        <v>10034</v>
      </c>
      <c r="M986" s="373" t="s">
        <v>456</v>
      </c>
      <c r="N986" s="373" t="s">
        <v>401</v>
      </c>
      <c r="O986" s="373" t="s">
        <v>236</v>
      </c>
      <c r="P986" s="373" t="s">
        <v>552</v>
      </c>
      <c r="Q986" t="s">
        <v>507</v>
      </c>
      <c r="R986" s="425"/>
      <c r="S986" s="425"/>
      <c r="T986" t="s">
        <v>469</v>
      </c>
      <c r="U986" s="373" t="s">
        <v>456</v>
      </c>
      <c r="V986" t="str">
        <f t="shared" si="32"/>
        <v>NYC</v>
      </c>
    </row>
    <row r="987" spans="10:23">
      <c r="J987" s="372" t="str">
        <f t="shared" si="31"/>
        <v>10040New York</v>
      </c>
      <c r="K987" s="373" t="s">
        <v>1467</v>
      </c>
      <c r="L987">
        <v>10040</v>
      </c>
      <c r="M987" s="373" t="s">
        <v>456</v>
      </c>
      <c r="N987" s="373" t="s">
        <v>401</v>
      </c>
      <c r="O987" s="373" t="s">
        <v>236</v>
      </c>
      <c r="P987" s="373" t="s">
        <v>552</v>
      </c>
      <c r="Q987" t="s">
        <v>507</v>
      </c>
      <c r="R987" s="425"/>
      <c r="S987" s="425"/>
      <c r="T987" t="s">
        <v>469</v>
      </c>
      <c r="U987" s="373" t="s">
        <v>456</v>
      </c>
      <c r="V987" t="str">
        <f t="shared" si="32"/>
        <v>NYC</v>
      </c>
    </row>
    <row r="988" spans="10:23">
      <c r="J988" s="372" t="str">
        <f t="shared" si="31"/>
        <v>10001New York</v>
      </c>
      <c r="K988" s="373" t="s">
        <v>1468</v>
      </c>
      <c r="L988">
        <v>10001</v>
      </c>
      <c r="M988" s="373" t="s">
        <v>565</v>
      </c>
      <c r="N988" s="373" t="s">
        <v>401</v>
      </c>
      <c r="O988" s="373" t="s">
        <v>236</v>
      </c>
      <c r="P988" s="373" t="s">
        <v>552</v>
      </c>
      <c r="Q988" t="s">
        <v>507</v>
      </c>
      <c r="R988" s="425"/>
      <c r="S988" s="425"/>
      <c r="T988" t="s">
        <v>469</v>
      </c>
      <c r="U988" s="373" t="s">
        <v>565</v>
      </c>
      <c r="V988" t="str">
        <f t="shared" si="32"/>
        <v>NYC</v>
      </c>
    </row>
    <row r="989" spans="10:23">
      <c r="J989" s="372" t="str">
        <f t="shared" si="31"/>
        <v>10002New York</v>
      </c>
      <c r="K989" s="373" t="s">
        <v>1469</v>
      </c>
      <c r="L989">
        <v>10002</v>
      </c>
      <c r="M989" s="373" t="s">
        <v>565</v>
      </c>
      <c r="N989" s="373" t="s">
        <v>401</v>
      </c>
      <c r="O989" s="373" t="s">
        <v>236</v>
      </c>
      <c r="P989" s="373" t="s">
        <v>552</v>
      </c>
      <c r="Q989" t="s">
        <v>507</v>
      </c>
      <c r="R989" s="425"/>
      <c r="S989" s="425"/>
      <c r="T989" t="s">
        <v>469</v>
      </c>
      <c r="U989" s="373" t="s">
        <v>565</v>
      </c>
      <c r="V989" t="str">
        <f t="shared" si="32"/>
        <v>NYC</v>
      </c>
    </row>
    <row r="990" spans="10:23">
      <c r="J990" s="372" t="str">
        <f t="shared" si="31"/>
        <v>10003New York</v>
      </c>
      <c r="K990" s="373" t="s">
        <v>1470</v>
      </c>
      <c r="L990">
        <v>10003</v>
      </c>
      <c r="M990" s="373" t="s">
        <v>565</v>
      </c>
      <c r="N990" s="373" t="s">
        <v>401</v>
      </c>
      <c r="O990" s="373" t="s">
        <v>236</v>
      </c>
      <c r="P990" s="373" t="s">
        <v>552</v>
      </c>
      <c r="Q990" t="s">
        <v>507</v>
      </c>
      <c r="R990" s="425"/>
      <c r="S990" s="425"/>
      <c r="T990" t="s">
        <v>469</v>
      </c>
      <c r="U990" s="373" t="s">
        <v>565</v>
      </c>
      <c r="V990" t="str">
        <f t="shared" si="32"/>
        <v>NYC</v>
      </c>
    </row>
    <row r="991" spans="10:23">
      <c r="J991" s="372" t="str">
        <f t="shared" si="31"/>
        <v>10004New York</v>
      </c>
      <c r="K991" s="373" t="s">
        <v>1471</v>
      </c>
      <c r="L991">
        <v>10004</v>
      </c>
      <c r="M991" s="373" t="s">
        <v>565</v>
      </c>
      <c r="N991" s="373" t="s">
        <v>401</v>
      </c>
      <c r="O991" s="373" t="s">
        <v>236</v>
      </c>
      <c r="P991" s="373" t="s">
        <v>552</v>
      </c>
      <c r="Q991" t="s">
        <v>507</v>
      </c>
      <c r="R991" s="425"/>
      <c r="S991" s="425"/>
      <c r="T991" t="s">
        <v>469</v>
      </c>
      <c r="U991" s="373" t="s">
        <v>565</v>
      </c>
      <c r="V991" t="str">
        <f t="shared" si="32"/>
        <v>NYC</v>
      </c>
    </row>
    <row r="992" spans="10:23">
      <c r="J992" s="372" t="str">
        <f t="shared" si="31"/>
        <v>10005New York</v>
      </c>
      <c r="K992" s="373" t="s">
        <v>1472</v>
      </c>
      <c r="L992">
        <v>10005</v>
      </c>
      <c r="M992" s="373" t="s">
        <v>565</v>
      </c>
      <c r="N992" s="373" t="s">
        <v>401</v>
      </c>
      <c r="O992" s="373" t="s">
        <v>236</v>
      </c>
      <c r="P992" s="373" t="s">
        <v>552</v>
      </c>
      <c r="Q992" t="s">
        <v>507</v>
      </c>
      <c r="R992" s="425"/>
      <c r="S992" s="425"/>
      <c r="T992" t="s">
        <v>469</v>
      </c>
      <c r="U992" s="373" t="s">
        <v>565</v>
      </c>
      <c r="V992" t="str">
        <f t="shared" si="32"/>
        <v>NYC</v>
      </c>
    </row>
    <row r="993" spans="10:22">
      <c r="J993" s="372" t="str">
        <f t="shared" si="31"/>
        <v>10006New York</v>
      </c>
      <c r="K993" s="373" t="s">
        <v>1473</v>
      </c>
      <c r="L993">
        <v>10006</v>
      </c>
      <c r="M993" s="373" t="s">
        <v>565</v>
      </c>
      <c r="N993" s="373" t="s">
        <v>401</v>
      </c>
      <c r="O993" s="373" t="s">
        <v>236</v>
      </c>
      <c r="P993" s="373" t="s">
        <v>552</v>
      </c>
      <c r="Q993" t="s">
        <v>507</v>
      </c>
      <c r="R993" s="425"/>
      <c r="S993" s="425"/>
      <c r="T993" t="s">
        <v>469</v>
      </c>
      <c r="U993" s="373" t="s">
        <v>565</v>
      </c>
      <c r="V993" t="str">
        <f t="shared" si="32"/>
        <v>NYC</v>
      </c>
    </row>
    <row r="994" spans="10:22">
      <c r="J994" s="372" t="str">
        <f t="shared" si="31"/>
        <v>10007New York</v>
      </c>
      <c r="K994" s="373" t="s">
        <v>1474</v>
      </c>
      <c r="L994">
        <v>10007</v>
      </c>
      <c r="M994" s="373" t="s">
        <v>565</v>
      </c>
      <c r="N994" s="373" t="s">
        <v>401</v>
      </c>
      <c r="O994" s="373" t="s">
        <v>236</v>
      </c>
      <c r="P994" s="373" t="s">
        <v>552</v>
      </c>
      <c r="Q994" t="s">
        <v>507</v>
      </c>
      <c r="R994" s="425"/>
      <c r="S994" s="425"/>
      <c r="T994" t="s">
        <v>469</v>
      </c>
      <c r="U994" s="373" t="s">
        <v>565</v>
      </c>
      <c r="V994" t="str">
        <f t="shared" si="32"/>
        <v>NYC</v>
      </c>
    </row>
    <row r="995" spans="10:22">
      <c r="J995" s="372" t="str">
        <f t="shared" si="31"/>
        <v>10008New York</v>
      </c>
      <c r="K995" s="373" t="s">
        <v>1475</v>
      </c>
      <c r="L995">
        <v>10008</v>
      </c>
      <c r="M995" s="373" t="s">
        <v>565</v>
      </c>
      <c r="N995" s="373" t="s">
        <v>401</v>
      </c>
      <c r="O995" s="373" t="s">
        <v>236</v>
      </c>
      <c r="P995" s="373" t="s">
        <v>552</v>
      </c>
      <c r="Q995" t="s">
        <v>507</v>
      </c>
      <c r="R995" s="425"/>
      <c r="S995" s="425"/>
      <c r="T995" t="s">
        <v>469</v>
      </c>
      <c r="U995" s="373" t="s">
        <v>565</v>
      </c>
      <c r="V995" t="str">
        <f t="shared" si="32"/>
        <v>NYC</v>
      </c>
    </row>
    <row r="996" spans="10:22">
      <c r="J996" s="372" t="str">
        <f t="shared" si="31"/>
        <v>10009New York</v>
      </c>
      <c r="K996" s="373" t="s">
        <v>1476</v>
      </c>
      <c r="L996">
        <v>10009</v>
      </c>
      <c r="M996" s="373" t="s">
        <v>565</v>
      </c>
      <c r="N996" s="373" t="s">
        <v>401</v>
      </c>
      <c r="O996" s="373" t="s">
        <v>236</v>
      </c>
      <c r="P996" s="373" t="s">
        <v>552</v>
      </c>
      <c r="Q996" t="s">
        <v>507</v>
      </c>
      <c r="R996" s="425"/>
      <c r="S996" s="425"/>
      <c r="T996" t="s">
        <v>469</v>
      </c>
      <c r="U996" s="373" t="s">
        <v>565</v>
      </c>
      <c r="V996" t="str">
        <f t="shared" si="32"/>
        <v>NYC</v>
      </c>
    </row>
    <row r="997" spans="10:22">
      <c r="J997" s="372" t="str">
        <f t="shared" si="31"/>
        <v>10010New York</v>
      </c>
      <c r="K997" s="373" t="s">
        <v>1477</v>
      </c>
      <c r="L997">
        <v>10010</v>
      </c>
      <c r="M997" s="373" t="s">
        <v>565</v>
      </c>
      <c r="N997" s="373" t="s">
        <v>401</v>
      </c>
      <c r="O997" s="373" t="s">
        <v>236</v>
      </c>
      <c r="P997" s="373" t="s">
        <v>552</v>
      </c>
      <c r="Q997" t="s">
        <v>507</v>
      </c>
      <c r="R997" s="425"/>
      <c r="S997" s="425"/>
      <c r="T997" t="s">
        <v>469</v>
      </c>
      <c r="U997" s="373" t="s">
        <v>565</v>
      </c>
      <c r="V997" t="str">
        <f t="shared" si="32"/>
        <v>NYC</v>
      </c>
    </row>
    <row r="998" spans="10:22">
      <c r="J998" s="372" t="str">
        <f t="shared" si="31"/>
        <v>10011New York</v>
      </c>
      <c r="K998" s="373" t="s">
        <v>1478</v>
      </c>
      <c r="L998">
        <v>10011</v>
      </c>
      <c r="M998" s="373" t="s">
        <v>565</v>
      </c>
      <c r="N998" s="373" t="s">
        <v>401</v>
      </c>
      <c r="O998" s="373" t="s">
        <v>236</v>
      </c>
      <c r="P998" s="373" t="s">
        <v>552</v>
      </c>
      <c r="Q998" t="s">
        <v>507</v>
      </c>
      <c r="R998" s="425"/>
      <c r="S998" s="425"/>
      <c r="T998" t="s">
        <v>469</v>
      </c>
      <c r="U998" s="373" t="s">
        <v>565</v>
      </c>
      <c r="V998" t="str">
        <f t="shared" si="32"/>
        <v>NYC</v>
      </c>
    </row>
    <row r="999" spans="10:22">
      <c r="J999" s="372" t="str">
        <f t="shared" si="31"/>
        <v>10012New York</v>
      </c>
      <c r="K999" s="373" t="s">
        <v>1479</v>
      </c>
      <c r="L999">
        <v>10012</v>
      </c>
      <c r="M999" s="373" t="s">
        <v>565</v>
      </c>
      <c r="N999" s="373" t="s">
        <v>401</v>
      </c>
      <c r="O999" s="373" t="s">
        <v>236</v>
      </c>
      <c r="P999" s="373" t="s">
        <v>552</v>
      </c>
      <c r="Q999" t="s">
        <v>507</v>
      </c>
      <c r="R999" s="425"/>
      <c r="S999" s="425"/>
      <c r="T999" t="s">
        <v>469</v>
      </c>
      <c r="U999" s="373" t="s">
        <v>565</v>
      </c>
      <c r="V999" t="str">
        <f t="shared" si="32"/>
        <v>NYC</v>
      </c>
    </row>
    <row r="1000" spans="10:22">
      <c r="J1000" s="372" t="str">
        <f t="shared" si="31"/>
        <v>10013New York</v>
      </c>
      <c r="K1000" s="373" t="s">
        <v>1480</v>
      </c>
      <c r="L1000">
        <v>10013</v>
      </c>
      <c r="M1000" s="373" t="s">
        <v>565</v>
      </c>
      <c r="N1000" s="373" t="s">
        <v>401</v>
      </c>
      <c r="O1000" s="373" t="s">
        <v>236</v>
      </c>
      <c r="P1000" s="373" t="s">
        <v>552</v>
      </c>
      <c r="Q1000" t="s">
        <v>507</v>
      </c>
      <c r="R1000" s="425"/>
      <c r="S1000" s="425"/>
      <c r="T1000" t="s">
        <v>469</v>
      </c>
      <c r="U1000" s="373" t="s">
        <v>565</v>
      </c>
      <c r="V1000" t="str">
        <f t="shared" si="32"/>
        <v>NYC</v>
      </c>
    </row>
    <row r="1001" spans="10:22">
      <c r="J1001" s="372" t="str">
        <f t="shared" si="31"/>
        <v>10014New York</v>
      </c>
      <c r="K1001" s="373" t="s">
        <v>1481</v>
      </c>
      <c r="L1001">
        <v>10014</v>
      </c>
      <c r="M1001" s="373" t="s">
        <v>565</v>
      </c>
      <c r="N1001" s="373" t="s">
        <v>401</v>
      </c>
      <c r="O1001" s="373" t="s">
        <v>236</v>
      </c>
      <c r="P1001" s="373" t="s">
        <v>552</v>
      </c>
      <c r="Q1001" t="s">
        <v>507</v>
      </c>
      <c r="R1001" s="425"/>
      <c r="S1001" s="425"/>
      <c r="T1001" t="s">
        <v>469</v>
      </c>
      <c r="U1001" s="373" t="s">
        <v>565</v>
      </c>
      <c r="V1001" t="str">
        <f t="shared" si="32"/>
        <v>NYC</v>
      </c>
    </row>
    <row r="1002" spans="10:22">
      <c r="J1002" s="372" t="str">
        <f t="shared" si="31"/>
        <v>10016New York</v>
      </c>
      <c r="K1002" s="373" t="s">
        <v>1482</v>
      </c>
      <c r="L1002">
        <v>10016</v>
      </c>
      <c r="M1002" s="373" t="s">
        <v>565</v>
      </c>
      <c r="N1002" s="373" t="s">
        <v>401</v>
      </c>
      <c r="O1002" s="373" t="s">
        <v>236</v>
      </c>
      <c r="P1002" s="373" t="s">
        <v>552</v>
      </c>
      <c r="Q1002" t="s">
        <v>507</v>
      </c>
      <c r="R1002" s="425"/>
      <c r="S1002" s="425"/>
      <c r="T1002" t="s">
        <v>469</v>
      </c>
      <c r="U1002" s="373" t="s">
        <v>565</v>
      </c>
      <c r="V1002" t="str">
        <f t="shared" si="32"/>
        <v>NYC</v>
      </c>
    </row>
    <row r="1003" spans="10:22">
      <c r="J1003" s="372" t="str">
        <f t="shared" si="31"/>
        <v>10017New York</v>
      </c>
      <c r="K1003" s="373" t="s">
        <v>1483</v>
      </c>
      <c r="L1003">
        <v>10017</v>
      </c>
      <c r="M1003" s="373" t="s">
        <v>565</v>
      </c>
      <c r="N1003" s="373" t="s">
        <v>401</v>
      </c>
      <c r="O1003" s="373" t="s">
        <v>236</v>
      </c>
      <c r="P1003" s="373" t="s">
        <v>552</v>
      </c>
      <c r="Q1003" t="s">
        <v>507</v>
      </c>
      <c r="R1003" s="425"/>
      <c r="S1003" s="425"/>
      <c r="T1003" t="s">
        <v>469</v>
      </c>
      <c r="U1003" s="373" t="s">
        <v>565</v>
      </c>
      <c r="V1003" t="str">
        <f t="shared" si="32"/>
        <v>NYC</v>
      </c>
    </row>
    <row r="1004" spans="10:22">
      <c r="J1004" s="372" t="str">
        <f t="shared" si="31"/>
        <v>10018New York</v>
      </c>
      <c r="K1004" s="373" t="s">
        <v>1484</v>
      </c>
      <c r="L1004">
        <v>10018</v>
      </c>
      <c r="M1004" s="373" t="s">
        <v>565</v>
      </c>
      <c r="N1004" s="373" t="s">
        <v>401</v>
      </c>
      <c r="O1004" s="373" t="s">
        <v>236</v>
      </c>
      <c r="P1004" s="373" t="s">
        <v>552</v>
      </c>
      <c r="Q1004" t="s">
        <v>507</v>
      </c>
      <c r="R1004" s="425"/>
      <c r="S1004" s="425"/>
      <c r="T1004" t="s">
        <v>469</v>
      </c>
      <c r="U1004" s="373" t="s">
        <v>565</v>
      </c>
      <c r="V1004" t="str">
        <f t="shared" si="32"/>
        <v>NYC</v>
      </c>
    </row>
    <row r="1005" spans="10:22">
      <c r="J1005" s="372" t="str">
        <f t="shared" si="31"/>
        <v>10019New York</v>
      </c>
      <c r="K1005" s="373" t="s">
        <v>1485</v>
      </c>
      <c r="L1005">
        <v>10019</v>
      </c>
      <c r="M1005" s="373" t="s">
        <v>565</v>
      </c>
      <c r="N1005" s="373" t="s">
        <v>401</v>
      </c>
      <c r="O1005" s="373" t="s">
        <v>236</v>
      </c>
      <c r="P1005" s="373" t="s">
        <v>552</v>
      </c>
      <c r="Q1005" t="s">
        <v>507</v>
      </c>
      <c r="R1005" s="425"/>
      <c r="S1005" s="425"/>
      <c r="T1005" t="s">
        <v>469</v>
      </c>
      <c r="U1005" s="373" t="s">
        <v>565</v>
      </c>
      <c r="V1005" t="str">
        <f t="shared" si="32"/>
        <v>NYC</v>
      </c>
    </row>
    <row r="1006" spans="10:22">
      <c r="J1006" s="372" t="str">
        <f t="shared" si="31"/>
        <v>10020New York</v>
      </c>
      <c r="K1006" s="373" t="s">
        <v>1486</v>
      </c>
      <c r="L1006">
        <v>10020</v>
      </c>
      <c r="M1006" s="373" t="s">
        <v>565</v>
      </c>
      <c r="N1006" s="373" t="s">
        <v>401</v>
      </c>
      <c r="O1006" s="373" t="s">
        <v>236</v>
      </c>
      <c r="P1006" s="373" t="s">
        <v>552</v>
      </c>
      <c r="Q1006" t="s">
        <v>507</v>
      </c>
      <c r="R1006" s="425"/>
      <c r="S1006" s="425"/>
      <c r="T1006" t="s">
        <v>469</v>
      </c>
      <c r="U1006" s="373" t="s">
        <v>565</v>
      </c>
      <c r="V1006" t="str">
        <f t="shared" si="32"/>
        <v>NYC</v>
      </c>
    </row>
    <row r="1007" spans="10:22">
      <c r="J1007" s="372" t="str">
        <f t="shared" si="31"/>
        <v>10021New York</v>
      </c>
      <c r="K1007" s="373" t="s">
        <v>1487</v>
      </c>
      <c r="L1007">
        <v>10021</v>
      </c>
      <c r="M1007" s="373" t="s">
        <v>565</v>
      </c>
      <c r="N1007" s="373" t="s">
        <v>401</v>
      </c>
      <c r="O1007" s="373" t="s">
        <v>236</v>
      </c>
      <c r="P1007" s="373" t="s">
        <v>552</v>
      </c>
      <c r="Q1007" t="s">
        <v>507</v>
      </c>
      <c r="R1007" s="425"/>
      <c r="S1007" s="425"/>
      <c r="T1007" t="s">
        <v>469</v>
      </c>
      <c r="U1007" s="373" t="s">
        <v>565</v>
      </c>
      <c r="V1007" t="str">
        <f t="shared" si="32"/>
        <v>NYC</v>
      </c>
    </row>
    <row r="1008" spans="10:22">
      <c r="J1008" s="372" t="str">
        <f t="shared" si="31"/>
        <v>10022New York</v>
      </c>
      <c r="K1008" s="373" t="s">
        <v>1488</v>
      </c>
      <c r="L1008">
        <v>10022</v>
      </c>
      <c r="M1008" s="373" t="s">
        <v>565</v>
      </c>
      <c r="N1008" s="373" t="s">
        <v>401</v>
      </c>
      <c r="O1008" s="373" t="s">
        <v>236</v>
      </c>
      <c r="P1008" s="373" t="s">
        <v>552</v>
      </c>
      <c r="Q1008" t="s">
        <v>507</v>
      </c>
      <c r="R1008" s="425"/>
      <c r="S1008" s="425"/>
      <c r="T1008" t="s">
        <v>469</v>
      </c>
      <c r="U1008" s="373" t="s">
        <v>565</v>
      </c>
      <c r="V1008" t="str">
        <f t="shared" si="32"/>
        <v>NYC</v>
      </c>
    </row>
    <row r="1009" spans="10:22">
      <c r="J1009" s="372" t="str">
        <f t="shared" si="31"/>
        <v>10023New York</v>
      </c>
      <c r="K1009" s="373" t="s">
        <v>1489</v>
      </c>
      <c r="L1009">
        <v>10023</v>
      </c>
      <c r="M1009" s="373" t="s">
        <v>565</v>
      </c>
      <c r="N1009" s="373" t="s">
        <v>401</v>
      </c>
      <c r="O1009" s="373" t="s">
        <v>236</v>
      </c>
      <c r="P1009" s="373" t="s">
        <v>552</v>
      </c>
      <c r="Q1009" t="s">
        <v>507</v>
      </c>
      <c r="R1009" s="425"/>
      <c r="S1009" s="425"/>
      <c r="T1009" t="s">
        <v>469</v>
      </c>
      <c r="U1009" s="373" t="s">
        <v>565</v>
      </c>
      <c r="V1009" t="str">
        <f t="shared" si="32"/>
        <v>NYC</v>
      </c>
    </row>
    <row r="1010" spans="10:22">
      <c r="J1010" s="372" t="str">
        <f t="shared" si="31"/>
        <v>10024New York</v>
      </c>
      <c r="K1010" s="373" t="s">
        <v>1490</v>
      </c>
      <c r="L1010">
        <v>10024</v>
      </c>
      <c r="M1010" s="373" t="s">
        <v>565</v>
      </c>
      <c r="N1010" s="373" t="s">
        <v>401</v>
      </c>
      <c r="O1010" s="373" t="s">
        <v>236</v>
      </c>
      <c r="P1010" s="373" t="s">
        <v>552</v>
      </c>
      <c r="Q1010" t="s">
        <v>507</v>
      </c>
      <c r="R1010" s="425"/>
      <c r="S1010" s="425"/>
      <c r="T1010" t="s">
        <v>469</v>
      </c>
      <c r="U1010" s="373" t="s">
        <v>565</v>
      </c>
      <c r="V1010" t="str">
        <f t="shared" si="32"/>
        <v>NYC</v>
      </c>
    </row>
    <row r="1011" spans="10:22">
      <c r="J1011" s="372" t="str">
        <f t="shared" si="31"/>
        <v>10025New York</v>
      </c>
      <c r="K1011" s="373" t="s">
        <v>1491</v>
      </c>
      <c r="L1011">
        <v>10025</v>
      </c>
      <c r="M1011" s="373" t="s">
        <v>565</v>
      </c>
      <c r="N1011" s="373" t="s">
        <v>401</v>
      </c>
      <c r="O1011" s="373" t="s">
        <v>236</v>
      </c>
      <c r="P1011" s="373" t="s">
        <v>552</v>
      </c>
      <c r="Q1011" t="s">
        <v>507</v>
      </c>
      <c r="R1011" s="425"/>
      <c r="S1011" s="425"/>
      <c r="T1011" t="s">
        <v>469</v>
      </c>
      <c r="U1011" s="373" t="s">
        <v>565</v>
      </c>
      <c r="V1011" t="str">
        <f t="shared" si="32"/>
        <v>NYC</v>
      </c>
    </row>
    <row r="1012" spans="10:22">
      <c r="J1012" s="372" t="str">
        <f t="shared" si="31"/>
        <v>10026New York</v>
      </c>
      <c r="K1012" s="373" t="s">
        <v>1492</v>
      </c>
      <c r="L1012">
        <v>10026</v>
      </c>
      <c r="M1012" s="373" t="s">
        <v>565</v>
      </c>
      <c r="N1012" s="373" t="s">
        <v>401</v>
      </c>
      <c r="O1012" s="373" t="s">
        <v>236</v>
      </c>
      <c r="P1012" s="373" t="s">
        <v>552</v>
      </c>
      <c r="Q1012" t="s">
        <v>507</v>
      </c>
      <c r="R1012" s="425"/>
      <c r="S1012" s="425"/>
      <c r="T1012" t="s">
        <v>469</v>
      </c>
      <c r="U1012" s="373" t="s">
        <v>565</v>
      </c>
      <c r="V1012" t="str">
        <f t="shared" si="32"/>
        <v>NYC</v>
      </c>
    </row>
    <row r="1013" spans="10:22">
      <c r="J1013" s="372" t="str">
        <f t="shared" si="31"/>
        <v>10027New York</v>
      </c>
      <c r="K1013" s="373" t="s">
        <v>1493</v>
      </c>
      <c r="L1013">
        <v>10027</v>
      </c>
      <c r="M1013" s="373" t="s">
        <v>565</v>
      </c>
      <c r="N1013" s="373" t="s">
        <v>401</v>
      </c>
      <c r="O1013" s="373" t="s">
        <v>236</v>
      </c>
      <c r="P1013" s="373" t="s">
        <v>552</v>
      </c>
      <c r="Q1013" t="s">
        <v>507</v>
      </c>
      <c r="R1013" s="425"/>
      <c r="S1013" s="425"/>
      <c r="T1013" t="s">
        <v>469</v>
      </c>
      <c r="U1013" s="373" t="s">
        <v>565</v>
      </c>
      <c r="V1013" t="str">
        <f t="shared" si="32"/>
        <v>NYC</v>
      </c>
    </row>
    <row r="1014" spans="10:22">
      <c r="J1014" s="372" t="str">
        <f t="shared" si="31"/>
        <v>10028New York</v>
      </c>
      <c r="K1014" s="373" t="s">
        <v>1494</v>
      </c>
      <c r="L1014">
        <v>10028</v>
      </c>
      <c r="M1014" s="373" t="s">
        <v>565</v>
      </c>
      <c r="N1014" s="373" t="s">
        <v>401</v>
      </c>
      <c r="O1014" s="373" t="s">
        <v>236</v>
      </c>
      <c r="P1014" s="373" t="s">
        <v>552</v>
      </c>
      <c r="Q1014" t="s">
        <v>507</v>
      </c>
      <c r="R1014" s="425"/>
      <c r="S1014" s="425"/>
      <c r="T1014" t="s">
        <v>469</v>
      </c>
      <c r="U1014" s="373" t="s">
        <v>565</v>
      </c>
      <c r="V1014" t="str">
        <f t="shared" si="32"/>
        <v>NYC</v>
      </c>
    </row>
    <row r="1015" spans="10:22">
      <c r="J1015" s="372" t="str">
        <f t="shared" si="31"/>
        <v>10029New York</v>
      </c>
      <c r="K1015" s="373" t="s">
        <v>1495</v>
      </c>
      <c r="L1015">
        <v>10029</v>
      </c>
      <c r="M1015" s="373" t="s">
        <v>565</v>
      </c>
      <c r="N1015" s="373" t="s">
        <v>401</v>
      </c>
      <c r="O1015" s="373" t="s">
        <v>236</v>
      </c>
      <c r="P1015" s="373" t="s">
        <v>552</v>
      </c>
      <c r="Q1015" t="s">
        <v>507</v>
      </c>
      <c r="R1015" s="425"/>
      <c r="S1015" s="425"/>
      <c r="T1015" t="s">
        <v>469</v>
      </c>
      <c r="U1015" s="373" t="s">
        <v>565</v>
      </c>
      <c r="V1015" t="str">
        <f t="shared" si="32"/>
        <v>NYC</v>
      </c>
    </row>
    <row r="1016" spans="10:22">
      <c r="J1016" s="372" t="str">
        <f t="shared" si="31"/>
        <v>10030New York</v>
      </c>
      <c r="K1016" s="373" t="s">
        <v>1496</v>
      </c>
      <c r="L1016">
        <v>10030</v>
      </c>
      <c r="M1016" s="373" t="s">
        <v>565</v>
      </c>
      <c r="N1016" s="373" t="s">
        <v>401</v>
      </c>
      <c r="O1016" s="373" t="s">
        <v>236</v>
      </c>
      <c r="P1016" s="373" t="s">
        <v>552</v>
      </c>
      <c r="Q1016" t="s">
        <v>507</v>
      </c>
      <c r="R1016" s="425"/>
      <c r="S1016" s="425"/>
      <c r="T1016" t="s">
        <v>469</v>
      </c>
      <c r="U1016" s="373" t="s">
        <v>565</v>
      </c>
      <c r="V1016" t="str">
        <f t="shared" si="32"/>
        <v>NYC</v>
      </c>
    </row>
    <row r="1017" spans="10:22">
      <c r="J1017" s="372" t="str">
        <f t="shared" si="31"/>
        <v>10031New York</v>
      </c>
      <c r="K1017" s="373" t="s">
        <v>1497</v>
      </c>
      <c r="L1017">
        <v>10031</v>
      </c>
      <c r="M1017" s="373" t="s">
        <v>565</v>
      </c>
      <c r="N1017" s="373" t="s">
        <v>401</v>
      </c>
      <c r="O1017" s="373" t="s">
        <v>236</v>
      </c>
      <c r="P1017" s="373" t="s">
        <v>552</v>
      </c>
      <c r="Q1017" t="s">
        <v>507</v>
      </c>
      <c r="R1017" s="425"/>
      <c r="S1017" s="425"/>
      <c r="T1017" t="s">
        <v>469</v>
      </c>
      <c r="U1017" s="373" t="s">
        <v>565</v>
      </c>
      <c r="V1017" t="str">
        <f t="shared" si="32"/>
        <v>NYC</v>
      </c>
    </row>
    <row r="1018" spans="10:22">
      <c r="J1018" s="372" t="str">
        <f t="shared" si="31"/>
        <v>10032New York</v>
      </c>
      <c r="K1018" s="373" t="s">
        <v>1498</v>
      </c>
      <c r="L1018">
        <v>10032</v>
      </c>
      <c r="M1018" s="373" t="s">
        <v>565</v>
      </c>
      <c r="N1018" s="373" t="s">
        <v>401</v>
      </c>
      <c r="O1018" s="373" t="s">
        <v>236</v>
      </c>
      <c r="P1018" s="373" t="s">
        <v>552</v>
      </c>
      <c r="Q1018" t="s">
        <v>507</v>
      </c>
      <c r="R1018" s="425"/>
      <c r="S1018" s="425"/>
      <c r="T1018" t="s">
        <v>469</v>
      </c>
      <c r="U1018" s="373" t="s">
        <v>565</v>
      </c>
      <c r="V1018" t="str">
        <f t="shared" si="32"/>
        <v>NYC</v>
      </c>
    </row>
    <row r="1019" spans="10:22">
      <c r="J1019" s="372" t="str">
        <f t="shared" si="31"/>
        <v>10033New York</v>
      </c>
      <c r="K1019" s="373" t="s">
        <v>1499</v>
      </c>
      <c r="L1019">
        <v>10033</v>
      </c>
      <c r="M1019" s="373" t="s">
        <v>565</v>
      </c>
      <c r="N1019" s="373" t="s">
        <v>401</v>
      </c>
      <c r="O1019" s="373" t="s">
        <v>236</v>
      </c>
      <c r="P1019" s="373" t="s">
        <v>552</v>
      </c>
      <c r="Q1019" t="s">
        <v>507</v>
      </c>
      <c r="R1019" s="425"/>
      <c r="S1019" s="425"/>
      <c r="T1019" t="s">
        <v>469</v>
      </c>
      <c r="U1019" s="373" t="s">
        <v>565</v>
      </c>
      <c r="V1019" t="str">
        <f t="shared" si="32"/>
        <v>NYC</v>
      </c>
    </row>
    <row r="1020" spans="10:22">
      <c r="J1020" s="372" t="str">
        <f t="shared" si="31"/>
        <v>10035New York</v>
      </c>
      <c r="K1020" s="373" t="s">
        <v>1500</v>
      </c>
      <c r="L1020">
        <v>10035</v>
      </c>
      <c r="M1020" s="373" t="s">
        <v>565</v>
      </c>
      <c r="N1020" s="373" t="s">
        <v>401</v>
      </c>
      <c r="O1020" s="373" t="s">
        <v>236</v>
      </c>
      <c r="P1020" s="373" t="s">
        <v>552</v>
      </c>
      <c r="Q1020" t="s">
        <v>507</v>
      </c>
      <c r="R1020" s="425"/>
      <c r="S1020" s="425"/>
      <c r="T1020" t="s">
        <v>469</v>
      </c>
      <c r="U1020" s="373" t="s">
        <v>565</v>
      </c>
      <c r="V1020" t="str">
        <f t="shared" si="32"/>
        <v>NYC</v>
      </c>
    </row>
    <row r="1021" spans="10:22">
      <c r="J1021" s="372" t="str">
        <f t="shared" si="31"/>
        <v>10036New York</v>
      </c>
      <c r="K1021" s="373" t="s">
        <v>1501</v>
      </c>
      <c r="L1021">
        <v>10036</v>
      </c>
      <c r="M1021" s="373" t="s">
        <v>565</v>
      </c>
      <c r="N1021" s="373" t="s">
        <v>401</v>
      </c>
      <c r="O1021" s="373" t="s">
        <v>236</v>
      </c>
      <c r="P1021" s="373" t="s">
        <v>552</v>
      </c>
      <c r="Q1021" t="s">
        <v>507</v>
      </c>
      <c r="R1021" s="425"/>
      <c r="S1021" s="425"/>
      <c r="T1021" t="s">
        <v>469</v>
      </c>
      <c r="U1021" s="373" t="s">
        <v>565</v>
      </c>
      <c r="V1021" t="str">
        <f t="shared" si="32"/>
        <v>NYC</v>
      </c>
    </row>
    <row r="1022" spans="10:22">
      <c r="J1022" s="372" t="str">
        <f t="shared" si="31"/>
        <v>10037New York</v>
      </c>
      <c r="K1022" s="373" t="s">
        <v>1502</v>
      </c>
      <c r="L1022">
        <v>10037</v>
      </c>
      <c r="M1022" s="373" t="s">
        <v>565</v>
      </c>
      <c r="N1022" s="373" t="s">
        <v>401</v>
      </c>
      <c r="O1022" s="373" t="s">
        <v>236</v>
      </c>
      <c r="P1022" s="373" t="s">
        <v>552</v>
      </c>
      <c r="Q1022" t="s">
        <v>507</v>
      </c>
      <c r="R1022" s="425"/>
      <c r="S1022" s="425"/>
      <c r="T1022" t="s">
        <v>469</v>
      </c>
      <c r="U1022" s="373" t="s">
        <v>565</v>
      </c>
      <c r="V1022" t="str">
        <f t="shared" si="32"/>
        <v>NYC</v>
      </c>
    </row>
    <row r="1023" spans="10:22">
      <c r="J1023" s="372" t="str">
        <f t="shared" si="31"/>
        <v>10038New York</v>
      </c>
      <c r="K1023" s="373" t="s">
        <v>1503</v>
      </c>
      <c r="L1023">
        <v>10038</v>
      </c>
      <c r="M1023" s="373" t="s">
        <v>565</v>
      </c>
      <c r="N1023" s="373" t="s">
        <v>401</v>
      </c>
      <c r="O1023" s="373" t="s">
        <v>236</v>
      </c>
      <c r="P1023" s="373" t="s">
        <v>552</v>
      </c>
      <c r="Q1023" t="s">
        <v>507</v>
      </c>
      <c r="R1023" s="425"/>
      <c r="S1023" s="425"/>
      <c r="T1023" t="s">
        <v>469</v>
      </c>
      <c r="U1023" s="373" t="s">
        <v>565</v>
      </c>
      <c r="V1023" t="str">
        <f t="shared" si="32"/>
        <v>NYC</v>
      </c>
    </row>
    <row r="1024" spans="10:22">
      <c r="J1024" s="372" t="str">
        <f t="shared" si="31"/>
        <v>10039New York</v>
      </c>
      <c r="K1024" s="373" t="s">
        <v>1504</v>
      </c>
      <c r="L1024">
        <v>10039</v>
      </c>
      <c r="M1024" s="373" t="s">
        <v>565</v>
      </c>
      <c r="N1024" s="373" t="s">
        <v>401</v>
      </c>
      <c r="O1024" s="373" t="s">
        <v>236</v>
      </c>
      <c r="P1024" s="373" t="s">
        <v>552</v>
      </c>
      <c r="Q1024" t="s">
        <v>507</v>
      </c>
      <c r="R1024" s="425"/>
      <c r="S1024" s="425"/>
      <c r="T1024" t="s">
        <v>469</v>
      </c>
      <c r="U1024" s="373" t="s">
        <v>565</v>
      </c>
      <c r="V1024" t="str">
        <f t="shared" si="32"/>
        <v>NYC</v>
      </c>
    </row>
    <row r="1025" spans="10:22">
      <c r="J1025" s="372" t="str">
        <f t="shared" si="31"/>
        <v>10041New York</v>
      </c>
      <c r="K1025" s="373" t="s">
        <v>1505</v>
      </c>
      <c r="L1025">
        <v>10041</v>
      </c>
      <c r="M1025" s="373" t="s">
        <v>565</v>
      </c>
      <c r="N1025" s="373" t="s">
        <v>401</v>
      </c>
      <c r="O1025" s="373" t="s">
        <v>236</v>
      </c>
      <c r="P1025" s="373" t="s">
        <v>552</v>
      </c>
      <c r="Q1025" t="s">
        <v>507</v>
      </c>
      <c r="R1025" s="425"/>
      <c r="S1025" s="425"/>
      <c r="T1025" t="s">
        <v>469</v>
      </c>
      <c r="U1025" s="373" t="s">
        <v>565</v>
      </c>
      <c r="V1025" t="str">
        <f t="shared" si="32"/>
        <v>NYC</v>
      </c>
    </row>
    <row r="1026" spans="10:22">
      <c r="J1026" s="372" t="str">
        <f t="shared" si="31"/>
        <v>10043New York</v>
      </c>
      <c r="K1026" s="373" t="s">
        <v>1506</v>
      </c>
      <c r="L1026">
        <v>10043</v>
      </c>
      <c r="M1026" s="373" t="s">
        <v>565</v>
      </c>
      <c r="N1026" s="373" t="s">
        <v>401</v>
      </c>
      <c r="O1026" s="373" t="s">
        <v>236</v>
      </c>
      <c r="P1026" s="373" t="s">
        <v>552</v>
      </c>
      <c r="Q1026" t="s">
        <v>507</v>
      </c>
      <c r="R1026" s="425"/>
      <c r="S1026" s="425"/>
      <c r="T1026" t="s">
        <v>469</v>
      </c>
      <c r="U1026" s="373" t="s">
        <v>565</v>
      </c>
      <c r="V1026" t="str">
        <f t="shared" si="32"/>
        <v>NYC</v>
      </c>
    </row>
    <row r="1027" spans="10:22">
      <c r="J1027" s="372" t="str">
        <f t="shared" si="31"/>
        <v>10044New York</v>
      </c>
      <c r="K1027" s="373" t="s">
        <v>1507</v>
      </c>
      <c r="L1027">
        <v>10044</v>
      </c>
      <c r="M1027" s="373" t="s">
        <v>565</v>
      </c>
      <c r="N1027" s="373" t="s">
        <v>401</v>
      </c>
      <c r="O1027" s="373" t="s">
        <v>236</v>
      </c>
      <c r="P1027" s="373" t="s">
        <v>552</v>
      </c>
      <c r="Q1027" t="s">
        <v>507</v>
      </c>
      <c r="R1027" s="425"/>
      <c r="S1027" s="425"/>
      <c r="T1027" t="s">
        <v>469</v>
      </c>
      <c r="U1027" s="373" t="s">
        <v>565</v>
      </c>
      <c r="V1027" t="str">
        <f t="shared" si="32"/>
        <v>NYC</v>
      </c>
    </row>
    <row r="1028" spans="10:22">
      <c r="J1028" s="372" t="str">
        <f t="shared" si="31"/>
        <v>10045New York</v>
      </c>
      <c r="K1028" s="373" t="s">
        <v>1508</v>
      </c>
      <c r="L1028">
        <v>10045</v>
      </c>
      <c r="M1028" s="373" t="s">
        <v>565</v>
      </c>
      <c r="N1028" s="373" t="s">
        <v>401</v>
      </c>
      <c r="O1028" s="373" t="s">
        <v>236</v>
      </c>
      <c r="P1028" s="373" t="s">
        <v>552</v>
      </c>
      <c r="Q1028" t="s">
        <v>507</v>
      </c>
      <c r="R1028" s="425"/>
      <c r="S1028" s="425"/>
      <c r="T1028" t="s">
        <v>469</v>
      </c>
      <c r="U1028" s="373" t="s">
        <v>565</v>
      </c>
      <c r="V1028" t="str">
        <f t="shared" si="32"/>
        <v>NYC</v>
      </c>
    </row>
    <row r="1029" spans="10:22">
      <c r="J1029" s="372" t="str">
        <f t="shared" ref="J1029:J1092" si="33">CONCATENATE(L1029,O1029)</f>
        <v>10055New York</v>
      </c>
      <c r="K1029" s="373" t="s">
        <v>1509</v>
      </c>
      <c r="L1029">
        <v>10055</v>
      </c>
      <c r="M1029" s="373" t="s">
        <v>565</v>
      </c>
      <c r="N1029" s="373" t="s">
        <v>401</v>
      </c>
      <c r="O1029" s="373" t="s">
        <v>236</v>
      </c>
      <c r="P1029" s="373" t="s">
        <v>552</v>
      </c>
      <c r="Q1029" t="s">
        <v>507</v>
      </c>
      <c r="R1029" s="425"/>
      <c r="S1029" s="425"/>
      <c r="T1029" t="s">
        <v>469</v>
      </c>
      <c r="U1029" s="373" t="s">
        <v>565</v>
      </c>
      <c r="V1029" t="str">
        <f t="shared" ref="V1029:V1092" si="34">Q1029</f>
        <v>NYC</v>
      </c>
    </row>
    <row r="1030" spans="10:22">
      <c r="J1030" s="372" t="str">
        <f t="shared" si="33"/>
        <v>10060New York</v>
      </c>
      <c r="K1030" s="373" t="s">
        <v>1510</v>
      </c>
      <c r="L1030">
        <v>10060</v>
      </c>
      <c r="M1030" s="373" t="s">
        <v>565</v>
      </c>
      <c r="N1030" s="373" t="s">
        <v>401</v>
      </c>
      <c r="O1030" s="373" t="s">
        <v>236</v>
      </c>
      <c r="P1030" s="373" t="s">
        <v>552</v>
      </c>
      <c r="Q1030" t="s">
        <v>507</v>
      </c>
      <c r="R1030" s="425"/>
      <c r="S1030" s="425"/>
      <c r="T1030" t="s">
        <v>469</v>
      </c>
      <c r="U1030" s="373" t="s">
        <v>565</v>
      </c>
      <c r="V1030" t="str">
        <f t="shared" si="34"/>
        <v>NYC</v>
      </c>
    </row>
    <row r="1031" spans="10:22">
      <c r="J1031" s="372" t="str">
        <f t="shared" si="33"/>
        <v>10065New York</v>
      </c>
      <c r="K1031" s="373" t="s">
        <v>1511</v>
      </c>
      <c r="L1031">
        <v>10065</v>
      </c>
      <c r="M1031" s="373" t="s">
        <v>565</v>
      </c>
      <c r="N1031" s="373" t="s">
        <v>401</v>
      </c>
      <c r="O1031" s="373" t="s">
        <v>236</v>
      </c>
      <c r="P1031" s="373" t="s">
        <v>552</v>
      </c>
      <c r="Q1031" t="s">
        <v>507</v>
      </c>
      <c r="R1031" s="425"/>
      <c r="S1031" s="425"/>
      <c r="T1031" t="s">
        <v>469</v>
      </c>
      <c r="U1031" s="373" t="s">
        <v>565</v>
      </c>
      <c r="V1031" t="str">
        <f t="shared" si="34"/>
        <v>NYC</v>
      </c>
    </row>
    <row r="1032" spans="10:22">
      <c r="J1032" s="372" t="str">
        <f t="shared" si="33"/>
        <v>10069New York</v>
      </c>
      <c r="K1032" s="373" t="s">
        <v>1512</v>
      </c>
      <c r="L1032">
        <v>10069</v>
      </c>
      <c r="M1032" s="373" t="s">
        <v>565</v>
      </c>
      <c r="N1032" s="373" t="s">
        <v>401</v>
      </c>
      <c r="O1032" s="373" t="s">
        <v>236</v>
      </c>
      <c r="P1032" s="373" t="s">
        <v>552</v>
      </c>
      <c r="Q1032" t="s">
        <v>507</v>
      </c>
      <c r="R1032" s="425"/>
      <c r="S1032" s="425"/>
      <c r="T1032" t="s">
        <v>469</v>
      </c>
      <c r="U1032" s="373" t="s">
        <v>565</v>
      </c>
      <c r="V1032" t="str">
        <f t="shared" si="34"/>
        <v>NYC</v>
      </c>
    </row>
    <row r="1033" spans="10:22">
      <c r="J1033" s="372" t="str">
        <f t="shared" si="33"/>
        <v>10075New York</v>
      </c>
      <c r="K1033" s="373" t="s">
        <v>1513</v>
      </c>
      <c r="L1033">
        <v>10075</v>
      </c>
      <c r="M1033" s="373" t="s">
        <v>565</v>
      </c>
      <c r="N1033" s="373" t="s">
        <v>401</v>
      </c>
      <c r="O1033" s="373" t="s">
        <v>236</v>
      </c>
      <c r="P1033" s="373" t="s">
        <v>552</v>
      </c>
      <c r="Q1033" t="s">
        <v>507</v>
      </c>
      <c r="R1033" s="425"/>
      <c r="S1033" s="425"/>
      <c r="T1033" t="s">
        <v>469</v>
      </c>
      <c r="U1033" s="373" t="s">
        <v>565</v>
      </c>
      <c r="V1033" t="str">
        <f t="shared" si="34"/>
        <v>NYC</v>
      </c>
    </row>
    <row r="1034" spans="10:22">
      <c r="J1034" s="372" t="str">
        <f t="shared" si="33"/>
        <v>10081New York</v>
      </c>
      <c r="K1034" s="373" t="s">
        <v>1514</v>
      </c>
      <c r="L1034">
        <v>10081</v>
      </c>
      <c r="M1034" s="373" t="s">
        <v>565</v>
      </c>
      <c r="N1034" s="373" t="s">
        <v>401</v>
      </c>
      <c r="O1034" s="373" t="s">
        <v>236</v>
      </c>
      <c r="P1034" s="373" t="s">
        <v>552</v>
      </c>
      <c r="Q1034" t="s">
        <v>507</v>
      </c>
      <c r="R1034" s="425"/>
      <c r="S1034" s="425"/>
      <c r="T1034" t="s">
        <v>469</v>
      </c>
      <c r="U1034" s="373" t="s">
        <v>565</v>
      </c>
      <c r="V1034" t="str">
        <f t="shared" si="34"/>
        <v>NYC</v>
      </c>
    </row>
    <row r="1035" spans="10:22">
      <c r="J1035" s="372" t="str">
        <f t="shared" si="33"/>
        <v>10087New York</v>
      </c>
      <c r="K1035" s="373" t="s">
        <v>1515</v>
      </c>
      <c r="L1035">
        <v>10087</v>
      </c>
      <c r="M1035" s="373" t="s">
        <v>565</v>
      </c>
      <c r="N1035" s="373" t="s">
        <v>401</v>
      </c>
      <c r="O1035" s="373" t="s">
        <v>236</v>
      </c>
      <c r="P1035" s="373" t="s">
        <v>552</v>
      </c>
      <c r="Q1035" t="s">
        <v>507</v>
      </c>
      <c r="R1035" s="425"/>
      <c r="S1035" s="425"/>
      <c r="T1035" t="s">
        <v>469</v>
      </c>
      <c r="U1035" s="373" t="s">
        <v>565</v>
      </c>
      <c r="V1035" t="str">
        <f t="shared" si="34"/>
        <v>NYC</v>
      </c>
    </row>
    <row r="1036" spans="10:22">
      <c r="J1036" s="372" t="str">
        <f t="shared" si="33"/>
        <v>10090New York</v>
      </c>
      <c r="K1036" s="373" t="s">
        <v>1516</v>
      </c>
      <c r="L1036">
        <v>10090</v>
      </c>
      <c r="M1036" s="373" t="s">
        <v>565</v>
      </c>
      <c r="N1036" s="373" t="s">
        <v>401</v>
      </c>
      <c r="O1036" s="373" t="s">
        <v>236</v>
      </c>
      <c r="P1036" s="373" t="s">
        <v>552</v>
      </c>
      <c r="Q1036" t="s">
        <v>507</v>
      </c>
      <c r="R1036" s="425"/>
      <c r="S1036" s="425"/>
      <c r="T1036" t="s">
        <v>469</v>
      </c>
      <c r="U1036" s="373" t="s">
        <v>565</v>
      </c>
      <c r="V1036" t="str">
        <f t="shared" si="34"/>
        <v>NYC</v>
      </c>
    </row>
    <row r="1037" spans="10:22">
      <c r="J1037" s="372" t="str">
        <f t="shared" si="33"/>
        <v>10101New York</v>
      </c>
      <c r="K1037" s="373" t="s">
        <v>1517</v>
      </c>
      <c r="L1037">
        <v>10101</v>
      </c>
      <c r="M1037" s="373" t="s">
        <v>565</v>
      </c>
      <c r="N1037" s="373" t="s">
        <v>401</v>
      </c>
      <c r="O1037" s="373" t="s">
        <v>236</v>
      </c>
      <c r="P1037" s="373" t="s">
        <v>552</v>
      </c>
      <c r="Q1037" t="s">
        <v>507</v>
      </c>
      <c r="R1037" s="425"/>
      <c r="S1037" s="425"/>
      <c r="T1037" t="s">
        <v>469</v>
      </c>
      <c r="U1037" s="373" t="s">
        <v>565</v>
      </c>
      <c r="V1037" t="str">
        <f t="shared" si="34"/>
        <v>NYC</v>
      </c>
    </row>
    <row r="1038" spans="10:22">
      <c r="J1038" s="372" t="str">
        <f t="shared" si="33"/>
        <v>10102New York</v>
      </c>
      <c r="K1038" s="373" t="s">
        <v>1518</v>
      </c>
      <c r="L1038">
        <v>10102</v>
      </c>
      <c r="M1038" s="373" t="s">
        <v>565</v>
      </c>
      <c r="N1038" s="373" t="s">
        <v>401</v>
      </c>
      <c r="O1038" s="373" t="s">
        <v>236</v>
      </c>
      <c r="P1038" s="373" t="s">
        <v>552</v>
      </c>
      <c r="Q1038" t="s">
        <v>507</v>
      </c>
      <c r="R1038" s="425"/>
      <c r="S1038" s="425"/>
      <c r="T1038" t="s">
        <v>469</v>
      </c>
      <c r="U1038" s="373" t="s">
        <v>565</v>
      </c>
      <c r="V1038" t="str">
        <f t="shared" si="34"/>
        <v>NYC</v>
      </c>
    </row>
    <row r="1039" spans="10:22">
      <c r="J1039" s="372" t="str">
        <f t="shared" si="33"/>
        <v>10103New York</v>
      </c>
      <c r="K1039" s="373" t="s">
        <v>1519</v>
      </c>
      <c r="L1039">
        <v>10103</v>
      </c>
      <c r="M1039" s="373" t="s">
        <v>565</v>
      </c>
      <c r="N1039" s="373" t="s">
        <v>401</v>
      </c>
      <c r="O1039" s="373" t="s">
        <v>236</v>
      </c>
      <c r="P1039" s="373" t="s">
        <v>552</v>
      </c>
      <c r="Q1039" t="s">
        <v>507</v>
      </c>
      <c r="R1039" s="425"/>
      <c r="S1039" s="425"/>
      <c r="T1039" t="s">
        <v>469</v>
      </c>
      <c r="U1039" s="373" t="s">
        <v>565</v>
      </c>
      <c r="V1039" t="str">
        <f t="shared" si="34"/>
        <v>NYC</v>
      </c>
    </row>
    <row r="1040" spans="10:22">
      <c r="J1040" s="372" t="str">
        <f t="shared" si="33"/>
        <v>10104New York</v>
      </c>
      <c r="K1040" s="373" t="s">
        <v>1520</v>
      </c>
      <c r="L1040">
        <v>10104</v>
      </c>
      <c r="M1040" s="373" t="s">
        <v>565</v>
      </c>
      <c r="N1040" s="373" t="s">
        <v>401</v>
      </c>
      <c r="O1040" s="373" t="s">
        <v>236</v>
      </c>
      <c r="P1040" s="373" t="s">
        <v>552</v>
      </c>
      <c r="Q1040" t="s">
        <v>507</v>
      </c>
      <c r="R1040" s="425"/>
      <c r="S1040" s="425"/>
      <c r="T1040" t="s">
        <v>469</v>
      </c>
      <c r="U1040" s="373" t="s">
        <v>565</v>
      </c>
      <c r="V1040" t="str">
        <f t="shared" si="34"/>
        <v>NYC</v>
      </c>
    </row>
    <row r="1041" spans="10:22">
      <c r="J1041" s="372" t="str">
        <f t="shared" si="33"/>
        <v>10105New York</v>
      </c>
      <c r="K1041" s="373" t="s">
        <v>1521</v>
      </c>
      <c r="L1041">
        <v>10105</v>
      </c>
      <c r="M1041" s="373" t="s">
        <v>565</v>
      </c>
      <c r="N1041" s="373" t="s">
        <v>401</v>
      </c>
      <c r="O1041" s="373" t="s">
        <v>236</v>
      </c>
      <c r="P1041" s="373" t="s">
        <v>552</v>
      </c>
      <c r="Q1041" t="s">
        <v>507</v>
      </c>
      <c r="R1041" s="425"/>
      <c r="S1041" s="425"/>
      <c r="T1041" t="s">
        <v>469</v>
      </c>
      <c r="U1041" s="373" t="s">
        <v>565</v>
      </c>
      <c r="V1041" t="str">
        <f t="shared" si="34"/>
        <v>NYC</v>
      </c>
    </row>
    <row r="1042" spans="10:22">
      <c r="J1042" s="372" t="str">
        <f t="shared" si="33"/>
        <v>10106New York</v>
      </c>
      <c r="K1042" s="373" t="s">
        <v>1522</v>
      </c>
      <c r="L1042">
        <v>10106</v>
      </c>
      <c r="M1042" s="373" t="s">
        <v>565</v>
      </c>
      <c r="N1042" s="373" t="s">
        <v>401</v>
      </c>
      <c r="O1042" s="373" t="s">
        <v>236</v>
      </c>
      <c r="P1042" s="373" t="s">
        <v>552</v>
      </c>
      <c r="Q1042" t="s">
        <v>507</v>
      </c>
      <c r="R1042" s="425"/>
      <c r="S1042" s="425"/>
      <c r="T1042" t="s">
        <v>469</v>
      </c>
      <c r="U1042" s="373" t="s">
        <v>565</v>
      </c>
      <c r="V1042" t="str">
        <f t="shared" si="34"/>
        <v>NYC</v>
      </c>
    </row>
    <row r="1043" spans="10:22">
      <c r="J1043" s="372" t="str">
        <f t="shared" si="33"/>
        <v>10107New York</v>
      </c>
      <c r="K1043" s="373" t="s">
        <v>1523</v>
      </c>
      <c r="L1043">
        <v>10107</v>
      </c>
      <c r="M1043" s="373" t="s">
        <v>565</v>
      </c>
      <c r="N1043" s="373" t="s">
        <v>401</v>
      </c>
      <c r="O1043" s="373" t="s">
        <v>236</v>
      </c>
      <c r="P1043" s="373" t="s">
        <v>552</v>
      </c>
      <c r="Q1043" t="s">
        <v>507</v>
      </c>
      <c r="R1043" s="425"/>
      <c r="S1043" s="425"/>
      <c r="T1043" t="s">
        <v>469</v>
      </c>
      <c r="U1043" s="373" t="s">
        <v>565</v>
      </c>
      <c r="V1043" t="str">
        <f t="shared" si="34"/>
        <v>NYC</v>
      </c>
    </row>
    <row r="1044" spans="10:22">
      <c r="J1044" s="372" t="str">
        <f t="shared" si="33"/>
        <v>10108New York</v>
      </c>
      <c r="K1044" s="373" t="s">
        <v>1524</v>
      </c>
      <c r="L1044">
        <v>10108</v>
      </c>
      <c r="M1044" s="373" t="s">
        <v>565</v>
      </c>
      <c r="N1044" s="373" t="s">
        <v>401</v>
      </c>
      <c r="O1044" s="373" t="s">
        <v>236</v>
      </c>
      <c r="P1044" s="373" t="s">
        <v>552</v>
      </c>
      <c r="Q1044" t="s">
        <v>507</v>
      </c>
      <c r="R1044" s="425"/>
      <c r="S1044" s="425"/>
      <c r="T1044" t="s">
        <v>469</v>
      </c>
      <c r="U1044" s="373" t="s">
        <v>565</v>
      </c>
      <c r="V1044" t="str">
        <f t="shared" si="34"/>
        <v>NYC</v>
      </c>
    </row>
    <row r="1045" spans="10:22">
      <c r="J1045" s="372" t="str">
        <f t="shared" si="33"/>
        <v>10109New York</v>
      </c>
      <c r="K1045" s="373" t="s">
        <v>1525</v>
      </c>
      <c r="L1045">
        <v>10109</v>
      </c>
      <c r="M1045" s="373" t="s">
        <v>565</v>
      </c>
      <c r="N1045" s="373" t="s">
        <v>401</v>
      </c>
      <c r="O1045" s="373" t="s">
        <v>236</v>
      </c>
      <c r="P1045" s="373" t="s">
        <v>552</v>
      </c>
      <c r="Q1045" t="s">
        <v>507</v>
      </c>
      <c r="R1045" s="425"/>
      <c r="S1045" s="425"/>
      <c r="T1045" t="s">
        <v>469</v>
      </c>
      <c r="U1045" s="373" t="s">
        <v>565</v>
      </c>
      <c r="V1045" t="str">
        <f t="shared" si="34"/>
        <v>NYC</v>
      </c>
    </row>
    <row r="1046" spans="10:22">
      <c r="J1046" s="372" t="str">
        <f t="shared" si="33"/>
        <v>10110New York</v>
      </c>
      <c r="K1046" s="373" t="s">
        <v>1526</v>
      </c>
      <c r="L1046">
        <v>10110</v>
      </c>
      <c r="M1046" s="373" t="s">
        <v>565</v>
      </c>
      <c r="N1046" s="373" t="s">
        <v>401</v>
      </c>
      <c r="O1046" s="373" t="s">
        <v>236</v>
      </c>
      <c r="P1046" s="373" t="s">
        <v>552</v>
      </c>
      <c r="Q1046" t="s">
        <v>507</v>
      </c>
      <c r="R1046" s="425"/>
      <c r="S1046" s="425"/>
      <c r="T1046" t="s">
        <v>469</v>
      </c>
      <c r="U1046" s="373" t="s">
        <v>565</v>
      </c>
      <c r="V1046" t="str">
        <f t="shared" si="34"/>
        <v>NYC</v>
      </c>
    </row>
    <row r="1047" spans="10:22">
      <c r="J1047" s="372" t="str">
        <f t="shared" si="33"/>
        <v>10111New York</v>
      </c>
      <c r="K1047" s="373" t="s">
        <v>1527</v>
      </c>
      <c r="L1047">
        <v>10111</v>
      </c>
      <c r="M1047" s="373" t="s">
        <v>565</v>
      </c>
      <c r="N1047" s="373" t="s">
        <v>401</v>
      </c>
      <c r="O1047" s="373" t="s">
        <v>236</v>
      </c>
      <c r="P1047" s="373" t="s">
        <v>552</v>
      </c>
      <c r="Q1047" t="s">
        <v>507</v>
      </c>
      <c r="R1047" s="425"/>
      <c r="S1047" s="425"/>
      <c r="T1047" t="s">
        <v>469</v>
      </c>
      <c r="U1047" s="373" t="s">
        <v>565</v>
      </c>
      <c r="V1047" t="str">
        <f t="shared" si="34"/>
        <v>NYC</v>
      </c>
    </row>
    <row r="1048" spans="10:22">
      <c r="J1048" s="372" t="str">
        <f t="shared" si="33"/>
        <v>10112New York</v>
      </c>
      <c r="K1048" s="373" t="s">
        <v>1528</v>
      </c>
      <c r="L1048">
        <v>10112</v>
      </c>
      <c r="M1048" s="373" t="s">
        <v>565</v>
      </c>
      <c r="N1048" s="373" t="s">
        <v>401</v>
      </c>
      <c r="O1048" s="373" t="s">
        <v>236</v>
      </c>
      <c r="P1048" s="373" t="s">
        <v>552</v>
      </c>
      <c r="Q1048" t="s">
        <v>507</v>
      </c>
      <c r="R1048" s="425"/>
      <c r="S1048" s="425"/>
      <c r="T1048" t="s">
        <v>469</v>
      </c>
      <c r="U1048" s="373" t="s">
        <v>565</v>
      </c>
      <c r="V1048" t="str">
        <f t="shared" si="34"/>
        <v>NYC</v>
      </c>
    </row>
    <row r="1049" spans="10:22">
      <c r="J1049" s="372" t="str">
        <f t="shared" si="33"/>
        <v>10113New York</v>
      </c>
      <c r="K1049" s="373" t="s">
        <v>1529</v>
      </c>
      <c r="L1049">
        <v>10113</v>
      </c>
      <c r="M1049" s="373" t="s">
        <v>565</v>
      </c>
      <c r="N1049" s="373" t="s">
        <v>401</v>
      </c>
      <c r="O1049" s="373" t="s">
        <v>236</v>
      </c>
      <c r="P1049" s="373" t="s">
        <v>552</v>
      </c>
      <c r="Q1049" t="s">
        <v>507</v>
      </c>
      <c r="R1049" s="425"/>
      <c r="S1049" s="425"/>
      <c r="T1049" t="s">
        <v>469</v>
      </c>
      <c r="U1049" s="373" t="s">
        <v>565</v>
      </c>
      <c r="V1049" t="str">
        <f t="shared" si="34"/>
        <v>NYC</v>
      </c>
    </row>
    <row r="1050" spans="10:22">
      <c r="J1050" s="372" t="str">
        <f t="shared" si="33"/>
        <v>10114New York</v>
      </c>
      <c r="K1050" s="373" t="s">
        <v>1530</v>
      </c>
      <c r="L1050">
        <v>10114</v>
      </c>
      <c r="M1050" s="373" t="s">
        <v>565</v>
      </c>
      <c r="N1050" s="373" t="s">
        <v>401</v>
      </c>
      <c r="O1050" s="373" t="s">
        <v>236</v>
      </c>
      <c r="P1050" s="373" t="s">
        <v>552</v>
      </c>
      <c r="Q1050" t="s">
        <v>507</v>
      </c>
      <c r="R1050" s="425"/>
      <c r="S1050" s="425"/>
      <c r="T1050" t="s">
        <v>469</v>
      </c>
      <c r="U1050" s="373" t="s">
        <v>565</v>
      </c>
      <c r="V1050" t="str">
        <f t="shared" si="34"/>
        <v>NYC</v>
      </c>
    </row>
    <row r="1051" spans="10:22">
      <c r="J1051" s="372" t="str">
        <f t="shared" si="33"/>
        <v>10115New York</v>
      </c>
      <c r="K1051" s="373" t="s">
        <v>1531</v>
      </c>
      <c r="L1051">
        <v>10115</v>
      </c>
      <c r="M1051" s="373" t="s">
        <v>565</v>
      </c>
      <c r="N1051" s="373" t="s">
        <v>401</v>
      </c>
      <c r="O1051" s="373" t="s">
        <v>236</v>
      </c>
      <c r="P1051" s="373" t="s">
        <v>552</v>
      </c>
      <c r="Q1051" t="s">
        <v>507</v>
      </c>
      <c r="R1051" s="425"/>
      <c r="S1051" s="425"/>
      <c r="T1051" t="s">
        <v>469</v>
      </c>
      <c r="U1051" s="373" t="s">
        <v>565</v>
      </c>
      <c r="V1051" t="str">
        <f t="shared" si="34"/>
        <v>NYC</v>
      </c>
    </row>
    <row r="1052" spans="10:22">
      <c r="J1052" s="372" t="str">
        <f t="shared" si="33"/>
        <v>10116New York</v>
      </c>
      <c r="K1052" s="373" t="s">
        <v>1532</v>
      </c>
      <c r="L1052">
        <v>10116</v>
      </c>
      <c r="M1052" s="373" t="s">
        <v>565</v>
      </c>
      <c r="N1052" s="373" t="s">
        <v>401</v>
      </c>
      <c r="O1052" s="373" t="s">
        <v>236</v>
      </c>
      <c r="P1052" s="373" t="s">
        <v>552</v>
      </c>
      <c r="Q1052" t="s">
        <v>507</v>
      </c>
      <c r="R1052" s="425"/>
      <c r="S1052" s="425"/>
      <c r="T1052" t="s">
        <v>469</v>
      </c>
      <c r="U1052" s="373" t="s">
        <v>565</v>
      </c>
      <c r="V1052" t="str">
        <f t="shared" si="34"/>
        <v>NYC</v>
      </c>
    </row>
    <row r="1053" spans="10:22">
      <c r="J1053" s="372" t="str">
        <f t="shared" si="33"/>
        <v>10117New York</v>
      </c>
      <c r="K1053" s="373" t="s">
        <v>1533</v>
      </c>
      <c r="L1053">
        <v>10117</v>
      </c>
      <c r="M1053" s="373" t="s">
        <v>565</v>
      </c>
      <c r="N1053" s="373" t="s">
        <v>401</v>
      </c>
      <c r="O1053" s="373" t="s">
        <v>236</v>
      </c>
      <c r="P1053" s="373" t="s">
        <v>552</v>
      </c>
      <c r="Q1053" t="s">
        <v>507</v>
      </c>
      <c r="R1053" s="425"/>
      <c r="S1053" s="425"/>
      <c r="T1053" t="s">
        <v>469</v>
      </c>
      <c r="U1053" s="373" t="s">
        <v>565</v>
      </c>
      <c r="V1053" t="str">
        <f t="shared" si="34"/>
        <v>NYC</v>
      </c>
    </row>
    <row r="1054" spans="10:22">
      <c r="J1054" s="372" t="str">
        <f t="shared" si="33"/>
        <v>10118New York</v>
      </c>
      <c r="K1054" s="373" t="s">
        <v>1534</v>
      </c>
      <c r="L1054">
        <v>10118</v>
      </c>
      <c r="M1054" s="373" t="s">
        <v>565</v>
      </c>
      <c r="N1054" s="373" t="s">
        <v>401</v>
      </c>
      <c r="O1054" s="373" t="s">
        <v>236</v>
      </c>
      <c r="P1054" s="373" t="s">
        <v>552</v>
      </c>
      <c r="Q1054" t="s">
        <v>507</v>
      </c>
      <c r="R1054" s="425"/>
      <c r="S1054" s="425"/>
      <c r="T1054" t="s">
        <v>469</v>
      </c>
      <c r="U1054" s="373" t="s">
        <v>565</v>
      </c>
      <c r="V1054" t="str">
        <f t="shared" si="34"/>
        <v>NYC</v>
      </c>
    </row>
    <row r="1055" spans="10:22">
      <c r="J1055" s="372" t="str">
        <f t="shared" si="33"/>
        <v>10119New York</v>
      </c>
      <c r="K1055" s="373" t="s">
        <v>1535</v>
      </c>
      <c r="L1055">
        <v>10119</v>
      </c>
      <c r="M1055" s="373" t="s">
        <v>565</v>
      </c>
      <c r="N1055" s="373" t="s">
        <v>401</v>
      </c>
      <c r="O1055" s="373" t="s">
        <v>236</v>
      </c>
      <c r="P1055" s="373" t="s">
        <v>552</v>
      </c>
      <c r="Q1055" t="s">
        <v>507</v>
      </c>
      <c r="R1055" s="425"/>
      <c r="S1055" s="425"/>
      <c r="T1055" t="s">
        <v>469</v>
      </c>
      <c r="U1055" s="373" t="s">
        <v>565</v>
      </c>
      <c r="V1055" t="str">
        <f t="shared" si="34"/>
        <v>NYC</v>
      </c>
    </row>
    <row r="1056" spans="10:22">
      <c r="J1056" s="372" t="str">
        <f t="shared" si="33"/>
        <v>10120New York</v>
      </c>
      <c r="K1056" s="373" t="s">
        <v>1536</v>
      </c>
      <c r="L1056">
        <v>10120</v>
      </c>
      <c r="M1056" s="373" t="s">
        <v>565</v>
      </c>
      <c r="N1056" s="373" t="s">
        <v>401</v>
      </c>
      <c r="O1056" s="373" t="s">
        <v>236</v>
      </c>
      <c r="P1056" s="373" t="s">
        <v>552</v>
      </c>
      <c r="Q1056" t="s">
        <v>507</v>
      </c>
      <c r="R1056" s="425"/>
      <c r="S1056" s="425"/>
      <c r="T1056" t="s">
        <v>469</v>
      </c>
      <c r="U1056" s="373" t="s">
        <v>565</v>
      </c>
      <c r="V1056" t="str">
        <f t="shared" si="34"/>
        <v>NYC</v>
      </c>
    </row>
    <row r="1057" spans="10:22">
      <c r="J1057" s="372" t="str">
        <f t="shared" si="33"/>
        <v>10121New York</v>
      </c>
      <c r="K1057" s="373" t="s">
        <v>1537</v>
      </c>
      <c r="L1057">
        <v>10121</v>
      </c>
      <c r="M1057" s="373" t="s">
        <v>565</v>
      </c>
      <c r="N1057" s="373" t="s">
        <v>401</v>
      </c>
      <c r="O1057" s="373" t="s">
        <v>236</v>
      </c>
      <c r="P1057" s="373" t="s">
        <v>552</v>
      </c>
      <c r="Q1057" t="s">
        <v>507</v>
      </c>
      <c r="R1057" s="425"/>
      <c r="S1057" s="425"/>
      <c r="T1057" t="s">
        <v>469</v>
      </c>
      <c r="U1057" s="373" t="s">
        <v>565</v>
      </c>
      <c r="V1057" t="str">
        <f t="shared" si="34"/>
        <v>NYC</v>
      </c>
    </row>
    <row r="1058" spans="10:22">
      <c r="J1058" s="372" t="str">
        <f t="shared" si="33"/>
        <v>10122New York</v>
      </c>
      <c r="K1058" s="373" t="s">
        <v>1538</v>
      </c>
      <c r="L1058">
        <v>10122</v>
      </c>
      <c r="M1058" s="373" t="s">
        <v>565</v>
      </c>
      <c r="N1058" s="373" t="s">
        <v>401</v>
      </c>
      <c r="O1058" s="373" t="s">
        <v>236</v>
      </c>
      <c r="P1058" s="373" t="s">
        <v>552</v>
      </c>
      <c r="Q1058" t="s">
        <v>507</v>
      </c>
      <c r="R1058" s="425"/>
      <c r="S1058" s="425"/>
      <c r="T1058" t="s">
        <v>469</v>
      </c>
      <c r="U1058" s="373" t="s">
        <v>565</v>
      </c>
      <c r="V1058" t="str">
        <f t="shared" si="34"/>
        <v>NYC</v>
      </c>
    </row>
    <row r="1059" spans="10:22">
      <c r="J1059" s="372" t="str">
        <f t="shared" si="33"/>
        <v>10123New York</v>
      </c>
      <c r="K1059" s="373" t="s">
        <v>1539</v>
      </c>
      <c r="L1059">
        <v>10123</v>
      </c>
      <c r="M1059" s="373" t="s">
        <v>565</v>
      </c>
      <c r="N1059" s="373" t="s">
        <v>401</v>
      </c>
      <c r="O1059" s="373" t="s">
        <v>236</v>
      </c>
      <c r="P1059" s="373" t="s">
        <v>552</v>
      </c>
      <c r="Q1059" t="s">
        <v>507</v>
      </c>
      <c r="R1059" s="425"/>
      <c r="S1059" s="425"/>
      <c r="T1059" t="s">
        <v>469</v>
      </c>
      <c r="U1059" s="373" t="s">
        <v>565</v>
      </c>
      <c r="V1059" t="str">
        <f t="shared" si="34"/>
        <v>NYC</v>
      </c>
    </row>
    <row r="1060" spans="10:22">
      <c r="J1060" s="372" t="str">
        <f t="shared" si="33"/>
        <v>10124New York</v>
      </c>
      <c r="K1060" s="373" t="s">
        <v>1540</v>
      </c>
      <c r="L1060">
        <v>10124</v>
      </c>
      <c r="M1060" s="373" t="s">
        <v>565</v>
      </c>
      <c r="N1060" s="373" t="s">
        <v>401</v>
      </c>
      <c r="O1060" s="373" t="s">
        <v>236</v>
      </c>
      <c r="P1060" s="373" t="s">
        <v>552</v>
      </c>
      <c r="Q1060" t="s">
        <v>507</v>
      </c>
      <c r="R1060" s="425"/>
      <c r="S1060" s="425"/>
      <c r="T1060" t="s">
        <v>469</v>
      </c>
      <c r="U1060" s="373" t="s">
        <v>565</v>
      </c>
      <c r="V1060" t="str">
        <f t="shared" si="34"/>
        <v>NYC</v>
      </c>
    </row>
    <row r="1061" spans="10:22">
      <c r="J1061" s="372" t="str">
        <f t="shared" si="33"/>
        <v>10125New York</v>
      </c>
      <c r="K1061" s="373" t="s">
        <v>1541</v>
      </c>
      <c r="L1061">
        <v>10125</v>
      </c>
      <c r="M1061" s="373" t="s">
        <v>565</v>
      </c>
      <c r="N1061" s="373" t="s">
        <v>401</v>
      </c>
      <c r="O1061" s="373" t="s">
        <v>236</v>
      </c>
      <c r="P1061" s="373" t="s">
        <v>552</v>
      </c>
      <c r="Q1061" t="s">
        <v>507</v>
      </c>
      <c r="R1061" s="425"/>
      <c r="S1061" s="425"/>
      <c r="T1061" t="s">
        <v>469</v>
      </c>
      <c r="U1061" s="373" t="s">
        <v>565</v>
      </c>
      <c r="V1061" t="str">
        <f t="shared" si="34"/>
        <v>NYC</v>
      </c>
    </row>
    <row r="1062" spans="10:22">
      <c r="J1062" s="372" t="str">
        <f t="shared" si="33"/>
        <v>10126New York</v>
      </c>
      <c r="K1062" s="373" t="s">
        <v>1542</v>
      </c>
      <c r="L1062">
        <v>10126</v>
      </c>
      <c r="M1062" s="373" t="s">
        <v>565</v>
      </c>
      <c r="N1062" s="373" t="s">
        <v>401</v>
      </c>
      <c r="O1062" s="373" t="s">
        <v>236</v>
      </c>
      <c r="P1062" s="373" t="s">
        <v>552</v>
      </c>
      <c r="Q1062" t="s">
        <v>507</v>
      </c>
      <c r="R1062" s="425"/>
      <c r="S1062" s="425"/>
      <c r="T1062" t="s">
        <v>469</v>
      </c>
      <c r="U1062" s="373" t="s">
        <v>565</v>
      </c>
      <c r="V1062" t="str">
        <f t="shared" si="34"/>
        <v>NYC</v>
      </c>
    </row>
    <row r="1063" spans="10:22">
      <c r="J1063" s="372" t="str">
        <f t="shared" si="33"/>
        <v>10128New York</v>
      </c>
      <c r="K1063" s="373" t="s">
        <v>1543</v>
      </c>
      <c r="L1063">
        <v>10128</v>
      </c>
      <c r="M1063" s="373" t="s">
        <v>565</v>
      </c>
      <c r="N1063" s="373" t="s">
        <v>401</v>
      </c>
      <c r="O1063" s="373" t="s">
        <v>236</v>
      </c>
      <c r="P1063" s="373" t="s">
        <v>552</v>
      </c>
      <c r="Q1063" t="s">
        <v>507</v>
      </c>
      <c r="R1063" s="425"/>
      <c r="S1063" s="425"/>
      <c r="T1063" t="s">
        <v>469</v>
      </c>
      <c r="U1063" s="373" t="s">
        <v>565</v>
      </c>
      <c r="V1063" t="str">
        <f t="shared" si="34"/>
        <v>NYC</v>
      </c>
    </row>
    <row r="1064" spans="10:22">
      <c r="J1064" s="372" t="str">
        <f t="shared" si="33"/>
        <v>10129New York</v>
      </c>
      <c r="K1064" s="373" t="s">
        <v>1544</v>
      </c>
      <c r="L1064">
        <v>10129</v>
      </c>
      <c r="M1064" s="373" t="s">
        <v>565</v>
      </c>
      <c r="N1064" s="373" t="s">
        <v>401</v>
      </c>
      <c r="O1064" s="373" t="s">
        <v>236</v>
      </c>
      <c r="P1064" s="373" t="s">
        <v>552</v>
      </c>
      <c r="Q1064" t="s">
        <v>507</v>
      </c>
      <c r="R1064" s="425"/>
      <c r="S1064" s="425"/>
      <c r="T1064" t="s">
        <v>469</v>
      </c>
      <c r="U1064" s="373" t="s">
        <v>565</v>
      </c>
      <c r="V1064" t="str">
        <f t="shared" si="34"/>
        <v>NYC</v>
      </c>
    </row>
    <row r="1065" spans="10:22">
      <c r="J1065" s="372" t="str">
        <f t="shared" si="33"/>
        <v>10130New York</v>
      </c>
      <c r="K1065" s="373" t="s">
        <v>1545</v>
      </c>
      <c r="L1065">
        <v>10130</v>
      </c>
      <c r="M1065" s="373" t="s">
        <v>565</v>
      </c>
      <c r="N1065" s="373" t="s">
        <v>401</v>
      </c>
      <c r="O1065" s="373" t="s">
        <v>236</v>
      </c>
      <c r="P1065" s="373" t="s">
        <v>552</v>
      </c>
      <c r="Q1065" t="s">
        <v>507</v>
      </c>
      <c r="R1065" s="425"/>
      <c r="S1065" s="425"/>
      <c r="T1065" t="s">
        <v>469</v>
      </c>
      <c r="U1065" s="373" t="s">
        <v>565</v>
      </c>
      <c r="V1065" t="str">
        <f t="shared" si="34"/>
        <v>NYC</v>
      </c>
    </row>
    <row r="1066" spans="10:22">
      <c r="J1066" s="372" t="str">
        <f t="shared" si="33"/>
        <v>10131New York</v>
      </c>
      <c r="K1066" s="373" t="s">
        <v>1546</v>
      </c>
      <c r="L1066">
        <v>10131</v>
      </c>
      <c r="M1066" s="373" t="s">
        <v>565</v>
      </c>
      <c r="N1066" s="373" t="s">
        <v>401</v>
      </c>
      <c r="O1066" s="373" t="s">
        <v>236</v>
      </c>
      <c r="P1066" s="373" t="s">
        <v>552</v>
      </c>
      <c r="Q1066" t="s">
        <v>507</v>
      </c>
      <c r="R1066" s="425"/>
      <c r="S1066" s="425"/>
      <c r="T1066" t="s">
        <v>469</v>
      </c>
      <c r="U1066" s="373" t="s">
        <v>565</v>
      </c>
      <c r="V1066" t="str">
        <f t="shared" si="34"/>
        <v>NYC</v>
      </c>
    </row>
    <row r="1067" spans="10:22">
      <c r="J1067" s="372" t="str">
        <f t="shared" si="33"/>
        <v>10132New York</v>
      </c>
      <c r="K1067" s="373" t="s">
        <v>1547</v>
      </c>
      <c r="L1067">
        <v>10132</v>
      </c>
      <c r="M1067" s="373" t="s">
        <v>565</v>
      </c>
      <c r="N1067" s="373" t="s">
        <v>401</v>
      </c>
      <c r="O1067" s="373" t="s">
        <v>236</v>
      </c>
      <c r="P1067" s="373" t="s">
        <v>552</v>
      </c>
      <c r="Q1067" t="s">
        <v>507</v>
      </c>
      <c r="R1067" s="425"/>
      <c r="S1067" s="425"/>
      <c r="T1067" t="s">
        <v>469</v>
      </c>
      <c r="U1067" s="373" t="s">
        <v>565</v>
      </c>
      <c r="V1067" t="str">
        <f t="shared" si="34"/>
        <v>NYC</v>
      </c>
    </row>
    <row r="1068" spans="10:22">
      <c r="J1068" s="372" t="str">
        <f t="shared" si="33"/>
        <v>10133New York</v>
      </c>
      <c r="K1068" s="373" t="s">
        <v>1548</v>
      </c>
      <c r="L1068">
        <v>10133</v>
      </c>
      <c r="M1068" s="373" t="s">
        <v>565</v>
      </c>
      <c r="N1068" s="373" t="s">
        <v>401</v>
      </c>
      <c r="O1068" s="373" t="s">
        <v>236</v>
      </c>
      <c r="P1068" s="373" t="s">
        <v>552</v>
      </c>
      <c r="Q1068" t="s">
        <v>507</v>
      </c>
      <c r="R1068" s="425"/>
      <c r="S1068" s="425"/>
      <c r="T1068" t="s">
        <v>469</v>
      </c>
      <c r="U1068" s="373" t="s">
        <v>565</v>
      </c>
      <c r="V1068" t="str">
        <f t="shared" si="34"/>
        <v>NYC</v>
      </c>
    </row>
    <row r="1069" spans="10:22">
      <c r="J1069" s="372" t="str">
        <f t="shared" si="33"/>
        <v>10138New York</v>
      </c>
      <c r="K1069" s="373" t="s">
        <v>1549</v>
      </c>
      <c r="L1069">
        <v>10138</v>
      </c>
      <c r="M1069" s="373" t="s">
        <v>565</v>
      </c>
      <c r="N1069" s="373" t="s">
        <v>401</v>
      </c>
      <c r="O1069" s="373" t="s">
        <v>236</v>
      </c>
      <c r="P1069" s="373" t="s">
        <v>552</v>
      </c>
      <c r="Q1069" t="s">
        <v>507</v>
      </c>
      <c r="R1069" s="425"/>
      <c r="S1069" s="425"/>
      <c r="T1069" t="s">
        <v>469</v>
      </c>
      <c r="U1069" s="373" t="s">
        <v>565</v>
      </c>
      <c r="V1069" t="str">
        <f t="shared" si="34"/>
        <v>NYC</v>
      </c>
    </row>
    <row r="1070" spans="10:22">
      <c r="J1070" s="372" t="str">
        <f t="shared" si="33"/>
        <v>10150New York</v>
      </c>
      <c r="K1070" s="373" t="s">
        <v>1550</v>
      </c>
      <c r="L1070">
        <v>10150</v>
      </c>
      <c r="M1070" s="373" t="s">
        <v>565</v>
      </c>
      <c r="N1070" s="373" t="s">
        <v>401</v>
      </c>
      <c r="O1070" s="373" t="s">
        <v>236</v>
      </c>
      <c r="P1070" s="373" t="s">
        <v>552</v>
      </c>
      <c r="Q1070" t="s">
        <v>507</v>
      </c>
      <c r="R1070" s="425"/>
      <c r="S1070" s="425"/>
      <c r="T1070" t="s">
        <v>469</v>
      </c>
      <c r="U1070" s="373" t="s">
        <v>565</v>
      </c>
      <c r="V1070" t="str">
        <f t="shared" si="34"/>
        <v>NYC</v>
      </c>
    </row>
    <row r="1071" spans="10:22">
      <c r="J1071" s="372" t="str">
        <f t="shared" si="33"/>
        <v>10151New York</v>
      </c>
      <c r="K1071" s="373" t="s">
        <v>1551</v>
      </c>
      <c r="L1071">
        <v>10151</v>
      </c>
      <c r="M1071" s="373" t="s">
        <v>565</v>
      </c>
      <c r="N1071" s="373" t="s">
        <v>401</v>
      </c>
      <c r="O1071" s="373" t="s">
        <v>236</v>
      </c>
      <c r="P1071" s="373" t="s">
        <v>552</v>
      </c>
      <c r="Q1071" t="s">
        <v>507</v>
      </c>
      <c r="R1071" s="425"/>
      <c r="S1071" s="425"/>
      <c r="T1071" t="s">
        <v>469</v>
      </c>
      <c r="U1071" s="373" t="s">
        <v>565</v>
      </c>
      <c r="V1071" t="str">
        <f t="shared" si="34"/>
        <v>NYC</v>
      </c>
    </row>
    <row r="1072" spans="10:22">
      <c r="J1072" s="372" t="str">
        <f t="shared" si="33"/>
        <v>10152New York</v>
      </c>
      <c r="K1072" s="373" t="s">
        <v>1552</v>
      </c>
      <c r="L1072">
        <v>10152</v>
      </c>
      <c r="M1072" s="373" t="s">
        <v>565</v>
      </c>
      <c r="N1072" s="373" t="s">
        <v>401</v>
      </c>
      <c r="O1072" s="373" t="s">
        <v>236</v>
      </c>
      <c r="P1072" s="373" t="s">
        <v>552</v>
      </c>
      <c r="Q1072" t="s">
        <v>507</v>
      </c>
      <c r="R1072" s="425"/>
      <c r="S1072" s="425"/>
      <c r="T1072" t="s">
        <v>469</v>
      </c>
      <c r="U1072" s="373" t="s">
        <v>565</v>
      </c>
      <c r="V1072" t="str">
        <f t="shared" si="34"/>
        <v>NYC</v>
      </c>
    </row>
    <row r="1073" spans="10:22">
      <c r="J1073" s="372" t="str">
        <f t="shared" si="33"/>
        <v>10153New York</v>
      </c>
      <c r="K1073" s="373" t="s">
        <v>1553</v>
      </c>
      <c r="L1073">
        <v>10153</v>
      </c>
      <c r="M1073" s="373" t="s">
        <v>565</v>
      </c>
      <c r="N1073" s="373" t="s">
        <v>401</v>
      </c>
      <c r="O1073" s="373" t="s">
        <v>236</v>
      </c>
      <c r="P1073" s="373" t="s">
        <v>552</v>
      </c>
      <c r="Q1073" t="s">
        <v>507</v>
      </c>
      <c r="R1073" s="425"/>
      <c r="S1073" s="425"/>
      <c r="T1073" t="s">
        <v>469</v>
      </c>
      <c r="U1073" s="373" t="s">
        <v>565</v>
      </c>
      <c r="V1073" t="str">
        <f t="shared" si="34"/>
        <v>NYC</v>
      </c>
    </row>
    <row r="1074" spans="10:22">
      <c r="J1074" s="372" t="str">
        <f t="shared" si="33"/>
        <v>10154New York</v>
      </c>
      <c r="K1074" s="373" t="s">
        <v>1554</v>
      </c>
      <c r="L1074">
        <v>10154</v>
      </c>
      <c r="M1074" s="373" t="s">
        <v>565</v>
      </c>
      <c r="N1074" s="373" t="s">
        <v>401</v>
      </c>
      <c r="O1074" s="373" t="s">
        <v>236</v>
      </c>
      <c r="P1074" s="373" t="s">
        <v>552</v>
      </c>
      <c r="Q1074" t="s">
        <v>507</v>
      </c>
      <c r="R1074" s="425"/>
      <c r="S1074" s="425"/>
      <c r="T1074" t="s">
        <v>469</v>
      </c>
      <c r="U1074" s="373" t="s">
        <v>565</v>
      </c>
      <c r="V1074" t="str">
        <f t="shared" si="34"/>
        <v>NYC</v>
      </c>
    </row>
    <row r="1075" spans="10:22">
      <c r="J1075" s="372" t="str">
        <f t="shared" si="33"/>
        <v>10155New York</v>
      </c>
      <c r="K1075" s="373" t="s">
        <v>1555</v>
      </c>
      <c r="L1075">
        <v>10155</v>
      </c>
      <c r="M1075" s="373" t="s">
        <v>565</v>
      </c>
      <c r="N1075" s="373" t="s">
        <v>401</v>
      </c>
      <c r="O1075" s="373" t="s">
        <v>236</v>
      </c>
      <c r="P1075" s="373" t="s">
        <v>552</v>
      </c>
      <c r="Q1075" t="s">
        <v>507</v>
      </c>
      <c r="R1075" s="425"/>
      <c r="S1075" s="425"/>
      <c r="T1075" t="s">
        <v>469</v>
      </c>
      <c r="U1075" s="373" t="s">
        <v>565</v>
      </c>
      <c r="V1075" t="str">
        <f t="shared" si="34"/>
        <v>NYC</v>
      </c>
    </row>
    <row r="1076" spans="10:22">
      <c r="J1076" s="372" t="str">
        <f t="shared" si="33"/>
        <v>10156New York</v>
      </c>
      <c r="K1076" s="373" t="s">
        <v>1556</v>
      </c>
      <c r="L1076">
        <v>10156</v>
      </c>
      <c r="M1076" s="373" t="s">
        <v>565</v>
      </c>
      <c r="N1076" s="373" t="s">
        <v>401</v>
      </c>
      <c r="O1076" s="373" t="s">
        <v>236</v>
      </c>
      <c r="P1076" s="373" t="s">
        <v>552</v>
      </c>
      <c r="Q1076" t="s">
        <v>507</v>
      </c>
      <c r="R1076" s="425"/>
      <c r="S1076" s="425"/>
      <c r="T1076" t="s">
        <v>469</v>
      </c>
      <c r="U1076" s="373" t="s">
        <v>565</v>
      </c>
      <c r="V1076" t="str">
        <f t="shared" si="34"/>
        <v>NYC</v>
      </c>
    </row>
    <row r="1077" spans="10:22">
      <c r="J1077" s="372" t="str">
        <f t="shared" si="33"/>
        <v>10157New York</v>
      </c>
      <c r="K1077" s="373" t="s">
        <v>1557</v>
      </c>
      <c r="L1077">
        <v>10157</v>
      </c>
      <c r="M1077" s="373" t="s">
        <v>565</v>
      </c>
      <c r="N1077" s="373" t="s">
        <v>401</v>
      </c>
      <c r="O1077" s="373" t="s">
        <v>236</v>
      </c>
      <c r="P1077" s="373" t="s">
        <v>552</v>
      </c>
      <c r="Q1077" t="s">
        <v>507</v>
      </c>
      <c r="R1077" s="425"/>
      <c r="S1077" s="425"/>
      <c r="T1077" t="s">
        <v>469</v>
      </c>
      <c r="U1077" s="373" t="s">
        <v>565</v>
      </c>
      <c r="V1077" t="str">
        <f t="shared" si="34"/>
        <v>NYC</v>
      </c>
    </row>
    <row r="1078" spans="10:22">
      <c r="J1078" s="372" t="str">
        <f t="shared" si="33"/>
        <v>10158New York</v>
      </c>
      <c r="K1078" s="373" t="s">
        <v>1558</v>
      </c>
      <c r="L1078">
        <v>10158</v>
      </c>
      <c r="M1078" s="373" t="s">
        <v>565</v>
      </c>
      <c r="N1078" s="373" t="s">
        <v>401</v>
      </c>
      <c r="O1078" s="373" t="s">
        <v>236</v>
      </c>
      <c r="P1078" s="373" t="s">
        <v>552</v>
      </c>
      <c r="Q1078" t="s">
        <v>507</v>
      </c>
      <c r="R1078" s="425"/>
      <c r="S1078" s="425"/>
      <c r="T1078" t="s">
        <v>469</v>
      </c>
      <c r="U1078" s="373" t="s">
        <v>565</v>
      </c>
      <c r="V1078" t="str">
        <f t="shared" si="34"/>
        <v>NYC</v>
      </c>
    </row>
    <row r="1079" spans="10:22">
      <c r="J1079" s="372" t="str">
        <f t="shared" si="33"/>
        <v>10159New York</v>
      </c>
      <c r="K1079" s="373" t="s">
        <v>1559</v>
      </c>
      <c r="L1079">
        <v>10159</v>
      </c>
      <c r="M1079" s="373" t="s">
        <v>565</v>
      </c>
      <c r="N1079" s="373" t="s">
        <v>401</v>
      </c>
      <c r="O1079" s="373" t="s">
        <v>236</v>
      </c>
      <c r="P1079" s="373" t="s">
        <v>552</v>
      </c>
      <c r="Q1079" t="s">
        <v>507</v>
      </c>
      <c r="R1079" s="425"/>
      <c r="S1079" s="425"/>
      <c r="T1079" t="s">
        <v>469</v>
      </c>
      <c r="U1079" s="373" t="s">
        <v>565</v>
      </c>
      <c r="V1079" t="str">
        <f t="shared" si="34"/>
        <v>NYC</v>
      </c>
    </row>
    <row r="1080" spans="10:22">
      <c r="J1080" s="372" t="str">
        <f t="shared" si="33"/>
        <v>10160New York</v>
      </c>
      <c r="K1080" s="373" t="s">
        <v>1560</v>
      </c>
      <c r="L1080">
        <v>10160</v>
      </c>
      <c r="M1080" s="373" t="s">
        <v>565</v>
      </c>
      <c r="N1080" s="373" t="s">
        <v>401</v>
      </c>
      <c r="O1080" s="373" t="s">
        <v>236</v>
      </c>
      <c r="P1080" s="373" t="s">
        <v>552</v>
      </c>
      <c r="Q1080" t="s">
        <v>507</v>
      </c>
      <c r="R1080" s="425"/>
      <c r="S1080" s="425"/>
      <c r="T1080" t="s">
        <v>469</v>
      </c>
      <c r="U1080" s="373" t="s">
        <v>565</v>
      </c>
      <c r="V1080" t="str">
        <f t="shared" si="34"/>
        <v>NYC</v>
      </c>
    </row>
    <row r="1081" spans="10:22">
      <c r="J1081" s="372" t="str">
        <f t="shared" si="33"/>
        <v>10161New York</v>
      </c>
      <c r="K1081" s="373" t="s">
        <v>1561</v>
      </c>
      <c r="L1081">
        <v>10161</v>
      </c>
      <c r="M1081" s="373" t="s">
        <v>565</v>
      </c>
      <c r="N1081" s="373" t="s">
        <v>401</v>
      </c>
      <c r="O1081" s="373" t="s">
        <v>236</v>
      </c>
      <c r="P1081" s="373" t="s">
        <v>552</v>
      </c>
      <c r="Q1081" t="s">
        <v>507</v>
      </c>
      <c r="R1081" s="425"/>
      <c r="S1081" s="425"/>
      <c r="T1081" t="s">
        <v>469</v>
      </c>
      <c r="U1081" s="373" t="s">
        <v>565</v>
      </c>
      <c r="V1081" t="str">
        <f t="shared" si="34"/>
        <v>NYC</v>
      </c>
    </row>
    <row r="1082" spans="10:22">
      <c r="J1082" s="372" t="str">
        <f t="shared" si="33"/>
        <v>10162New York</v>
      </c>
      <c r="K1082" s="373" t="s">
        <v>1562</v>
      </c>
      <c r="L1082">
        <v>10162</v>
      </c>
      <c r="M1082" s="373" t="s">
        <v>565</v>
      </c>
      <c r="N1082" s="373" t="s">
        <v>401</v>
      </c>
      <c r="O1082" s="373" t="s">
        <v>236</v>
      </c>
      <c r="P1082" s="373" t="s">
        <v>552</v>
      </c>
      <c r="Q1082" t="s">
        <v>507</v>
      </c>
      <c r="R1082" s="425"/>
      <c r="S1082" s="425"/>
      <c r="T1082" t="s">
        <v>469</v>
      </c>
      <c r="U1082" s="373" t="s">
        <v>565</v>
      </c>
      <c r="V1082" t="str">
        <f t="shared" si="34"/>
        <v>NYC</v>
      </c>
    </row>
    <row r="1083" spans="10:22">
      <c r="J1083" s="372" t="str">
        <f t="shared" si="33"/>
        <v>10163New York</v>
      </c>
      <c r="K1083" s="373" t="s">
        <v>1563</v>
      </c>
      <c r="L1083">
        <v>10163</v>
      </c>
      <c r="M1083" s="373" t="s">
        <v>565</v>
      </c>
      <c r="N1083" s="373" t="s">
        <v>401</v>
      </c>
      <c r="O1083" s="373" t="s">
        <v>236</v>
      </c>
      <c r="P1083" s="373" t="s">
        <v>552</v>
      </c>
      <c r="Q1083" t="s">
        <v>507</v>
      </c>
      <c r="R1083" s="425"/>
      <c r="S1083" s="425"/>
      <c r="T1083" t="s">
        <v>469</v>
      </c>
      <c r="U1083" s="373" t="s">
        <v>565</v>
      </c>
      <c r="V1083" t="str">
        <f t="shared" si="34"/>
        <v>NYC</v>
      </c>
    </row>
    <row r="1084" spans="10:22">
      <c r="J1084" s="372" t="str">
        <f t="shared" si="33"/>
        <v>10164New York</v>
      </c>
      <c r="K1084" s="373" t="s">
        <v>1564</v>
      </c>
      <c r="L1084">
        <v>10164</v>
      </c>
      <c r="M1084" s="373" t="s">
        <v>565</v>
      </c>
      <c r="N1084" s="373" t="s">
        <v>401</v>
      </c>
      <c r="O1084" s="373" t="s">
        <v>236</v>
      </c>
      <c r="P1084" s="373" t="s">
        <v>552</v>
      </c>
      <c r="Q1084" t="s">
        <v>507</v>
      </c>
      <c r="R1084" s="425"/>
      <c r="S1084" s="425"/>
      <c r="T1084" t="s">
        <v>469</v>
      </c>
      <c r="U1084" s="373" t="s">
        <v>565</v>
      </c>
      <c r="V1084" t="str">
        <f t="shared" si="34"/>
        <v>NYC</v>
      </c>
    </row>
    <row r="1085" spans="10:22">
      <c r="J1085" s="372" t="str">
        <f t="shared" si="33"/>
        <v>10165New York</v>
      </c>
      <c r="K1085" s="373" t="s">
        <v>1565</v>
      </c>
      <c r="L1085">
        <v>10165</v>
      </c>
      <c r="M1085" s="373" t="s">
        <v>565</v>
      </c>
      <c r="N1085" s="373" t="s">
        <v>401</v>
      </c>
      <c r="O1085" s="373" t="s">
        <v>236</v>
      </c>
      <c r="P1085" s="373" t="s">
        <v>552</v>
      </c>
      <c r="Q1085" t="s">
        <v>507</v>
      </c>
      <c r="R1085" s="425"/>
      <c r="S1085" s="425"/>
      <c r="T1085" t="s">
        <v>469</v>
      </c>
      <c r="U1085" s="373" t="s">
        <v>565</v>
      </c>
      <c r="V1085" t="str">
        <f t="shared" si="34"/>
        <v>NYC</v>
      </c>
    </row>
    <row r="1086" spans="10:22">
      <c r="J1086" s="372" t="str">
        <f t="shared" si="33"/>
        <v>10166New York</v>
      </c>
      <c r="K1086" s="373" t="s">
        <v>1566</v>
      </c>
      <c r="L1086">
        <v>10166</v>
      </c>
      <c r="M1086" s="373" t="s">
        <v>565</v>
      </c>
      <c r="N1086" s="373" t="s">
        <v>401</v>
      </c>
      <c r="O1086" s="373" t="s">
        <v>236</v>
      </c>
      <c r="P1086" s="373" t="s">
        <v>552</v>
      </c>
      <c r="Q1086" t="s">
        <v>507</v>
      </c>
      <c r="R1086" s="425"/>
      <c r="S1086" s="425"/>
      <c r="T1086" t="s">
        <v>469</v>
      </c>
      <c r="U1086" s="373" t="s">
        <v>565</v>
      </c>
      <c r="V1086" t="str">
        <f t="shared" si="34"/>
        <v>NYC</v>
      </c>
    </row>
    <row r="1087" spans="10:22">
      <c r="J1087" s="372" t="str">
        <f t="shared" si="33"/>
        <v>10167New York</v>
      </c>
      <c r="K1087" s="373" t="s">
        <v>1567</v>
      </c>
      <c r="L1087">
        <v>10167</v>
      </c>
      <c r="M1087" s="373" t="s">
        <v>565</v>
      </c>
      <c r="N1087" s="373" t="s">
        <v>401</v>
      </c>
      <c r="O1087" s="373" t="s">
        <v>236</v>
      </c>
      <c r="P1087" s="373" t="s">
        <v>552</v>
      </c>
      <c r="Q1087" t="s">
        <v>507</v>
      </c>
      <c r="R1087" s="425"/>
      <c r="S1087" s="425"/>
      <c r="T1087" t="s">
        <v>469</v>
      </c>
      <c r="U1087" s="373" t="s">
        <v>565</v>
      </c>
      <c r="V1087" t="str">
        <f t="shared" si="34"/>
        <v>NYC</v>
      </c>
    </row>
    <row r="1088" spans="10:22">
      <c r="J1088" s="372" t="str">
        <f t="shared" si="33"/>
        <v>10168New York</v>
      </c>
      <c r="K1088" s="373" t="s">
        <v>1568</v>
      </c>
      <c r="L1088">
        <v>10168</v>
      </c>
      <c r="M1088" s="373" t="s">
        <v>565</v>
      </c>
      <c r="N1088" s="373" t="s">
        <v>401</v>
      </c>
      <c r="O1088" s="373" t="s">
        <v>236</v>
      </c>
      <c r="P1088" s="373" t="s">
        <v>552</v>
      </c>
      <c r="Q1088" t="s">
        <v>507</v>
      </c>
      <c r="R1088" s="425"/>
      <c r="S1088" s="425"/>
      <c r="T1088" t="s">
        <v>469</v>
      </c>
      <c r="U1088" s="373" t="s">
        <v>565</v>
      </c>
      <c r="V1088" t="str">
        <f t="shared" si="34"/>
        <v>NYC</v>
      </c>
    </row>
    <row r="1089" spans="10:22">
      <c r="J1089" s="372" t="str">
        <f t="shared" si="33"/>
        <v>10169New York</v>
      </c>
      <c r="K1089" s="373" t="s">
        <v>1569</v>
      </c>
      <c r="L1089">
        <v>10169</v>
      </c>
      <c r="M1089" s="373" t="s">
        <v>565</v>
      </c>
      <c r="N1089" s="373" t="s">
        <v>401</v>
      </c>
      <c r="O1089" s="373" t="s">
        <v>236</v>
      </c>
      <c r="P1089" s="373" t="s">
        <v>552</v>
      </c>
      <c r="Q1089" t="s">
        <v>507</v>
      </c>
      <c r="R1089" s="425"/>
      <c r="S1089" s="425"/>
      <c r="T1089" t="s">
        <v>469</v>
      </c>
      <c r="U1089" s="373" t="s">
        <v>565</v>
      </c>
      <c r="V1089" t="str">
        <f t="shared" si="34"/>
        <v>NYC</v>
      </c>
    </row>
    <row r="1090" spans="10:22">
      <c r="J1090" s="372" t="str">
        <f t="shared" si="33"/>
        <v>10170New York</v>
      </c>
      <c r="K1090" s="373" t="s">
        <v>1570</v>
      </c>
      <c r="L1090">
        <v>10170</v>
      </c>
      <c r="M1090" s="373" t="s">
        <v>565</v>
      </c>
      <c r="N1090" s="373" t="s">
        <v>401</v>
      </c>
      <c r="O1090" s="373" t="s">
        <v>236</v>
      </c>
      <c r="P1090" s="373" t="s">
        <v>552</v>
      </c>
      <c r="Q1090" t="s">
        <v>507</v>
      </c>
      <c r="R1090" s="425"/>
      <c r="S1090" s="425"/>
      <c r="T1090" t="s">
        <v>469</v>
      </c>
      <c r="U1090" s="373" t="s">
        <v>565</v>
      </c>
      <c r="V1090" t="str">
        <f t="shared" si="34"/>
        <v>NYC</v>
      </c>
    </row>
    <row r="1091" spans="10:22">
      <c r="J1091" s="372" t="str">
        <f t="shared" si="33"/>
        <v>10171New York</v>
      </c>
      <c r="K1091" s="373" t="s">
        <v>1571</v>
      </c>
      <c r="L1091">
        <v>10171</v>
      </c>
      <c r="M1091" s="373" t="s">
        <v>565</v>
      </c>
      <c r="N1091" s="373" t="s">
        <v>401</v>
      </c>
      <c r="O1091" s="373" t="s">
        <v>236</v>
      </c>
      <c r="P1091" s="373" t="s">
        <v>552</v>
      </c>
      <c r="Q1091" t="s">
        <v>507</v>
      </c>
      <c r="R1091" s="425"/>
      <c r="S1091" s="425"/>
      <c r="T1091" t="s">
        <v>469</v>
      </c>
      <c r="U1091" s="373" t="s">
        <v>565</v>
      </c>
      <c r="V1091" t="str">
        <f t="shared" si="34"/>
        <v>NYC</v>
      </c>
    </row>
    <row r="1092" spans="10:22">
      <c r="J1092" s="372" t="str">
        <f t="shared" si="33"/>
        <v>10172New York</v>
      </c>
      <c r="K1092" s="373" t="s">
        <v>1572</v>
      </c>
      <c r="L1092">
        <v>10172</v>
      </c>
      <c r="M1092" s="373" t="s">
        <v>565</v>
      </c>
      <c r="N1092" s="373" t="s">
        <v>401</v>
      </c>
      <c r="O1092" s="373" t="s">
        <v>236</v>
      </c>
      <c r="P1092" s="373" t="s">
        <v>552</v>
      </c>
      <c r="Q1092" t="s">
        <v>507</v>
      </c>
      <c r="R1092" s="425"/>
      <c r="S1092" s="425"/>
      <c r="T1092" t="s">
        <v>469</v>
      </c>
      <c r="U1092" s="373" t="s">
        <v>565</v>
      </c>
      <c r="V1092" t="str">
        <f t="shared" si="34"/>
        <v>NYC</v>
      </c>
    </row>
    <row r="1093" spans="10:22">
      <c r="J1093" s="372" t="str">
        <f t="shared" ref="J1093:J1156" si="35">CONCATENATE(L1093,O1093)</f>
        <v>10173New York</v>
      </c>
      <c r="K1093" s="373" t="s">
        <v>1573</v>
      </c>
      <c r="L1093">
        <v>10173</v>
      </c>
      <c r="M1093" s="373" t="s">
        <v>565</v>
      </c>
      <c r="N1093" s="373" t="s">
        <v>401</v>
      </c>
      <c r="O1093" s="373" t="s">
        <v>236</v>
      </c>
      <c r="P1093" s="373" t="s">
        <v>552</v>
      </c>
      <c r="Q1093" t="s">
        <v>507</v>
      </c>
      <c r="R1093" s="425"/>
      <c r="S1093" s="425"/>
      <c r="T1093" t="s">
        <v>469</v>
      </c>
      <c r="U1093" s="373" t="s">
        <v>565</v>
      </c>
      <c r="V1093" t="str">
        <f t="shared" ref="V1093:V1156" si="36">Q1093</f>
        <v>NYC</v>
      </c>
    </row>
    <row r="1094" spans="10:22">
      <c r="J1094" s="372" t="str">
        <f t="shared" si="35"/>
        <v>10174New York</v>
      </c>
      <c r="K1094" s="373" t="s">
        <v>1574</v>
      </c>
      <c r="L1094">
        <v>10174</v>
      </c>
      <c r="M1094" s="373" t="s">
        <v>565</v>
      </c>
      <c r="N1094" s="373" t="s">
        <v>401</v>
      </c>
      <c r="O1094" s="373" t="s">
        <v>236</v>
      </c>
      <c r="P1094" s="373" t="s">
        <v>552</v>
      </c>
      <c r="Q1094" t="s">
        <v>507</v>
      </c>
      <c r="R1094" s="425"/>
      <c r="S1094" s="425"/>
      <c r="T1094" t="s">
        <v>469</v>
      </c>
      <c r="U1094" s="373" t="s">
        <v>565</v>
      </c>
      <c r="V1094" t="str">
        <f t="shared" si="36"/>
        <v>NYC</v>
      </c>
    </row>
    <row r="1095" spans="10:22">
      <c r="J1095" s="372" t="str">
        <f t="shared" si="35"/>
        <v>10175New York</v>
      </c>
      <c r="K1095" s="373" t="s">
        <v>1575</v>
      </c>
      <c r="L1095">
        <v>10175</v>
      </c>
      <c r="M1095" s="373" t="s">
        <v>565</v>
      </c>
      <c r="N1095" s="373" t="s">
        <v>401</v>
      </c>
      <c r="O1095" s="373" t="s">
        <v>236</v>
      </c>
      <c r="P1095" s="373" t="s">
        <v>552</v>
      </c>
      <c r="Q1095" t="s">
        <v>507</v>
      </c>
      <c r="R1095" s="425"/>
      <c r="S1095" s="425"/>
      <c r="T1095" t="s">
        <v>469</v>
      </c>
      <c r="U1095" s="373" t="s">
        <v>565</v>
      </c>
      <c r="V1095" t="str">
        <f t="shared" si="36"/>
        <v>NYC</v>
      </c>
    </row>
    <row r="1096" spans="10:22">
      <c r="J1096" s="372" t="str">
        <f t="shared" si="35"/>
        <v>10176New York</v>
      </c>
      <c r="K1096" s="373" t="s">
        <v>1576</v>
      </c>
      <c r="L1096">
        <v>10176</v>
      </c>
      <c r="M1096" s="373" t="s">
        <v>565</v>
      </c>
      <c r="N1096" s="373" t="s">
        <v>401</v>
      </c>
      <c r="O1096" s="373" t="s">
        <v>236</v>
      </c>
      <c r="P1096" s="373" t="s">
        <v>552</v>
      </c>
      <c r="Q1096" t="s">
        <v>507</v>
      </c>
      <c r="R1096" s="425"/>
      <c r="S1096" s="425"/>
      <c r="T1096" t="s">
        <v>469</v>
      </c>
      <c r="U1096" s="373" t="s">
        <v>565</v>
      </c>
      <c r="V1096" t="str">
        <f t="shared" si="36"/>
        <v>NYC</v>
      </c>
    </row>
    <row r="1097" spans="10:22">
      <c r="J1097" s="372" t="str">
        <f t="shared" si="35"/>
        <v>10177New York</v>
      </c>
      <c r="K1097" s="373" t="s">
        <v>1577</v>
      </c>
      <c r="L1097">
        <v>10177</v>
      </c>
      <c r="M1097" s="373" t="s">
        <v>565</v>
      </c>
      <c r="N1097" s="373" t="s">
        <v>401</v>
      </c>
      <c r="O1097" s="373" t="s">
        <v>236</v>
      </c>
      <c r="P1097" s="373" t="s">
        <v>552</v>
      </c>
      <c r="Q1097" t="s">
        <v>507</v>
      </c>
      <c r="R1097" s="425"/>
      <c r="S1097" s="425"/>
      <c r="T1097" t="s">
        <v>469</v>
      </c>
      <c r="U1097" s="373" t="s">
        <v>565</v>
      </c>
      <c r="V1097" t="str">
        <f t="shared" si="36"/>
        <v>NYC</v>
      </c>
    </row>
    <row r="1098" spans="10:22">
      <c r="J1098" s="372" t="str">
        <f t="shared" si="35"/>
        <v>10178New York</v>
      </c>
      <c r="K1098" s="373" t="s">
        <v>1578</v>
      </c>
      <c r="L1098">
        <v>10178</v>
      </c>
      <c r="M1098" s="373" t="s">
        <v>565</v>
      </c>
      <c r="N1098" s="373" t="s">
        <v>401</v>
      </c>
      <c r="O1098" s="373" t="s">
        <v>236</v>
      </c>
      <c r="P1098" s="373" t="s">
        <v>552</v>
      </c>
      <c r="Q1098" t="s">
        <v>507</v>
      </c>
      <c r="R1098" s="425"/>
      <c r="S1098" s="425"/>
      <c r="T1098" t="s">
        <v>469</v>
      </c>
      <c r="U1098" s="373" t="s">
        <v>565</v>
      </c>
      <c r="V1098" t="str">
        <f t="shared" si="36"/>
        <v>NYC</v>
      </c>
    </row>
    <row r="1099" spans="10:22">
      <c r="J1099" s="372" t="str">
        <f t="shared" si="35"/>
        <v>10179New York</v>
      </c>
      <c r="K1099" s="373" t="s">
        <v>1579</v>
      </c>
      <c r="L1099">
        <v>10179</v>
      </c>
      <c r="M1099" s="373" t="s">
        <v>565</v>
      </c>
      <c r="N1099" s="373" t="s">
        <v>401</v>
      </c>
      <c r="O1099" s="373" t="s">
        <v>236</v>
      </c>
      <c r="P1099" s="373" t="s">
        <v>552</v>
      </c>
      <c r="Q1099" t="s">
        <v>507</v>
      </c>
      <c r="R1099" s="425"/>
      <c r="S1099" s="425"/>
      <c r="T1099" t="s">
        <v>469</v>
      </c>
      <c r="U1099" s="373" t="s">
        <v>565</v>
      </c>
      <c r="V1099" t="str">
        <f t="shared" si="36"/>
        <v>NYC</v>
      </c>
    </row>
    <row r="1100" spans="10:22">
      <c r="J1100" s="372" t="str">
        <f t="shared" si="35"/>
        <v>10185New York</v>
      </c>
      <c r="K1100" s="373" t="s">
        <v>1580</v>
      </c>
      <c r="L1100">
        <v>10185</v>
      </c>
      <c r="M1100" s="373" t="s">
        <v>565</v>
      </c>
      <c r="N1100" s="373" t="s">
        <v>401</v>
      </c>
      <c r="O1100" s="373" t="s">
        <v>236</v>
      </c>
      <c r="P1100" s="373" t="s">
        <v>552</v>
      </c>
      <c r="Q1100" t="s">
        <v>507</v>
      </c>
      <c r="R1100" s="425"/>
      <c r="S1100" s="425"/>
      <c r="T1100" t="s">
        <v>469</v>
      </c>
      <c r="U1100" s="373" t="s">
        <v>565</v>
      </c>
      <c r="V1100" t="str">
        <f t="shared" si="36"/>
        <v>NYC</v>
      </c>
    </row>
    <row r="1101" spans="10:22">
      <c r="J1101" s="372" t="str">
        <f t="shared" si="35"/>
        <v>10199New York</v>
      </c>
      <c r="K1101" s="373" t="s">
        <v>1581</v>
      </c>
      <c r="L1101">
        <v>10199</v>
      </c>
      <c r="M1101" s="373" t="s">
        <v>565</v>
      </c>
      <c r="N1101" s="373" t="s">
        <v>401</v>
      </c>
      <c r="O1101" s="373" t="s">
        <v>236</v>
      </c>
      <c r="P1101" s="373" t="s">
        <v>552</v>
      </c>
      <c r="Q1101" t="s">
        <v>507</v>
      </c>
      <c r="R1101" s="425"/>
      <c r="S1101" s="425"/>
      <c r="T1101" t="s">
        <v>469</v>
      </c>
      <c r="U1101" s="373" t="s">
        <v>565</v>
      </c>
      <c r="V1101" t="str">
        <f t="shared" si="36"/>
        <v>NYC</v>
      </c>
    </row>
    <row r="1102" spans="10:22">
      <c r="J1102" s="372" t="str">
        <f t="shared" si="35"/>
        <v>10203New York</v>
      </c>
      <c r="K1102" s="373" t="s">
        <v>1582</v>
      </c>
      <c r="L1102">
        <v>10203</v>
      </c>
      <c r="M1102" s="373" t="s">
        <v>565</v>
      </c>
      <c r="N1102" s="373" t="s">
        <v>401</v>
      </c>
      <c r="O1102" s="373" t="s">
        <v>236</v>
      </c>
      <c r="P1102" s="373" t="s">
        <v>552</v>
      </c>
      <c r="Q1102" t="s">
        <v>507</v>
      </c>
      <c r="R1102" s="425"/>
      <c r="S1102" s="425"/>
      <c r="T1102" t="s">
        <v>469</v>
      </c>
      <c r="U1102" s="373" t="s">
        <v>565</v>
      </c>
      <c r="V1102" t="str">
        <f t="shared" si="36"/>
        <v>NYC</v>
      </c>
    </row>
    <row r="1103" spans="10:22">
      <c r="J1103" s="372" t="str">
        <f t="shared" si="35"/>
        <v>10211New York</v>
      </c>
      <c r="K1103" s="373" t="s">
        <v>1583</v>
      </c>
      <c r="L1103">
        <v>10211</v>
      </c>
      <c r="M1103" s="373" t="s">
        <v>565</v>
      </c>
      <c r="N1103" s="373" t="s">
        <v>401</v>
      </c>
      <c r="O1103" s="373" t="s">
        <v>236</v>
      </c>
      <c r="P1103" s="373" t="s">
        <v>552</v>
      </c>
      <c r="Q1103" t="s">
        <v>507</v>
      </c>
      <c r="R1103" s="425"/>
      <c r="S1103" s="425"/>
      <c r="T1103" t="s">
        <v>469</v>
      </c>
      <c r="U1103" s="373" t="s">
        <v>565</v>
      </c>
      <c r="V1103" t="str">
        <f t="shared" si="36"/>
        <v>NYC</v>
      </c>
    </row>
    <row r="1104" spans="10:22">
      <c r="J1104" s="372" t="str">
        <f t="shared" si="35"/>
        <v>10212New York</v>
      </c>
      <c r="K1104" s="373" t="s">
        <v>1584</v>
      </c>
      <c r="L1104">
        <v>10212</v>
      </c>
      <c r="M1104" s="373" t="s">
        <v>565</v>
      </c>
      <c r="N1104" s="373" t="s">
        <v>401</v>
      </c>
      <c r="O1104" s="373" t="s">
        <v>236</v>
      </c>
      <c r="P1104" s="373" t="s">
        <v>552</v>
      </c>
      <c r="Q1104" t="s">
        <v>507</v>
      </c>
      <c r="R1104" s="425"/>
      <c r="S1104" s="425"/>
      <c r="T1104" t="s">
        <v>469</v>
      </c>
      <c r="U1104" s="373" t="s">
        <v>565</v>
      </c>
      <c r="V1104" t="str">
        <f t="shared" si="36"/>
        <v>NYC</v>
      </c>
    </row>
    <row r="1105" spans="10:22">
      <c r="J1105" s="372" t="str">
        <f t="shared" si="35"/>
        <v>10213New York</v>
      </c>
      <c r="K1105" s="373" t="s">
        <v>1585</v>
      </c>
      <c r="L1105">
        <v>10213</v>
      </c>
      <c r="M1105" s="373" t="s">
        <v>565</v>
      </c>
      <c r="N1105" s="373" t="s">
        <v>401</v>
      </c>
      <c r="O1105" s="373" t="s">
        <v>236</v>
      </c>
      <c r="P1105" s="373" t="s">
        <v>552</v>
      </c>
      <c r="Q1105" t="s">
        <v>507</v>
      </c>
      <c r="R1105" s="425"/>
      <c r="S1105" s="425"/>
      <c r="T1105" t="s">
        <v>469</v>
      </c>
      <c r="U1105" s="373" t="s">
        <v>565</v>
      </c>
      <c r="V1105" t="str">
        <f t="shared" si="36"/>
        <v>NYC</v>
      </c>
    </row>
    <row r="1106" spans="10:22">
      <c r="J1106" s="372" t="str">
        <f t="shared" si="35"/>
        <v>10242New York</v>
      </c>
      <c r="K1106" s="373" t="s">
        <v>1586</v>
      </c>
      <c r="L1106">
        <v>10242</v>
      </c>
      <c r="M1106" s="373" t="s">
        <v>565</v>
      </c>
      <c r="N1106" s="373" t="s">
        <v>401</v>
      </c>
      <c r="O1106" s="373" t="s">
        <v>236</v>
      </c>
      <c r="P1106" s="373" t="s">
        <v>552</v>
      </c>
      <c r="Q1106" t="s">
        <v>507</v>
      </c>
      <c r="R1106" s="425"/>
      <c r="S1106" s="425"/>
      <c r="T1106" t="s">
        <v>469</v>
      </c>
      <c r="U1106" s="373" t="s">
        <v>565</v>
      </c>
      <c r="V1106" t="str">
        <f t="shared" si="36"/>
        <v>NYC</v>
      </c>
    </row>
    <row r="1107" spans="10:22">
      <c r="J1107" s="372" t="str">
        <f t="shared" si="35"/>
        <v>10249New York</v>
      </c>
      <c r="K1107" s="373" t="s">
        <v>1587</v>
      </c>
      <c r="L1107">
        <v>10249</v>
      </c>
      <c r="M1107" s="373" t="s">
        <v>565</v>
      </c>
      <c r="N1107" s="373" t="s">
        <v>401</v>
      </c>
      <c r="O1107" s="373" t="s">
        <v>236</v>
      </c>
      <c r="P1107" s="373" t="s">
        <v>552</v>
      </c>
      <c r="Q1107" t="s">
        <v>507</v>
      </c>
      <c r="R1107" s="425"/>
      <c r="S1107" s="425"/>
      <c r="T1107" t="s">
        <v>469</v>
      </c>
      <c r="U1107" s="373" t="s">
        <v>565</v>
      </c>
      <c r="V1107" t="str">
        <f t="shared" si="36"/>
        <v>NYC</v>
      </c>
    </row>
    <row r="1108" spans="10:22">
      <c r="J1108" s="372" t="str">
        <f t="shared" si="35"/>
        <v>10256New York</v>
      </c>
      <c r="K1108" s="373" t="s">
        <v>1588</v>
      </c>
      <c r="L1108">
        <v>10256</v>
      </c>
      <c r="M1108" s="373" t="s">
        <v>565</v>
      </c>
      <c r="N1108" s="373" t="s">
        <v>401</v>
      </c>
      <c r="O1108" s="373" t="s">
        <v>236</v>
      </c>
      <c r="P1108" s="373" t="s">
        <v>552</v>
      </c>
      <c r="Q1108" t="s">
        <v>507</v>
      </c>
      <c r="R1108" s="425"/>
      <c r="S1108" s="425"/>
      <c r="T1108" t="s">
        <v>469</v>
      </c>
      <c r="U1108" s="373" t="s">
        <v>565</v>
      </c>
      <c r="V1108" t="str">
        <f t="shared" si="36"/>
        <v>NYC</v>
      </c>
    </row>
    <row r="1109" spans="10:22">
      <c r="J1109" s="372" t="str">
        <f t="shared" si="35"/>
        <v>10257New York</v>
      </c>
      <c r="K1109" s="373" t="s">
        <v>1589</v>
      </c>
      <c r="L1109">
        <v>10257</v>
      </c>
      <c r="M1109" s="373" t="s">
        <v>565</v>
      </c>
      <c r="N1109" s="373" t="s">
        <v>401</v>
      </c>
      <c r="O1109" s="373" t="s">
        <v>236</v>
      </c>
      <c r="P1109" s="373" t="s">
        <v>552</v>
      </c>
      <c r="Q1109" t="s">
        <v>507</v>
      </c>
      <c r="R1109" s="425"/>
      <c r="S1109" s="425"/>
      <c r="T1109" t="s">
        <v>469</v>
      </c>
      <c r="U1109" s="373" t="s">
        <v>565</v>
      </c>
      <c r="V1109" t="str">
        <f t="shared" si="36"/>
        <v>NYC</v>
      </c>
    </row>
    <row r="1110" spans="10:22">
      <c r="J1110" s="372" t="str">
        <f t="shared" si="35"/>
        <v>10258New York</v>
      </c>
      <c r="K1110" s="373" t="s">
        <v>1590</v>
      </c>
      <c r="L1110">
        <v>10258</v>
      </c>
      <c r="M1110" s="373" t="s">
        <v>565</v>
      </c>
      <c r="N1110" s="373" t="s">
        <v>401</v>
      </c>
      <c r="O1110" s="373" t="s">
        <v>236</v>
      </c>
      <c r="P1110" s="373" t="s">
        <v>552</v>
      </c>
      <c r="Q1110" t="s">
        <v>507</v>
      </c>
      <c r="R1110" s="425"/>
      <c r="S1110" s="425"/>
      <c r="T1110" t="s">
        <v>469</v>
      </c>
      <c r="U1110" s="373" t="s">
        <v>565</v>
      </c>
      <c r="V1110" t="str">
        <f t="shared" si="36"/>
        <v>NYC</v>
      </c>
    </row>
    <row r="1111" spans="10:22">
      <c r="J1111" s="372" t="str">
        <f t="shared" si="35"/>
        <v>10259New York</v>
      </c>
      <c r="K1111" s="373" t="s">
        <v>1591</v>
      </c>
      <c r="L1111">
        <v>10259</v>
      </c>
      <c r="M1111" s="373" t="s">
        <v>565</v>
      </c>
      <c r="N1111" s="373" t="s">
        <v>401</v>
      </c>
      <c r="O1111" s="373" t="s">
        <v>236</v>
      </c>
      <c r="P1111" s="373" t="s">
        <v>552</v>
      </c>
      <c r="Q1111" t="s">
        <v>507</v>
      </c>
      <c r="R1111" s="425"/>
      <c r="S1111" s="425"/>
      <c r="T1111" t="s">
        <v>469</v>
      </c>
      <c r="U1111" s="373" t="s">
        <v>565</v>
      </c>
      <c r="V1111" t="str">
        <f t="shared" si="36"/>
        <v>NYC</v>
      </c>
    </row>
    <row r="1112" spans="10:22">
      <c r="J1112" s="372" t="str">
        <f t="shared" si="35"/>
        <v>10260New York</v>
      </c>
      <c r="K1112" s="373" t="s">
        <v>1592</v>
      </c>
      <c r="L1112">
        <v>10260</v>
      </c>
      <c r="M1112" s="373" t="s">
        <v>565</v>
      </c>
      <c r="N1112" s="373" t="s">
        <v>401</v>
      </c>
      <c r="O1112" s="373" t="s">
        <v>236</v>
      </c>
      <c r="P1112" s="373" t="s">
        <v>552</v>
      </c>
      <c r="Q1112" t="s">
        <v>507</v>
      </c>
      <c r="R1112" s="425"/>
      <c r="S1112" s="425"/>
      <c r="T1112" t="s">
        <v>469</v>
      </c>
      <c r="U1112" s="373" t="s">
        <v>565</v>
      </c>
      <c r="V1112" t="str">
        <f t="shared" si="36"/>
        <v>NYC</v>
      </c>
    </row>
    <row r="1113" spans="10:22">
      <c r="J1113" s="372" t="str">
        <f t="shared" si="35"/>
        <v>10261New York</v>
      </c>
      <c r="K1113" s="373" t="s">
        <v>1593</v>
      </c>
      <c r="L1113">
        <v>10261</v>
      </c>
      <c r="M1113" s="373" t="s">
        <v>565</v>
      </c>
      <c r="N1113" s="373" t="s">
        <v>401</v>
      </c>
      <c r="O1113" s="373" t="s">
        <v>236</v>
      </c>
      <c r="P1113" s="373" t="s">
        <v>552</v>
      </c>
      <c r="Q1113" t="s">
        <v>507</v>
      </c>
      <c r="R1113" s="425"/>
      <c r="S1113" s="425"/>
      <c r="T1113" t="s">
        <v>469</v>
      </c>
      <c r="U1113" s="373" t="s">
        <v>565</v>
      </c>
      <c r="V1113" t="str">
        <f t="shared" si="36"/>
        <v>NYC</v>
      </c>
    </row>
    <row r="1114" spans="10:22">
      <c r="J1114" s="372" t="str">
        <f t="shared" si="35"/>
        <v>10265New York</v>
      </c>
      <c r="K1114" s="373" t="s">
        <v>1594</v>
      </c>
      <c r="L1114">
        <v>10265</v>
      </c>
      <c r="M1114" s="373" t="s">
        <v>565</v>
      </c>
      <c r="N1114" s="373" t="s">
        <v>401</v>
      </c>
      <c r="O1114" s="373" t="s">
        <v>236</v>
      </c>
      <c r="P1114" s="373" t="s">
        <v>552</v>
      </c>
      <c r="Q1114" t="s">
        <v>507</v>
      </c>
      <c r="R1114" s="425"/>
      <c r="S1114" s="425"/>
      <c r="T1114" t="s">
        <v>469</v>
      </c>
      <c r="U1114" s="373" t="s">
        <v>565</v>
      </c>
      <c r="V1114" t="str">
        <f t="shared" si="36"/>
        <v>NYC</v>
      </c>
    </row>
    <row r="1115" spans="10:22">
      <c r="J1115" s="372" t="str">
        <f t="shared" si="35"/>
        <v>10268New York</v>
      </c>
      <c r="K1115" s="373" t="s">
        <v>1595</v>
      </c>
      <c r="L1115">
        <v>10268</v>
      </c>
      <c r="M1115" s="373" t="s">
        <v>565</v>
      </c>
      <c r="N1115" s="373" t="s">
        <v>401</v>
      </c>
      <c r="O1115" s="373" t="s">
        <v>236</v>
      </c>
      <c r="P1115" s="373" t="s">
        <v>552</v>
      </c>
      <c r="Q1115" t="s">
        <v>507</v>
      </c>
      <c r="R1115" s="425"/>
      <c r="S1115" s="425"/>
      <c r="T1115" t="s">
        <v>469</v>
      </c>
      <c r="U1115" s="373" t="s">
        <v>565</v>
      </c>
      <c r="V1115" t="str">
        <f t="shared" si="36"/>
        <v>NYC</v>
      </c>
    </row>
    <row r="1116" spans="10:22">
      <c r="J1116" s="372" t="str">
        <f t="shared" si="35"/>
        <v>10269New York</v>
      </c>
      <c r="K1116" s="373" t="s">
        <v>1596</v>
      </c>
      <c r="L1116">
        <v>10269</v>
      </c>
      <c r="M1116" s="373" t="s">
        <v>565</v>
      </c>
      <c r="N1116" s="373" t="s">
        <v>401</v>
      </c>
      <c r="O1116" s="373" t="s">
        <v>236</v>
      </c>
      <c r="P1116" s="373" t="s">
        <v>552</v>
      </c>
      <c r="Q1116" t="s">
        <v>507</v>
      </c>
      <c r="R1116" s="425"/>
      <c r="S1116" s="425"/>
      <c r="T1116" t="s">
        <v>469</v>
      </c>
      <c r="U1116" s="373" t="s">
        <v>565</v>
      </c>
      <c r="V1116" t="str">
        <f t="shared" si="36"/>
        <v>NYC</v>
      </c>
    </row>
    <row r="1117" spans="10:22">
      <c r="J1117" s="372" t="str">
        <f t="shared" si="35"/>
        <v>10270New York</v>
      </c>
      <c r="K1117" s="373" t="s">
        <v>1597</v>
      </c>
      <c r="L1117">
        <v>10270</v>
      </c>
      <c r="M1117" s="373" t="s">
        <v>565</v>
      </c>
      <c r="N1117" s="373" t="s">
        <v>401</v>
      </c>
      <c r="O1117" s="373" t="s">
        <v>236</v>
      </c>
      <c r="P1117" s="373" t="s">
        <v>552</v>
      </c>
      <c r="Q1117" t="s">
        <v>507</v>
      </c>
      <c r="R1117" s="425"/>
      <c r="S1117" s="425"/>
      <c r="T1117" t="s">
        <v>469</v>
      </c>
      <c r="U1117" s="373" t="s">
        <v>565</v>
      </c>
      <c r="V1117" t="str">
        <f t="shared" si="36"/>
        <v>NYC</v>
      </c>
    </row>
    <row r="1118" spans="10:22">
      <c r="J1118" s="372" t="str">
        <f t="shared" si="35"/>
        <v>10271New York</v>
      </c>
      <c r="K1118" s="373" t="s">
        <v>1598</v>
      </c>
      <c r="L1118">
        <v>10271</v>
      </c>
      <c r="M1118" s="373" t="s">
        <v>565</v>
      </c>
      <c r="N1118" s="373" t="s">
        <v>401</v>
      </c>
      <c r="O1118" s="373" t="s">
        <v>236</v>
      </c>
      <c r="P1118" s="373" t="s">
        <v>552</v>
      </c>
      <c r="Q1118" t="s">
        <v>507</v>
      </c>
      <c r="R1118" s="425"/>
      <c r="S1118" s="425"/>
      <c r="T1118" t="s">
        <v>469</v>
      </c>
      <c r="U1118" s="373" t="s">
        <v>565</v>
      </c>
      <c r="V1118" t="str">
        <f t="shared" si="36"/>
        <v>NYC</v>
      </c>
    </row>
    <row r="1119" spans="10:22">
      <c r="J1119" s="372" t="str">
        <f t="shared" si="35"/>
        <v>10272New York</v>
      </c>
      <c r="K1119" s="373" t="s">
        <v>1599</v>
      </c>
      <c r="L1119">
        <v>10272</v>
      </c>
      <c r="M1119" s="373" t="s">
        <v>565</v>
      </c>
      <c r="N1119" s="373" t="s">
        <v>401</v>
      </c>
      <c r="O1119" s="373" t="s">
        <v>236</v>
      </c>
      <c r="P1119" s="373" t="s">
        <v>552</v>
      </c>
      <c r="Q1119" t="s">
        <v>507</v>
      </c>
      <c r="R1119" s="425"/>
      <c r="S1119" s="425"/>
      <c r="T1119" t="s">
        <v>469</v>
      </c>
      <c r="U1119" s="373" t="s">
        <v>565</v>
      </c>
      <c r="V1119" t="str">
        <f t="shared" si="36"/>
        <v>NYC</v>
      </c>
    </row>
    <row r="1120" spans="10:22">
      <c r="J1120" s="372" t="str">
        <f t="shared" si="35"/>
        <v>10273New York</v>
      </c>
      <c r="K1120" s="373" t="s">
        <v>1600</v>
      </c>
      <c r="L1120">
        <v>10273</v>
      </c>
      <c r="M1120" s="373" t="s">
        <v>565</v>
      </c>
      <c r="N1120" s="373" t="s">
        <v>401</v>
      </c>
      <c r="O1120" s="373" t="s">
        <v>236</v>
      </c>
      <c r="P1120" s="373" t="s">
        <v>552</v>
      </c>
      <c r="Q1120" t="s">
        <v>507</v>
      </c>
      <c r="R1120" s="425"/>
      <c r="S1120" s="425"/>
      <c r="T1120" t="s">
        <v>469</v>
      </c>
      <c r="U1120" s="373" t="s">
        <v>565</v>
      </c>
      <c r="V1120" t="str">
        <f t="shared" si="36"/>
        <v>NYC</v>
      </c>
    </row>
    <row r="1121" spans="10:23">
      <c r="J1121" s="372" t="str">
        <f t="shared" si="35"/>
        <v>10274New York</v>
      </c>
      <c r="K1121" s="373" t="s">
        <v>1601</v>
      </c>
      <c r="L1121">
        <v>10274</v>
      </c>
      <c r="M1121" s="373" t="s">
        <v>565</v>
      </c>
      <c r="N1121" s="373" t="s">
        <v>401</v>
      </c>
      <c r="O1121" s="373" t="s">
        <v>236</v>
      </c>
      <c r="P1121" s="373" t="s">
        <v>552</v>
      </c>
      <c r="Q1121" t="s">
        <v>507</v>
      </c>
      <c r="R1121" s="425"/>
      <c r="S1121" s="425"/>
      <c r="T1121" t="s">
        <v>469</v>
      </c>
      <c r="U1121" s="373" t="s">
        <v>565</v>
      </c>
      <c r="V1121" t="str">
        <f t="shared" si="36"/>
        <v>NYC</v>
      </c>
    </row>
    <row r="1122" spans="10:23">
      <c r="J1122" s="372" t="str">
        <f t="shared" si="35"/>
        <v>10275New York</v>
      </c>
      <c r="K1122" s="373" t="s">
        <v>1602</v>
      </c>
      <c r="L1122">
        <v>10275</v>
      </c>
      <c r="M1122" s="373" t="s">
        <v>565</v>
      </c>
      <c r="N1122" s="373" t="s">
        <v>401</v>
      </c>
      <c r="O1122" s="373" t="s">
        <v>236</v>
      </c>
      <c r="P1122" s="373" t="s">
        <v>552</v>
      </c>
      <c r="Q1122" t="s">
        <v>507</v>
      </c>
      <c r="R1122" s="425"/>
      <c r="S1122" s="425"/>
      <c r="T1122" t="s">
        <v>469</v>
      </c>
      <c r="U1122" s="373" t="s">
        <v>565</v>
      </c>
      <c r="V1122" t="str">
        <f t="shared" si="36"/>
        <v>NYC</v>
      </c>
    </row>
    <row r="1123" spans="10:23">
      <c r="J1123" s="372" t="str">
        <f t="shared" si="35"/>
        <v>10276New York</v>
      </c>
      <c r="K1123" s="373" t="s">
        <v>1603</v>
      </c>
      <c r="L1123">
        <v>10276</v>
      </c>
      <c r="M1123" s="373" t="s">
        <v>565</v>
      </c>
      <c r="N1123" s="373" t="s">
        <v>401</v>
      </c>
      <c r="O1123" s="373" t="s">
        <v>236</v>
      </c>
      <c r="P1123" s="373" t="s">
        <v>552</v>
      </c>
      <c r="Q1123" t="s">
        <v>507</v>
      </c>
      <c r="R1123" s="425"/>
      <c r="S1123" s="425"/>
      <c r="T1123" t="s">
        <v>469</v>
      </c>
      <c r="U1123" s="373" t="s">
        <v>565</v>
      </c>
      <c r="V1123" t="str">
        <f t="shared" si="36"/>
        <v>NYC</v>
      </c>
    </row>
    <row r="1124" spans="10:23">
      <c r="J1124" s="372" t="str">
        <f t="shared" si="35"/>
        <v>10277New York</v>
      </c>
      <c r="K1124" s="373" t="s">
        <v>1604</v>
      </c>
      <c r="L1124">
        <v>10277</v>
      </c>
      <c r="M1124" s="373" t="s">
        <v>565</v>
      </c>
      <c r="N1124" s="373" t="s">
        <v>401</v>
      </c>
      <c r="O1124" s="373" t="s">
        <v>236</v>
      </c>
      <c r="P1124" s="373" t="s">
        <v>552</v>
      </c>
      <c r="Q1124" t="s">
        <v>507</v>
      </c>
      <c r="R1124" s="425"/>
      <c r="S1124" s="425"/>
      <c r="T1124" t="s">
        <v>469</v>
      </c>
      <c r="U1124" s="373" t="s">
        <v>565</v>
      </c>
      <c r="V1124" t="str">
        <f t="shared" si="36"/>
        <v>NYC</v>
      </c>
    </row>
    <row r="1125" spans="10:23">
      <c r="J1125" s="372" t="str">
        <f t="shared" si="35"/>
        <v>10278New York</v>
      </c>
      <c r="K1125" s="373" t="s">
        <v>1605</v>
      </c>
      <c r="L1125">
        <v>10278</v>
      </c>
      <c r="M1125" s="373" t="s">
        <v>565</v>
      </c>
      <c r="N1125" s="373" t="s">
        <v>401</v>
      </c>
      <c r="O1125" s="373" t="s">
        <v>236</v>
      </c>
      <c r="P1125" s="373" t="s">
        <v>552</v>
      </c>
      <c r="Q1125" t="s">
        <v>507</v>
      </c>
      <c r="R1125" s="425"/>
      <c r="S1125" s="425"/>
      <c r="T1125" t="s">
        <v>469</v>
      </c>
      <c r="U1125" s="373" t="s">
        <v>565</v>
      </c>
      <c r="V1125" t="str">
        <f t="shared" si="36"/>
        <v>NYC</v>
      </c>
    </row>
    <row r="1126" spans="10:23">
      <c r="J1126" s="372" t="str">
        <f t="shared" si="35"/>
        <v>10279New York</v>
      </c>
      <c r="K1126" s="373" t="s">
        <v>1606</v>
      </c>
      <c r="L1126">
        <v>10279</v>
      </c>
      <c r="M1126" s="373" t="s">
        <v>565</v>
      </c>
      <c r="N1126" s="373" t="s">
        <v>401</v>
      </c>
      <c r="O1126" s="373" t="s">
        <v>236</v>
      </c>
      <c r="P1126" s="373" t="s">
        <v>552</v>
      </c>
      <c r="Q1126" t="s">
        <v>507</v>
      </c>
      <c r="R1126" s="425"/>
      <c r="S1126" s="425"/>
      <c r="T1126" t="s">
        <v>469</v>
      </c>
      <c r="U1126" s="373" t="s">
        <v>565</v>
      </c>
      <c r="V1126" t="str">
        <f t="shared" si="36"/>
        <v>NYC</v>
      </c>
    </row>
    <row r="1127" spans="10:23">
      <c r="J1127" s="372" t="str">
        <f t="shared" si="35"/>
        <v>10280New York</v>
      </c>
      <c r="K1127" s="373" t="s">
        <v>1607</v>
      </c>
      <c r="L1127">
        <v>10280</v>
      </c>
      <c r="M1127" s="373" t="s">
        <v>565</v>
      </c>
      <c r="N1127" s="373" t="s">
        <v>401</v>
      </c>
      <c r="O1127" s="373" t="s">
        <v>236</v>
      </c>
      <c r="P1127" s="373" t="s">
        <v>552</v>
      </c>
      <c r="Q1127" t="s">
        <v>507</v>
      </c>
      <c r="R1127" s="425"/>
      <c r="S1127" s="425"/>
      <c r="T1127" t="s">
        <v>469</v>
      </c>
      <c r="U1127" s="373" t="s">
        <v>565</v>
      </c>
      <c r="V1127" t="str">
        <f t="shared" si="36"/>
        <v>NYC</v>
      </c>
    </row>
    <row r="1128" spans="10:23">
      <c r="J1128" s="372" t="str">
        <f t="shared" si="35"/>
        <v>10285New York</v>
      </c>
      <c r="K1128" s="373" t="s">
        <v>1608</v>
      </c>
      <c r="L1128">
        <v>10285</v>
      </c>
      <c r="M1128" s="373" t="s">
        <v>565</v>
      </c>
      <c r="N1128" s="373" t="s">
        <v>401</v>
      </c>
      <c r="O1128" s="373" t="s">
        <v>236</v>
      </c>
      <c r="P1128" s="373" t="s">
        <v>552</v>
      </c>
      <c r="Q1128" t="s">
        <v>507</v>
      </c>
      <c r="R1128" s="425"/>
      <c r="S1128" s="425"/>
      <c r="T1128" t="s">
        <v>469</v>
      </c>
      <c r="U1128" s="373" t="s">
        <v>565</v>
      </c>
      <c r="V1128" t="str">
        <f t="shared" si="36"/>
        <v>NYC</v>
      </c>
    </row>
    <row r="1129" spans="10:23">
      <c r="J1129" s="372" t="str">
        <f t="shared" si="35"/>
        <v>10286New York</v>
      </c>
      <c r="K1129" s="373" t="s">
        <v>1609</v>
      </c>
      <c r="L1129">
        <v>10286</v>
      </c>
      <c r="M1129" s="373" t="s">
        <v>565</v>
      </c>
      <c r="N1129" s="373" t="s">
        <v>401</v>
      </c>
      <c r="O1129" s="373" t="s">
        <v>236</v>
      </c>
      <c r="P1129" s="373" t="s">
        <v>552</v>
      </c>
      <c r="Q1129" t="s">
        <v>507</v>
      </c>
      <c r="R1129" s="425"/>
      <c r="S1129" s="425"/>
      <c r="T1129" t="s">
        <v>469</v>
      </c>
      <c r="U1129" s="373" t="s">
        <v>565</v>
      </c>
      <c r="V1129" t="str">
        <f t="shared" si="36"/>
        <v>NYC</v>
      </c>
    </row>
    <row r="1130" spans="10:23">
      <c r="J1130" s="372" t="str">
        <f t="shared" si="35"/>
        <v>10292New York</v>
      </c>
      <c r="K1130" s="373" t="s">
        <v>1610</v>
      </c>
      <c r="L1130">
        <v>10292</v>
      </c>
      <c r="M1130" s="373" t="s">
        <v>565</v>
      </c>
      <c r="N1130" s="373" t="s">
        <v>401</v>
      </c>
      <c r="O1130" s="373" t="s">
        <v>236</v>
      </c>
      <c r="P1130" s="373" t="s">
        <v>552</v>
      </c>
      <c r="Q1130" t="s">
        <v>507</v>
      </c>
      <c r="R1130" s="425"/>
      <c r="S1130" s="425"/>
      <c r="T1130" t="s">
        <v>469</v>
      </c>
      <c r="U1130" s="373" t="s">
        <v>565</v>
      </c>
      <c r="V1130" t="str">
        <f t="shared" si="36"/>
        <v>NYC</v>
      </c>
    </row>
    <row r="1131" spans="10:23">
      <c r="J1131" s="372" t="str">
        <f t="shared" si="35"/>
        <v>10080New York</v>
      </c>
      <c r="K1131" s="373" t="s">
        <v>1611</v>
      </c>
      <c r="L1131">
        <v>10080</v>
      </c>
      <c r="M1131" s="373"/>
      <c r="N1131" s="373"/>
      <c r="O1131" s="373" t="s">
        <v>236</v>
      </c>
      <c r="P1131" s="373" t="s">
        <v>552</v>
      </c>
      <c r="Q1131" t="s">
        <v>507</v>
      </c>
      <c r="R1131" s="425"/>
      <c r="S1131" s="425"/>
      <c r="T1131" t="s">
        <v>469</v>
      </c>
      <c r="U1131" s="373"/>
      <c r="V1131" t="str">
        <f t="shared" si="36"/>
        <v>NYC</v>
      </c>
    </row>
    <row r="1132" spans="10:23">
      <c r="J1132" s="372" t="str">
        <f t="shared" si="35"/>
        <v>10281New York</v>
      </c>
      <c r="K1132" s="373" t="s">
        <v>1612</v>
      </c>
      <c r="L1132">
        <v>10281</v>
      </c>
      <c r="M1132" s="373"/>
      <c r="N1132" s="373"/>
      <c r="O1132" s="373" t="s">
        <v>236</v>
      </c>
      <c r="P1132" s="373" t="s">
        <v>552</v>
      </c>
      <c r="Q1132" t="s">
        <v>507</v>
      </c>
      <c r="R1132" s="425"/>
      <c r="S1132" s="425"/>
      <c r="T1132" t="s">
        <v>469</v>
      </c>
      <c r="U1132" s="373"/>
      <c r="V1132" t="str">
        <f t="shared" si="36"/>
        <v>NYC</v>
      </c>
    </row>
    <row r="1133" spans="10:23">
      <c r="J1133" s="372" t="str">
        <f t="shared" si="35"/>
        <v>10282New York</v>
      </c>
      <c r="K1133" s="373" t="s">
        <v>1613</v>
      </c>
      <c r="L1133">
        <v>10282</v>
      </c>
      <c r="M1133" s="373"/>
      <c r="N1133" s="373"/>
      <c r="O1133" s="373" t="s">
        <v>236</v>
      </c>
      <c r="P1133" s="373" t="s">
        <v>552</v>
      </c>
      <c r="Q1133" t="s">
        <v>507</v>
      </c>
      <c r="R1133" s="425"/>
      <c r="S1133" s="425"/>
      <c r="T1133" t="s">
        <v>469</v>
      </c>
      <c r="U1133" s="373"/>
      <c r="V1133" t="str">
        <f t="shared" si="36"/>
        <v>NYC</v>
      </c>
    </row>
    <row r="1134" spans="10:23">
      <c r="J1134" s="372" t="str">
        <f t="shared" si="35"/>
        <v>14012Niagara</v>
      </c>
      <c r="K1134" s="373" t="s">
        <v>1614</v>
      </c>
      <c r="L1134">
        <v>14012</v>
      </c>
      <c r="M1134" s="373" t="s">
        <v>418</v>
      </c>
      <c r="N1134" s="373" t="s">
        <v>378</v>
      </c>
      <c r="O1134" s="373" t="s">
        <v>1615</v>
      </c>
      <c r="P1134" s="373" t="s">
        <v>514</v>
      </c>
      <c r="Q1134" t="s">
        <v>515</v>
      </c>
      <c r="R1134" t="s">
        <v>515</v>
      </c>
      <c r="S1134" t="s">
        <v>515</v>
      </c>
      <c r="U1134" s="373" t="s">
        <v>418</v>
      </c>
      <c r="V1134" t="str">
        <f t="shared" si="36"/>
        <v>Western</v>
      </c>
      <c r="W1134" t="s">
        <v>516</v>
      </c>
    </row>
    <row r="1135" spans="10:23">
      <c r="J1135" s="372" t="str">
        <f t="shared" si="35"/>
        <v>14067Niagara</v>
      </c>
      <c r="K1135" s="373" t="s">
        <v>1616</v>
      </c>
      <c r="L1135">
        <v>14067</v>
      </c>
      <c r="M1135" s="373" t="s">
        <v>418</v>
      </c>
      <c r="N1135" s="373" t="s">
        <v>378</v>
      </c>
      <c r="O1135" s="373" t="s">
        <v>1615</v>
      </c>
      <c r="P1135" s="373" t="s">
        <v>514</v>
      </c>
      <c r="Q1135" t="s">
        <v>515</v>
      </c>
      <c r="R1135" t="s">
        <v>515</v>
      </c>
      <c r="S1135" t="s">
        <v>515</v>
      </c>
      <c r="U1135" s="373" t="s">
        <v>418</v>
      </c>
      <c r="V1135" t="str">
        <f t="shared" si="36"/>
        <v>Western</v>
      </c>
      <c r="W1135" t="s">
        <v>516</v>
      </c>
    </row>
    <row r="1136" spans="10:23">
      <c r="J1136" s="372" t="str">
        <f t="shared" si="35"/>
        <v>14105Niagara</v>
      </c>
      <c r="K1136" s="373" t="s">
        <v>1617</v>
      </c>
      <c r="L1136">
        <v>14105</v>
      </c>
      <c r="M1136" s="373" t="s">
        <v>418</v>
      </c>
      <c r="N1136" s="373" t="s">
        <v>378</v>
      </c>
      <c r="O1136" s="373" t="s">
        <v>1615</v>
      </c>
      <c r="P1136" s="373" t="s">
        <v>514</v>
      </c>
      <c r="Q1136" t="s">
        <v>515</v>
      </c>
      <c r="R1136" t="s">
        <v>515</v>
      </c>
      <c r="S1136" t="s">
        <v>515</v>
      </c>
      <c r="U1136" s="373" t="s">
        <v>418</v>
      </c>
      <c r="V1136" t="str">
        <f t="shared" si="36"/>
        <v>Western</v>
      </c>
      <c r="W1136" t="s">
        <v>516</v>
      </c>
    </row>
    <row r="1137" spans="10:23">
      <c r="J1137" s="372" t="str">
        <f t="shared" si="35"/>
        <v>14094Niagara</v>
      </c>
      <c r="K1137" s="373" t="s">
        <v>1618</v>
      </c>
      <c r="L1137">
        <v>14094</v>
      </c>
      <c r="M1137" s="373" t="s">
        <v>418</v>
      </c>
      <c r="N1137" s="373" t="s">
        <v>492</v>
      </c>
      <c r="O1137" s="373" t="s">
        <v>1615</v>
      </c>
      <c r="P1137" s="373" t="s">
        <v>514</v>
      </c>
      <c r="Q1137" t="s">
        <v>515</v>
      </c>
      <c r="R1137" t="s">
        <v>515</v>
      </c>
      <c r="S1137" t="s">
        <v>515</v>
      </c>
      <c r="U1137" s="373" t="s">
        <v>418</v>
      </c>
      <c r="V1137" t="str">
        <f t="shared" si="36"/>
        <v>Western</v>
      </c>
      <c r="W1137" t="s">
        <v>516</v>
      </c>
    </row>
    <row r="1138" spans="10:23">
      <c r="J1138" s="372" t="str">
        <f t="shared" si="35"/>
        <v>14095Niagara</v>
      </c>
      <c r="K1138" s="373" t="s">
        <v>1619</v>
      </c>
      <c r="L1138">
        <v>14095</v>
      </c>
      <c r="M1138" s="373" t="s">
        <v>418</v>
      </c>
      <c r="N1138" s="373" t="s">
        <v>492</v>
      </c>
      <c r="O1138" s="373" t="s">
        <v>1615</v>
      </c>
      <c r="P1138" s="373" t="s">
        <v>514</v>
      </c>
      <c r="Q1138" t="s">
        <v>515</v>
      </c>
      <c r="R1138" t="s">
        <v>515</v>
      </c>
      <c r="S1138" t="s">
        <v>515</v>
      </c>
      <c r="U1138" s="373" t="s">
        <v>418</v>
      </c>
      <c r="V1138" t="str">
        <f t="shared" si="36"/>
        <v>Western</v>
      </c>
      <c r="W1138" t="s">
        <v>516</v>
      </c>
    </row>
    <row r="1139" spans="10:23">
      <c r="J1139" s="372" t="str">
        <f t="shared" si="35"/>
        <v>14008Niagara</v>
      </c>
      <c r="K1139" s="373" t="s">
        <v>1620</v>
      </c>
      <c r="L1139">
        <v>14008</v>
      </c>
      <c r="M1139" s="373" t="s">
        <v>418</v>
      </c>
      <c r="N1139" s="373" t="s">
        <v>378</v>
      </c>
      <c r="O1139" s="373" t="s">
        <v>1615</v>
      </c>
      <c r="P1139" s="373" t="s">
        <v>514</v>
      </c>
      <c r="Q1139" t="s">
        <v>515</v>
      </c>
      <c r="R1139" t="s">
        <v>515</v>
      </c>
      <c r="S1139" t="s">
        <v>515</v>
      </c>
      <c r="U1139" s="373" t="s">
        <v>418</v>
      </c>
      <c r="V1139" t="str">
        <f t="shared" si="36"/>
        <v>Western</v>
      </c>
      <c r="W1139" t="s">
        <v>516</v>
      </c>
    </row>
    <row r="1140" spans="10:23">
      <c r="J1140" s="372" t="str">
        <f t="shared" si="35"/>
        <v>14028Niagara</v>
      </c>
      <c r="K1140" s="373" t="s">
        <v>1621</v>
      </c>
      <c r="L1140">
        <v>14028</v>
      </c>
      <c r="M1140" s="373" t="s">
        <v>418</v>
      </c>
      <c r="N1140" s="373" t="s">
        <v>378</v>
      </c>
      <c r="O1140" s="373" t="s">
        <v>1615</v>
      </c>
      <c r="P1140" s="373" t="s">
        <v>514</v>
      </c>
      <c r="Q1140" t="s">
        <v>515</v>
      </c>
      <c r="R1140" t="s">
        <v>515</v>
      </c>
      <c r="S1140" t="s">
        <v>515</v>
      </c>
      <c r="U1140" s="373" t="s">
        <v>418</v>
      </c>
      <c r="V1140" t="str">
        <f t="shared" si="36"/>
        <v>Western</v>
      </c>
      <c r="W1140" t="s">
        <v>516</v>
      </c>
    </row>
    <row r="1141" spans="10:23">
      <c r="J1141" s="372" t="str">
        <f t="shared" si="35"/>
        <v>14092Niagara</v>
      </c>
      <c r="K1141" s="373" t="s">
        <v>1622</v>
      </c>
      <c r="L1141">
        <v>14092</v>
      </c>
      <c r="M1141" s="373" t="s">
        <v>418</v>
      </c>
      <c r="N1141" s="373" t="s">
        <v>378</v>
      </c>
      <c r="O1141" s="373" t="s">
        <v>1615</v>
      </c>
      <c r="P1141" s="373" t="s">
        <v>514</v>
      </c>
      <c r="Q1141" t="s">
        <v>515</v>
      </c>
      <c r="R1141" t="s">
        <v>515</v>
      </c>
      <c r="S1141" t="s">
        <v>515</v>
      </c>
      <c r="U1141" s="373" t="s">
        <v>418</v>
      </c>
      <c r="V1141" t="str">
        <f t="shared" si="36"/>
        <v>Western</v>
      </c>
      <c r="W1141" t="s">
        <v>516</v>
      </c>
    </row>
    <row r="1142" spans="10:23">
      <c r="J1142" s="372" t="str">
        <f t="shared" si="35"/>
        <v>14107Niagara</v>
      </c>
      <c r="K1142" s="373" t="s">
        <v>1623</v>
      </c>
      <c r="L1142">
        <v>14107</v>
      </c>
      <c r="M1142" s="373" t="s">
        <v>418</v>
      </c>
      <c r="N1142" s="373" t="s">
        <v>378</v>
      </c>
      <c r="O1142" s="373" t="s">
        <v>1615</v>
      </c>
      <c r="P1142" s="373" t="s">
        <v>514</v>
      </c>
      <c r="Q1142" t="s">
        <v>515</v>
      </c>
      <c r="R1142" t="s">
        <v>515</v>
      </c>
      <c r="S1142" t="s">
        <v>515</v>
      </c>
      <c r="U1142" s="373" t="s">
        <v>418</v>
      </c>
      <c r="V1142" t="str">
        <f t="shared" si="36"/>
        <v>Western</v>
      </c>
      <c r="W1142" t="s">
        <v>516</v>
      </c>
    </row>
    <row r="1143" spans="10:23">
      <c r="J1143" s="372" t="str">
        <f t="shared" si="35"/>
        <v>14108Niagara</v>
      </c>
      <c r="K1143" s="373" t="s">
        <v>1624</v>
      </c>
      <c r="L1143">
        <v>14108</v>
      </c>
      <c r="M1143" s="373" t="s">
        <v>418</v>
      </c>
      <c r="N1143" s="373" t="s">
        <v>378</v>
      </c>
      <c r="O1143" s="373" t="s">
        <v>1615</v>
      </c>
      <c r="P1143" s="373" t="s">
        <v>514</v>
      </c>
      <c r="Q1143" t="s">
        <v>515</v>
      </c>
      <c r="R1143" t="s">
        <v>515</v>
      </c>
      <c r="S1143" t="s">
        <v>515</v>
      </c>
      <c r="U1143" s="373" t="s">
        <v>418</v>
      </c>
      <c r="V1143" t="str">
        <f t="shared" si="36"/>
        <v>Western</v>
      </c>
      <c r="W1143" t="s">
        <v>516</v>
      </c>
    </row>
    <row r="1144" spans="10:23">
      <c r="J1144" s="372" t="str">
        <f t="shared" si="35"/>
        <v>14109Niagara</v>
      </c>
      <c r="K1144" s="373" t="s">
        <v>1625</v>
      </c>
      <c r="L1144">
        <v>14109</v>
      </c>
      <c r="M1144" s="373" t="s">
        <v>418</v>
      </c>
      <c r="N1144" s="373" t="s">
        <v>378</v>
      </c>
      <c r="O1144" s="373" t="s">
        <v>1615</v>
      </c>
      <c r="P1144" s="373" t="s">
        <v>514</v>
      </c>
      <c r="Q1144" t="s">
        <v>515</v>
      </c>
      <c r="R1144" t="s">
        <v>515</v>
      </c>
      <c r="S1144" t="s">
        <v>515</v>
      </c>
      <c r="U1144" s="373" t="s">
        <v>418</v>
      </c>
      <c r="V1144" t="str">
        <f t="shared" si="36"/>
        <v>Western</v>
      </c>
      <c r="W1144" t="s">
        <v>516</v>
      </c>
    </row>
    <row r="1145" spans="10:23">
      <c r="J1145" s="372" t="str">
        <f t="shared" si="35"/>
        <v>14120Niagara</v>
      </c>
      <c r="K1145" s="373" t="s">
        <v>1626</v>
      </c>
      <c r="L1145">
        <v>14120</v>
      </c>
      <c r="M1145" s="373" t="s">
        <v>418</v>
      </c>
      <c r="N1145" s="373" t="s">
        <v>378</v>
      </c>
      <c r="O1145" s="373" t="s">
        <v>1615</v>
      </c>
      <c r="P1145" s="373" t="s">
        <v>514</v>
      </c>
      <c r="Q1145" t="s">
        <v>515</v>
      </c>
      <c r="R1145" t="s">
        <v>515</v>
      </c>
      <c r="S1145" t="s">
        <v>515</v>
      </c>
      <c r="U1145" s="373" t="s">
        <v>418</v>
      </c>
      <c r="V1145" t="str">
        <f t="shared" si="36"/>
        <v>Western</v>
      </c>
      <c r="W1145" t="s">
        <v>516</v>
      </c>
    </row>
    <row r="1146" spans="10:23">
      <c r="J1146" s="372" t="str">
        <f t="shared" si="35"/>
        <v>14126Niagara</v>
      </c>
      <c r="K1146" s="373" t="s">
        <v>1627</v>
      </c>
      <c r="L1146">
        <v>14126</v>
      </c>
      <c r="M1146" s="373" t="s">
        <v>418</v>
      </c>
      <c r="N1146" s="373" t="s">
        <v>378</v>
      </c>
      <c r="O1146" s="373" t="s">
        <v>1615</v>
      </c>
      <c r="P1146" s="373" t="s">
        <v>514</v>
      </c>
      <c r="Q1146" t="s">
        <v>515</v>
      </c>
      <c r="R1146" t="s">
        <v>515</v>
      </c>
      <c r="S1146" t="s">
        <v>515</v>
      </c>
      <c r="U1146" s="373" t="s">
        <v>418</v>
      </c>
      <c r="V1146" t="str">
        <f t="shared" si="36"/>
        <v>Western</v>
      </c>
      <c r="W1146" t="s">
        <v>516</v>
      </c>
    </row>
    <row r="1147" spans="10:23">
      <c r="J1147" s="372" t="str">
        <f t="shared" si="35"/>
        <v>14131Niagara</v>
      </c>
      <c r="K1147" s="373" t="s">
        <v>1628</v>
      </c>
      <c r="L1147">
        <v>14131</v>
      </c>
      <c r="M1147" s="373" t="s">
        <v>418</v>
      </c>
      <c r="N1147" s="373" t="s">
        <v>378</v>
      </c>
      <c r="O1147" s="373" t="s">
        <v>1615</v>
      </c>
      <c r="P1147" s="373" t="s">
        <v>514</v>
      </c>
      <c r="Q1147" t="s">
        <v>515</v>
      </c>
      <c r="R1147" t="s">
        <v>515</v>
      </c>
      <c r="S1147" t="s">
        <v>515</v>
      </c>
      <c r="U1147" s="373" t="s">
        <v>418</v>
      </c>
      <c r="V1147" t="str">
        <f t="shared" si="36"/>
        <v>Western</v>
      </c>
      <c r="W1147" t="s">
        <v>516</v>
      </c>
    </row>
    <row r="1148" spans="10:23">
      <c r="J1148" s="372" t="str">
        <f t="shared" si="35"/>
        <v>14132Niagara</v>
      </c>
      <c r="K1148" s="373" t="s">
        <v>1629</v>
      </c>
      <c r="L1148">
        <v>14132</v>
      </c>
      <c r="M1148" s="373" t="s">
        <v>418</v>
      </c>
      <c r="N1148" s="373" t="s">
        <v>378</v>
      </c>
      <c r="O1148" s="373" t="s">
        <v>1615</v>
      </c>
      <c r="P1148" s="373" t="s">
        <v>514</v>
      </c>
      <c r="Q1148" t="s">
        <v>515</v>
      </c>
      <c r="R1148" t="s">
        <v>515</v>
      </c>
      <c r="S1148" t="s">
        <v>515</v>
      </c>
      <c r="U1148" s="373" t="s">
        <v>418</v>
      </c>
      <c r="V1148" t="str">
        <f t="shared" si="36"/>
        <v>Western</v>
      </c>
      <c r="W1148" t="s">
        <v>516</v>
      </c>
    </row>
    <row r="1149" spans="10:23">
      <c r="J1149" s="372" t="str">
        <f t="shared" si="35"/>
        <v>14144Niagara</v>
      </c>
      <c r="K1149" s="373" t="s">
        <v>1630</v>
      </c>
      <c r="L1149">
        <v>14144</v>
      </c>
      <c r="M1149" s="373" t="s">
        <v>418</v>
      </c>
      <c r="N1149" s="373" t="s">
        <v>378</v>
      </c>
      <c r="O1149" s="373" t="s">
        <v>1615</v>
      </c>
      <c r="P1149" s="373" t="s">
        <v>514</v>
      </c>
      <c r="Q1149" t="s">
        <v>515</v>
      </c>
      <c r="R1149" t="s">
        <v>515</v>
      </c>
      <c r="S1149" t="s">
        <v>515</v>
      </c>
      <c r="U1149" s="373" t="s">
        <v>418</v>
      </c>
      <c r="V1149" t="str">
        <f t="shared" si="36"/>
        <v>Western</v>
      </c>
      <c r="W1149" t="s">
        <v>516</v>
      </c>
    </row>
    <row r="1150" spans="10:23">
      <c r="J1150" s="372" t="str">
        <f t="shared" si="35"/>
        <v>14172Niagara</v>
      </c>
      <c r="K1150" s="373" t="s">
        <v>1631</v>
      </c>
      <c r="L1150">
        <v>14172</v>
      </c>
      <c r="M1150" s="373" t="s">
        <v>418</v>
      </c>
      <c r="N1150" s="373" t="s">
        <v>378</v>
      </c>
      <c r="O1150" s="373" t="s">
        <v>1615</v>
      </c>
      <c r="P1150" s="373" t="s">
        <v>514</v>
      </c>
      <c r="Q1150" t="s">
        <v>515</v>
      </c>
      <c r="R1150" t="s">
        <v>515</v>
      </c>
      <c r="S1150" t="s">
        <v>515</v>
      </c>
      <c r="U1150" s="373" t="s">
        <v>418</v>
      </c>
      <c r="V1150" t="str">
        <f t="shared" si="36"/>
        <v>Western</v>
      </c>
      <c r="W1150" t="s">
        <v>516</v>
      </c>
    </row>
    <row r="1151" spans="10:23">
      <c r="J1151" s="372" t="str">
        <f t="shared" si="35"/>
        <v>14174Niagara</v>
      </c>
      <c r="K1151" s="373" t="s">
        <v>1632</v>
      </c>
      <c r="L1151">
        <v>14174</v>
      </c>
      <c r="M1151" s="373" t="s">
        <v>418</v>
      </c>
      <c r="N1151" s="373" t="s">
        <v>378</v>
      </c>
      <c r="O1151" s="373" t="s">
        <v>1615</v>
      </c>
      <c r="P1151" s="373" t="s">
        <v>514</v>
      </c>
      <c r="Q1151" t="s">
        <v>515</v>
      </c>
      <c r="R1151" t="s">
        <v>515</v>
      </c>
      <c r="S1151" t="s">
        <v>515</v>
      </c>
      <c r="U1151" s="373" t="s">
        <v>418</v>
      </c>
      <c r="V1151" t="str">
        <f t="shared" si="36"/>
        <v>Western</v>
      </c>
      <c r="W1151" t="s">
        <v>516</v>
      </c>
    </row>
    <row r="1152" spans="10:23">
      <c r="J1152" s="372" t="str">
        <f t="shared" si="35"/>
        <v>14301Niagara</v>
      </c>
      <c r="K1152" s="373" t="s">
        <v>1633</v>
      </c>
      <c r="L1152">
        <v>14301</v>
      </c>
      <c r="M1152" s="373" t="s">
        <v>418</v>
      </c>
      <c r="N1152" s="373" t="s">
        <v>378</v>
      </c>
      <c r="O1152" s="373" t="s">
        <v>1615</v>
      </c>
      <c r="P1152" s="373" t="s">
        <v>514</v>
      </c>
      <c r="Q1152" t="s">
        <v>515</v>
      </c>
      <c r="R1152" t="s">
        <v>515</v>
      </c>
      <c r="S1152" t="s">
        <v>515</v>
      </c>
      <c r="U1152" s="373" t="s">
        <v>418</v>
      </c>
      <c r="V1152" t="str">
        <f t="shared" si="36"/>
        <v>Western</v>
      </c>
      <c r="W1152" t="s">
        <v>516</v>
      </c>
    </row>
    <row r="1153" spans="10:23">
      <c r="J1153" s="372" t="str">
        <f t="shared" si="35"/>
        <v>14302Niagara</v>
      </c>
      <c r="K1153" s="373" t="s">
        <v>1634</v>
      </c>
      <c r="L1153">
        <v>14302</v>
      </c>
      <c r="M1153" s="373" t="s">
        <v>418</v>
      </c>
      <c r="N1153" s="373" t="s">
        <v>378</v>
      </c>
      <c r="O1153" s="373" t="s">
        <v>1615</v>
      </c>
      <c r="P1153" s="373" t="s">
        <v>514</v>
      </c>
      <c r="Q1153" t="s">
        <v>515</v>
      </c>
      <c r="R1153" t="s">
        <v>515</v>
      </c>
      <c r="S1153" t="s">
        <v>515</v>
      </c>
      <c r="U1153" s="373" t="s">
        <v>418</v>
      </c>
      <c r="V1153" t="str">
        <f t="shared" si="36"/>
        <v>Western</v>
      </c>
      <c r="W1153" t="s">
        <v>516</v>
      </c>
    </row>
    <row r="1154" spans="10:23">
      <c r="J1154" s="372" t="str">
        <f t="shared" si="35"/>
        <v>14303Niagara</v>
      </c>
      <c r="K1154" s="373" t="s">
        <v>1635</v>
      </c>
      <c r="L1154">
        <v>14303</v>
      </c>
      <c r="M1154" s="373" t="s">
        <v>418</v>
      </c>
      <c r="N1154" s="373" t="s">
        <v>378</v>
      </c>
      <c r="O1154" s="373" t="s">
        <v>1615</v>
      </c>
      <c r="P1154" s="373" t="s">
        <v>514</v>
      </c>
      <c r="Q1154" t="s">
        <v>515</v>
      </c>
      <c r="R1154" t="s">
        <v>515</v>
      </c>
      <c r="S1154" t="s">
        <v>515</v>
      </c>
      <c r="U1154" s="373" t="s">
        <v>418</v>
      </c>
      <c r="V1154" t="str">
        <f t="shared" si="36"/>
        <v>Western</v>
      </c>
      <c r="W1154" t="s">
        <v>516</v>
      </c>
    </row>
    <row r="1155" spans="10:23">
      <c r="J1155" s="372" t="str">
        <f t="shared" si="35"/>
        <v>14304Niagara</v>
      </c>
      <c r="K1155" s="373" t="s">
        <v>1636</v>
      </c>
      <c r="L1155">
        <v>14304</v>
      </c>
      <c r="M1155" s="373" t="s">
        <v>418</v>
      </c>
      <c r="N1155" s="373" t="s">
        <v>378</v>
      </c>
      <c r="O1155" s="373" t="s">
        <v>1615</v>
      </c>
      <c r="P1155" s="373" t="s">
        <v>514</v>
      </c>
      <c r="Q1155" t="s">
        <v>515</v>
      </c>
      <c r="R1155" t="s">
        <v>515</v>
      </c>
      <c r="S1155" t="s">
        <v>515</v>
      </c>
      <c r="U1155" s="373" t="s">
        <v>418</v>
      </c>
      <c r="V1155" t="str">
        <f t="shared" si="36"/>
        <v>Western</v>
      </c>
      <c r="W1155" t="s">
        <v>516</v>
      </c>
    </row>
    <row r="1156" spans="10:23">
      <c r="J1156" s="372" t="str">
        <f t="shared" si="35"/>
        <v>14305Niagara</v>
      </c>
      <c r="K1156" s="373" t="s">
        <v>1637</v>
      </c>
      <c r="L1156">
        <v>14305</v>
      </c>
      <c r="M1156" s="373" t="s">
        <v>418</v>
      </c>
      <c r="N1156" s="373" t="s">
        <v>378</v>
      </c>
      <c r="O1156" s="373" t="s">
        <v>1615</v>
      </c>
      <c r="P1156" s="373" t="s">
        <v>514</v>
      </c>
      <c r="Q1156" t="s">
        <v>515</v>
      </c>
      <c r="R1156" t="s">
        <v>515</v>
      </c>
      <c r="S1156" t="s">
        <v>515</v>
      </c>
      <c r="U1156" s="373" t="s">
        <v>418</v>
      </c>
      <c r="V1156" t="str">
        <f t="shared" si="36"/>
        <v>Western</v>
      </c>
      <c r="W1156" t="s">
        <v>516</v>
      </c>
    </row>
    <row r="1157" spans="10:23">
      <c r="J1157" s="372" t="str">
        <f t="shared" ref="J1157:J1220" si="37">CONCATENATE(L1157,O1157)</f>
        <v>13042Oneida</v>
      </c>
      <c r="K1157" s="373" t="s">
        <v>1638</v>
      </c>
      <c r="L1157">
        <v>13042</v>
      </c>
      <c r="M1157" s="373" t="s">
        <v>424</v>
      </c>
      <c r="N1157" s="373" t="s">
        <v>378</v>
      </c>
      <c r="O1157" s="373" t="s">
        <v>1639</v>
      </c>
      <c r="P1157" s="373" t="s">
        <v>1042</v>
      </c>
      <c r="Q1157" t="s">
        <v>520</v>
      </c>
      <c r="R1157" t="s">
        <v>520</v>
      </c>
      <c r="S1157" t="s">
        <v>520</v>
      </c>
      <c r="U1157" s="373" t="s">
        <v>424</v>
      </c>
      <c r="V1157" t="str">
        <f t="shared" ref="V1157:V1220" si="38">Q1157</f>
        <v>Central</v>
      </c>
      <c r="W1157" t="s">
        <v>570</v>
      </c>
    </row>
    <row r="1158" spans="10:23">
      <c r="J1158" s="372" t="str">
        <f t="shared" si="37"/>
        <v>13483Oneida</v>
      </c>
      <c r="K1158" s="373" t="s">
        <v>1640</v>
      </c>
      <c r="L1158">
        <v>13483</v>
      </c>
      <c r="M1158" s="373" t="s">
        <v>424</v>
      </c>
      <c r="N1158" s="373" t="s">
        <v>378</v>
      </c>
      <c r="O1158" s="373" t="s">
        <v>1639</v>
      </c>
      <c r="P1158" s="373" t="s">
        <v>1042</v>
      </c>
      <c r="Q1158" t="s">
        <v>520</v>
      </c>
      <c r="R1158" t="s">
        <v>520</v>
      </c>
      <c r="S1158" t="s">
        <v>520</v>
      </c>
      <c r="U1158" s="373" t="s">
        <v>424</v>
      </c>
      <c r="V1158" t="str">
        <f t="shared" si="38"/>
        <v>Central</v>
      </c>
      <c r="W1158" t="s">
        <v>570</v>
      </c>
    </row>
    <row r="1159" spans="10:23">
      <c r="J1159" s="372" t="str">
        <f t="shared" si="37"/>
        <v>13301Oneida</v>
      </c>
      <c r="K1159" s="373" t="s">
        <v>1641</v>
      </c>
      <c r="L1159">
        <v>13301</v>
      </c>
      <c r="M1159" s="373" t="s">
        <v>430</v>
      </c>
      <c r="N1159" s="373" t="s">
        <v>494</v>
      </c>
      <c r="O1159" s="373" t="s">
        <v>1639</v>
      </c>
      <c r="P1159" s="373" t="s">
        <v>1042</v>
      </c>
      <c r="Q1159" t="s">
        <v>520</v>
      </c>
      <c r="R1159" t="s">
        <v>520</v>
      </c>
      <c r="S1159" t="s">
        <v>520</v>
      </c>
      <c r="U1159" s="373" t="s">
        <v>430</v>
      </c>
      <c r="V1159" t="str">
        <f t="shared" si="38"/>
        <v>Central</v>
      </c>
      <c r="W1159" t="s">
        <v>570</v>
      </c>
    </row>
    <row r="1160" spans="10:23">
      <c r="J1160" s="372" t="str">
        <f t="shared" si="37"/>
        <v>13309Oneida</v>
      </c>
      <c r="K1160" s="373" t="s">
        <v>1642</v>
      </c>
      <c r="L1160">
        <v>13309</v>
      </c>
      <c r="M1160" s="373" t="s">
        <v>430</v>
      </c>
      <c r="N1160" s="373" t="s">
        <v>494</v>
      </c>
      <c r="O1160" s="373" t="s">
        <v>1639</v>
      </c>
      <c r="P1160" s="373" t="s">
        <v>1042</v>
      </c>
      <c r="Q1160" t="s">
        <v>520</v>
      </c>
      <c r="R1160" t="s">
        <v>520</v>
      </c>
      <c r="S1160" t="s">
        <v>520</v>
      </c>
      <c r="U1160" s="373" t="s">
        <v>430</v>
      </c>
      <c r="V1160" t="str">
        <f t="shared" si="38"/>
        <v>Central</v>
      </c>
      <c r="W1160" t="s">
        <v>570</v>
      </c>
    </row>
    <row r="1161" spans="10:23">
      <c r="J1161" s="372" t="str">
        <f t="shared" si="37"/>
        <v>13054Oneida</v>
      </c>
      <c r="K1161" s="373" t="s">
        <v>1643</v>
      </c>
      <c r="L1161">
        <v>13054</v>
      </c>
      <c r="M1161" s="373" t="s">
        <v>430</v>
      </c>
      <c r="N1161" s="373" t="s">
        <v>378</v>
      </c>
      <c r="O1161" s="373" t="s">
        <v>1639</v>
      </c>
      <c r="P1161" s="373" t="s">
        <v>1042</v>
      </c>
      <c r="Q1161" t="s">
        <v>520</v>
      </c>
      <c r="R1161" t="s">
        <v>520</v>
      </c>
      <c r="S1161" t="s">
        <v>520</v>
      </c>
      <c r="U1161" s="373" t="s">
        <v>430</v>
      </c>
      <c r="V1161" t="str">
        <f t="shared" si="38"/>
        <v>Central</v>
      </c>
      <c r="W1161" t="s">
        <v>570</v>
      </c>
    </row>
    <row r="1162" spans="10:23">
      <c r="J1162" s="372" t="str">
        <f t="shared" si="37"/>
        <v>13123Oneida</v>
      </c>
      <c r="K1162" s="373" t="s">
        <v>1644</v>
      </c>
      <c r="L1162">
        <v>13123</v>
      </c>
      <c r="M1162" s="373" t="s">
        <v>430</v>
      </c>
      <c r="N1162" s="373" t="s">
        <v>378</v>
      </c>
      <c r="O1162" s="373" t="s">
        <v>1639</v>
      </c>
      <c r="P1162" s="373" t="s">
        <v>1042</v>
      </c>
      <c r="Q1162" t="s">
        <v>520</v>
      </c>
      <c r="R1162" t="s">
        <v>520</v>
      </c>
      <c r="S1162" t="s">
        <v>520</v>
      </c>
      <c r="U1162" s="373" t="s">
        <v>430</v>
      </c>
      <c r="V1162" t="str">
        <f t="shared" si="38"/>
        <v>Central</v>
      </c>
      <c r="W1162" t="s">
        <v>570</v>
      </c>
    </row>
    <row r="1163" spans="10:23">
      <c r="J1163" s="372" t="str">
        <f t="shared" si="37"/>
        <v>13157Oneida</v>
      </c>
      <c r="K1163" s="373" t="s">
        <v>1645</v>
      </c>
      <c r="L1163">
        <v>13157</v>
      </c>
      <c r="M1163" s="373" t="s">
        <v>430</v>
      </c>
      <c r="N1163" s="373" t="s">
        <v>378</v>
      </c>
      <c r="O1163" s="373" t="s">
        <v>1639</v>
      </c>
      <c r="P1163" s="373" t="s">
        <v>1042</v>
      </c>
      <c r="Q1163" t="s">
        <v>520</v>
      </c>
      <c r="R1163" t="s">
        <v>520</v>
      </c>
      <c r="S1163" t="s">
        <v>520</v>
      </c>
      <c r="U1163" s="373" t="s">
        <v>430</v>
      </c>
      <c r="V1163" t="str">
        <f t="shared" si="38"/>
        <v>Central</v>
      </c>
      <c r="W1163" t="s">
        <v>570</v>
      </c>
    </row>
    <row r="1164" spans="10:23">
      <c r="J1164" s="372" t="str">
        <f t="shared" si="37"/>
        <v>13162Oneida</v>
      </c>
      <c r="K1164" s="373" t="s">
        <v>1646</v>
      </c>
      <c r="L1164">
        <v>13162</v>
      </c>
      <c r="M1164" s="373" t="s">
        <v>430</v>
      </c>
      <c r="N1164" s="373" t="s">
        <v>378</v>
      </c>
      <c r="O1164" s="373" t="s">
        <v>1639</v>
      </c>
      <c r="P1164" s="373" t="s">
        <v>1042</v>
      </c>
      <c r="Q1164" t="s">
        <v>520</v>
      </c>
      <c r="R1164" t="s">
        <v>520</v>
      </c>
      <c r="S1164" t="s">
        <v>520</v>
      </c>
      <c r="U1164" s="373" t="s">
        <v>430</v>
      </c>
      <c r="V1164" t="str">
        <f t="shared" si="38"/>
        <v>Central</v>
      </c>
      <c r="W1164" t="s">
        <v>570</v>
      </c>
    </row>
    <row r="1165" spans="10:23">
      <c r="J1165" s="372" t="str">
        <f t="shared" si="37"/>
        <v>13303Oneida</v>
      </c>
      <c r="K1165" s="373" t="s">
        <v>1647</v>
      </c>
      <c r="L1165">
        <v>13303</v>
      </c>
      <c r="M1165" s="373" t="s">
        <v>430</v>
      </c>
      <c r="N1165" s="373" t="s">
        <v>378</v>
      </c>
      <c r="O1165" s="373" t="s">
        <v>1639</v>
      </c>
      <c r="P1165" s="373" t="s">
        <v>1042</v>
      </c>
      <c r="Q1165" t="s">
        <v>520</v>
      </c>
      <c r="R1165" t="s">
        <v>520</v>
      </c>
      <c r="S1165" t="s">
        <v>520</v>
      </c>
      <c r="U1165" s="373" t="s">
        <v>430</v>
      </c>
      <c r="V1165" t="str">
        <f t="shared" si="38"/>
        <v>Central</v>
      </c>
      <c r="W1165" t="s">
        <v>570</v>
      </c>
    </row>
    <row r="1166" spans="10:23">
      <c r="J1166" s="372" t="str">
        <f t="shared" si="37"/>
        <v>13304Oneida</v>
      </c>
      <c r="K1166" s="373" t="s">
        <v>1648</v>
      </c>
      <c r="L1166">
        <v>13304</v>
      </c>
      <c r="M1166" s="373" t="s">
        <v>430</v>
      </c>
      <c r="N1166" s="373" t="s">
        <v>378</v>
      </c>
      <c r="O1166" s="373" t="s">
        <v>1639</v>
      </c>
      <c r="P1166" s="373" t="s">
        <v>1042</v>
      </c>
      <c r="Q1166" t="s">
        <v>520</v>
      </c>
      <c r="R1166" t="s">
        <v>520</v>
      </c>
      <c r="S1166" t="s">
        <v>520</v>
      </c>
      <c r="U1166" s="373" t="s">
        <v>430</v>
      </c>
      <c r="V1166" t="str">
        <f t="shared" si="38"/>
        <v>Central</v>
      </c>
      <c r="W1166" t="s">
        <v>570</v>
      </c>
    </row>
    <row r="1167" spans="10:23">
      <c r="J1167" s="372" t="str">
        <f t="shared" si="37"/>
        <v>13308Oneida</v>
      </c>
      <c r="K1167" s="373" t="s">
        <v>1649</v>
      </c>
      <c r="L1167">
        <v>13308</v>
      </c>
      <c r="M1167" s="373" t="s">
        <v>430</v>
      </c>
      <c r="N1167" s="373" t="s">
        <v>378</v>
      </c>
      <c r="O1167" s="373" t="s">
        <v>1639</v>
      </c>
      <c r="P1167" s="373" t="s">
        <v>1042</v>
      </c>
      <c r="Q1167" t="s">
        <v>520</v>
      </c>
      <c r="R1167" t="s">
        <v>520</v>
      </c>
      <c r="S1167" t="s">
        <v>520</v>
      </c>
      <c r="U1167" s="373" t="s">
        <v>430</v>
      </c>
      <c r="V1167" t="str">
        <f t="shared" si="38"/>
        <v>Central</v>
      </c>
      <c r="W1167" t="s">
        <v>570</v>
      </c>
    </row>
    <row r="1168" spans="10:23">
      <c r="J1168" s="372" t="str">
        <f t="shared" si="37"/>
        <v>13316Oneida</v>
      </c>
      <c r="K1168" s="373" t="s">
        <v>1650</v>
      </c>
      <c r="L1168">
        <v>13316</v>
      </c>
      <c r="M1168" s="373" t="s">
        <v>430</v>
      </c>
      <c r="N1168" s="373" t="s">
        <v>378</v>
      </c>
      <c r="O1168" s="373" t="s">
        <v>1639</v>
      </c>
      <c r="P1168" s="373" t="s">
        <v>1042</v>
      </c>
      <c r="Q1168" t="s">
        <v>520</v>
      </c>
      <c r="R1168" t="s">
        <v>520</v>
      </c>
      <c r="S1168" t="s">
        <v>520</v>
      </c>
      <c r="U1168" s="373" t="s">
        <v>430</v>
      </c>
      <c r="V1168" t="str">
        <f t="shared" si="38"/>
        <v>Central</v>
      </c>
      <c r="W1168" t="s">
        <v>570</v>
      </c>
    </row>
    <row r="1169" spans="10:23">
      <c r="J1169" s="372" t="str">
        <f t="shared" si="37"/>
        <v>13319Oneida</v>
      </c>
      <c r="K1169" s="373" t="s">
        <v>1651</v>
      </c>
      <c r="L1169">
        <v>13319</v>
      </c>
      <c r="M1169" s="373" t="s">
        <v>430</v>
      </c>
      <c r="N1169" s="373" t="s">
        <v>378</v>
      </c>
      <c r="O1169" s="373" t="s">
        <v>1639</v>
      </c>
      <c r="P1169" s="373" t="s">
        <v>1042</v>
      </c>
      <c r="Q1169" t="s">
        <v>520</v>
      </c>
      <c r="R1169" t="s">
        <v>520</v>
      </c>
      <c r="S1169" t="s">
        <v>520</v>
      </c>
      <c r="U1169" s="373" t="s">
        <v>430</v>
      </c>
      <c r="V1169" t="str">
        <f t="shared" si="38"/>
        <v>Central</v>
      </c>
      <c r="W1169" t="s">
        <v>570</v>
      </c>
    </row>
    <row r="1170" spans="10:23">
      <c r="J1170" s="372" t="str">
        <f t="shared" si="37"/>
        <v>13321Oneida</v>
      </c>
      <c r="K1170" s="373" t="s">
        <v>1652</v>
      </c>
      <c r="L1170">
        <v>13321</v>
      </c>
      <c r="M1170" s="373" t="s">
        <v>430</v>
      </c>
      <c r="N1170" s="373" t="s">
        <v>378</v>
      </c>
      <c r="O1170" s="373" t="s">
        <v>1639</v>
      </c>
      <c r="P1170" s="373" t="s">
        <v>1042</v>
      </c>
      <c r="Q1170" t="s">
        <v>520</v>
      </c>
      <c r="R1170" t="s">
        <v>520</v>
      </c>
      <c r="S1170" t="s">
        <v>520</v>
      </c>
      <c r="U1170" s="373" t="s">
        <v>430</v>
      </c>
      <c r="V1170" t="str">
        <f t="shared" si="38"/>
        <v>Central</v>
      </c>
      <c r="W1170" t="s">
        <v>570</v>
      </c>
    </row>
    <row r="1171" spans="10:23">
      <c r="J1171" s="372" t="str">
        <f t="shared" si="37"/>
        <v>13322Oneida</v>
      </c>
      <c r="K1171" s="373" t="s">
        <v>1653</v>
      </c>
      <c r="L1171">
        <v>13322</v>
      </c>
      <c r="M1171" s="373" t="s">
        <v>430</v>
      </c>
      <c r="N1171" s="373" t="s">
        <v>378</v>
      </c>
      <c r="O1171" s="373" t="s">
        <v>1639</v>
      </c>
      <c r="P1171" s="373" t="s">
        <v>1042</v>
      </c>
      <c r="Q1171" t="s">
        <v>520</v>
      </c>
      <c r="R1171" t="s">
        <v>520</v>
      </c>
      <c r="S1171" t="s">
        <v>520</v>
      </c>
      <c r="U1171" s="373" t="s">
        <v>430</v>
      </c>
      <c r="V1171" t="str">
        <f t="shared" si="38"/>
        <v>Central</v>
      </c>
      <c r="W1171" t="s">
        <v>570</v>
      </c>
    </row>
    <row r="1172" spans="10:23">
      <c r="J1172" s="372" t="str">
        <f t="shared" si="37"/>
        <v>13323Oneida</v>
      </c>
      <c r="K1172" s="373" t="s">
        <v>1654</v>
      </c>
      <c r="L1172">
        <v>13323</v>
      </c>
      <c r="M1172" s="373" t="s">
        <v>430</v>
      </c>
      <c r="N1172" s="373" t="s">
        <v>378</v>
      </c>
      <c r="O1172" s="373" t="s">
        <v>1639</v>
      </c>
      <c r="P1172" s="373" t="s">
        <v>1042</v>
      </c>
      <c r="Q1172" t="s">
        <v>520</v>
      </c>
      <c r="R1172" t="s">
        <v>520</v>
      </c>
      <c r="S1172" t="s">
        <v>520</v>
      </c>
      <c r="U1172" s="373" t="s">
        <v>430</v>
      </c>
      <c r="V1172" t="str">
        <f t="shared" si="38"/>
        <v>Central</v>
      </c>
      <c r="W1172" t="s">
        <v>570</v>
      </c>
    </row>
    <row r="1173" spans="10:23">
      <c r="J1173" s="372" t="str">
        <f t="shared" si="37"/>
        <v>13338Oneida</v>
      </c>
      <c r="K1173" s="373" t="s">
        <v>1655</v>
      </c>
      <c r="L1173">
        <v>13338</v>
      </c>
      <c r="M1173" s="373" t="s">
        <v>430</v>
      </c>
      <c r="N1173" s="373" t="s">
        <v>378</v>
      </c>
      <c r="O1173" s="373" t="s">
        <v>1639</v>
      </c>
      <c r="P1173" s="373" t="s">
        <v>1042</v>
      </c>
      <c r="Q1173" t="s">
        <v>520</v>
      </c>
      <c r="R1173" t="s">
        <v>520</v>
      </c>
      <c r="S1173" t="s">
        <v>520</v>
      </c>
      <c r="U1173" s="373" t="s">
        <v>430</v>
      </c>
      <c r="V1173" t="str">
        <f t="shared" si="38"/>
        <v>Central</v>
      </c>
      <c r="W1173" t="s">
        <v>570</v>
      </c>
    </row>
    <row r="1174" spans="10:23">
      <c r="J1174" s="372" t="str">
        <f t="shared" si="37"/>
        <v>13341Oneida</v>
      </c>
      <c r="K1174" s="373" t="s">
        <v>1656</v>
      </c>
      <c r="L1174">
        <v>13341</v>
      </c>
      <c r="M1174" s="373" t="s">
        <v>430</v>
      </c>
      <c r="N1174" s="373" t="s">
        <v>378</v>
      </c>
      <c r="O1174" s="373" t="s">
        <v>1639</v>
      </c>
      <c r="P1174" s="373" t="s">
        <v>1042</v>
      </c>
      <c r="Q1174" t="s">
        <v>520</v>
      </c>
      <c r="R1174" t="s">
        <v>520</v>
      </c>
      <c r="S1174" t="s">
        <v>520</v>
      </c>
      <c r="U1174" s="373" t="s">
        <v>430</v>
      </c>
      <c r="V1174" t="str">
        <f t="shared" si="38"/>
        <v>Central</v>
      </c>
      <c r="W1174" t="s">
        <v>570</v>
      </c>
    </row>
    <row r="1175" spans="10:23">
      <c r="J1175" s="372" t="str">
        <f t="shared" si="37"/>
        <v>13352Oneida</v>
      </c>
      <c r="K1175" s="373" t="s">
        <v>1657</v>
      </c>
      <c r="L1175">
        <v>13352</v>
      </c>
      <c r="M1175" s="373" t="s">
        <v>430</v>
      </c>
      <c r="N1175" s="373" t="s">
        <v>378</v>
      </c>
      <c r="O1175" s="373" t="s">
        <v>1639</v>
      </c>
      <c r="P1175" s="373" t="s">
        <v>1042</v>
      </c>
      <c r="Q1175" t="s">
        <v>520</v>
      </c>
      <c r="R1175" t="s">
        <v>520</v>
      </c>
      <c r="S1175" t="s">
        <v>520</v>
      </c>
      <c r="U1175" s="373" t="s">
        <v>430</v>
      </c>
      <c r="V1175" t="str">
        <f t="shared" si="38"/>
        <v>Central</v>
      </c>
      <c r="W1175" t="s">
        <v>570</v>
      </c>
    </row>
    <row r="1176" spans="10:23">
      <c r="J1176" s="372" t="str">
        <f t="shared" si="37"/>
        <v>13354Oneida</v>
      </c>
      <c r="K1176" s="373" t="s">
        <v>1658</v>
      </c>
      <c r="L1176">
        <v>13354</v>
      </c>
      <c r="M1176" s="373" t="s">
        <v>430</v>
      </c>
      <c r="N1176" s="373" t="s">
        <v>378</v>
      </c>
      <c r="O1176" s="373" t="s">
        <v>1639</v>
      </c>
      <c r="P1176" s="373" t="s">
        <v>1042</v>
      </c>
      <c r="Q1176" t="s">
        <v>520</v>
      </c>
      <c r="R1176" t="s">
        <v>520</v>
      </c>
      <c r="S1176" t="s">
        <v>520</v>
      </c>
      <c r="U1176" s="373" t="s">
        <v>430</v>
      </c>
      <c r="V1176" t="str">
        <f t="shared" si="38"/>
        <v>Central</v>
      </c>
      <c r="W1176" t="s">
        <v>570</v>
      </c>
    </row>
    <row r="1177" spans="10:23">
      <c r="J1177" s="372" t="str">
        <f t="shared" si="37"/>
        <v>13363Oneida</v>
      </c>
      <c r="K1177" s="373" t="s">
        <v>1659</v>
      </c>
      <c r="L1177">
        <v>13363</v>
      </c>
      <c r="M1177" s="373" t="s">
        <v>430</v>
      </c>
      <c r="N1177" s="373" t="s">
        <v>378</v>
      </c>
      <c r="O1177" s="373" t="s">
        <v>1639</v>
      </c>
      <c r="P1177" s="373" t="s">
        <v>1042</v>
      </c>
      <c r="Q1177" t="s">
        <v>520</v>
      </c>
      <c r="R1177" t="s">
        <v>520</v>
      </c>
      <c r="S1177" t="s">
        <v>520</v>
      </c>
      <c r="U1177" s="373" t="s">
        <v>430</v>
      </c>
      <c r="V1177" t="str">
        <f t="shared" si="38"/>
        <v>Central</v>
      </c>
      <c r="W1177" t="s">
        <v>570</v>
      </c>
    </row>
    <row r="1178" spans="10:23">
      <c r="J1178" s="372" t="str">
        <f t="shared" si="37"/>
        <v>13401Oneida</v>
      </c>
      <c r="K1178" s="373" t="s">
        <v>1660</v>
      </c>
      <c r="L1178">
        <v>13401</v>
      </c>
      <c r="M1178" s="373" t="s">
        <v>430</v>
      </c>
      <c r="N1178" s="373" t="s">
        <v>378</v>
      </c>
      <c r="O1178" s="373" t="s">
        <v>1639</v>
      </c>
      <c r="P1178" s="373" t="s">
        <v>1042</v>
      </c>
      <c r="Q1178" t="s">
        <v>520</v>
      </c>
      <c r="R1178" t="s">
        <v>520</v>
      </c>
      <c r="S1178" t="s">
        <v>520</v>
      </c>
      <c r="U1178" s="373" t="s">
        <v>430</v>
      </c>
      <c r="V1178" t="str">
        <f t="shared" si="38"/>
        <v>Central</v>
      </c>
      <c r="W1178" t="s">
        <v>570</v>
      </c>
    </row>
    <row r="1179" spans="10:23">
      <c r="J1179" s="372" t="str">
        <f t="shared" si="37"/>
        <v>13403Oneida</v>
      </c>
      <c r="K1179" s="373" t="s">
        <v>1661</v>
      </c>
      <c r="L1179">
        <v>13403</v>
      </c>
      <c r="M1179" s="373" t="s">
        <v>430</v>
      </c>
      <c r="N1179" s="373" t="s">
        <v>378</v>
      </c>
      <c r="O1179" s="373" t="s">
        <v>1639</v>
      </c>
      <c r="P1179" s="373" t="s">
        <v>1042</v>
      </c>
      <c r="Q1179" t="s">
        <v>520</v>
      </c>
      <c r="R1179" t="s">
        <v>520</v>
      </c>
      <c r="S1179" t="s">
        <v>520</v>
      </c>
      <c r="U1179" s="373" t="s">
        <v>430</v>
      </c>
      <c r="V1179" t="str">
        <f t="shared" si="38"/>
        <v>Central</v>
      </c>
      <c r="W1179" t="s">
        <v>570</v>
      </c>
    </row>
    <row r="1180" spans="10:23">
      <c r="J1180" s="372" t="str">
        <f t="shared" si="37"/>
        <v>13413Oneida</v>
      </c>
      <c r="K1180" s="373" t="s">
        <v>1662</v>
      </c>
      <c r="L1180">
        <v>13413</v>
      </c>
      <c r="M1180" s="373" t="s">
        <v>430</v>
      </c>
      <c r="N1180" s="373" t="s">
        <v>378</v>
      </c>
      <c r="O1180" s="373" t="s">
        <v>1639</v>
      </c>
      <c r="P1180" s="373" t="s">
        <v>1042</v>
      </c>
      <c r="Q1180" t="s">
        <v>520</v>
      </c>
      <c r="R1180" t="s">
        <v>520</v>
      </c>
      <c r="S1180" t="s">
        <v>520</v>
      </c>
      <c r="U1180" s="373" t="s">
        <v>430</v>
      </c>
      <c r="V1180" t="str">
        <f t="shared" si="38"/>
        <v>Central</v>
      </c>
      <c r="W1180" t="s">
        <v>570</v>
      </c>
    </row>
    <row r="1181" spans="10:23">
      <c r="J1181" s="372" t="str">
        <f t="shared" si="37"/>
        <v>13417Oneida</v>
      </c>
      <c r="K1181" s="373" t="s">
        <v>1663</v>
      </c>
      <c r="L1181">
        <v>13417</v>
      </c>
      <c r="M1181" s="373" t="s">
        <v>430</v>
      </c>
      <c r="N1181" s="373" t="s">
        <v>378</v>
      </c>
      <c r="O1181" s="373" t="s">
        <v>1639</v>
      </c>
      <c r="P1181" s="373" t="s">
        <v>1042</v>
      </c>
      <c r="Q1181" t="s">
        <v>520</v>
      </c>
      <c r="R1181" t="s">
        <v>520</v>
      </c>
      <c r="S1181" t="s">
        <v>520</v>
      </c>
      <c r="U1181" s="373" t="s">
        <v>430</v>
      </c>
      <c r="V1181" t="str">
        <f t="shared" si="38"/>
        <v>Central</v>
      </c>
      <c r="W1181" t="s">
        <v>570</v>
      </c>
    </row>
    <row r="1182" spans="10:23">
      <c r="J1182" s="372" t="str">
        <f t="shared" si="37"/>
        <v>13424Oneida</v>
      </c>
      <c r="K1182" s="373" t="s">
        <v>1664</v>
      </c>
      <c r="L1182">
        <v>13424</v>
      </c>
      <c r="M1182" s="373" t="s">
        <v>430</v>
      </c>
      <c r="N1182" s="373" t="s">
        <v>378</v>
      </c>
      <c r="O1182" s="373" t="s">
        <v>1639</v>
      </c>
      <c r="P1182" s="373" t="s">
        <v>1042</v>
      </c>
      <c r="Q1182" t="s">
        <v>520</v>
      </c>
      <c r="R1182" t="s">
        <v>520</v>
      </c>
      <c r="S1182" t="s">
        <v>520</v>
      </c>
      <c r="U1182" s="373" t="s">
        <v>430</v>
      </c>
      <c r="V1182" t="str">
        <f t="shared" si="38"/>
        <v>Central</v>
      </c>
      <c r="W1182" t="s">
        <v>570</v>
      </c>
    </row>
    <row r="1183" spans="10:23">
      <c r="J1183" s="372" t="str">
        <f t="shared" si="37"/>
        <v>13435Oneida</v>
      </c>
      <c r="K1183" s="373" t="s">
        <v>1665</v>
      </c>
      <c r="L1183">
        <v>13435</v>
      </c>
      <c r="M1183" s="373" t="s">
        <v>430</v>
      </c>
      <c r="N1183" s="373" t="s">
        <v>378</v>
      </c>
      <c r="O1183" s="373" t="s">
        <v>1639</v>
      </c>
      <c r="P1183" s="373" t="s">
        <v>1042</v>
      </c>
      <c r="Q1183" t="s">
        <v>520</v>
      </c>
      <c r="R1183" t="s">
        <v>520</v>
      </c>
      <c r="S1183" t="s">
        <v>520</v>
      </c>
      <c r="U1183" s="373" t="s">
        <v>430</v>
      </c>
      <c r="V1183" t="str">
        <f t="shared" si="38"/>
        <v>Central</v>
      </c>
      <c r="W1183" t="s">
        <v>570</v>
      </c>
    </row>
    <row r="1184" spans="10:23">
      <c r="J1184" s="372" t="str">
        <f t="shared" si="37"/>
        <v>13438Oneida</v>
      </c>
      <c r="K1184" s="373" t="s">
        <v>1666</v>
      </c>
      <c r="L1184">
        <v>13438</v>
      </c>
      <c r="M1184" s="373" t="s">
        <v>430</v>
      </c>
      <c r="N1184" s="373" t="s">
        <v>378</v>
      </c>
      <c r="O1184" s="373" t="s">
        <v>1639</v>
      </c>
      <c r="P1184" s="373" t="s">
        <v>1042</v>
      </c>
      <c r="Q1184" t="s">
        <v>520</v>
      </c>
      <c r="R1184" t="s">
        <v>520</v>
      </c>
      <c r="S1184" t="s">
        <v>520</v>
      </c>
      <c r="U1184" s="373" t="s">
        <v>430</v>
      </c>
      <c r="V1184" t="str">
        <f t="shared" si="38"/>
        <v>Central</v>
      </c>
      <c r="W1184" t="s">
        <v>570</v>
      </c>
    </row>
    <row r="1185" spans="10:23">
      <c r="J1185" s="372" t="str">
        <f t="shared" si="37"/>
        <v>13440Oneida</v>
      </c>
      <c r="K1185" s="373" t="s">
        <v>1667</v>
      </c>
      <c r="L1185">
        <v>13440</v>
      </c>
      <c r="M1185" s="373" t="s">
        <v>430</v>
      </c>
      <c r="N1185" s="373" t="s">
        <v>378</v>
      </c>
      <c r="O1185" s="373" t="s">
        <v>1639</v>
      </c>
      <c r="P1185" s="373" t="s">
        <v>1042</v>
      </c>
      <c r="Q1185" t="s">
        <v>520</v>
      </c>
      <c r="R1185" t="s">
        <v>520</v>
      </c>
      <c r="S1185" t="s">
        <v>520</v>
      </c>
      <c r="U1185" s="373" t="s">
        <v>430</v>
      </c>
      <c r="V1185" t="str">
        <f t="shared" si="38"/>
        <v>Central</v>
      </c>
      <c r="W1185" t="s">
        <v>570</v>
      </c>
    </row>
    <row r="1186" spans="10:23">
      <c r="J1186" s="372" t="str">
        <f t="shared" si="37"/>
        <v>13441Oneida</v>
      </c>
      <c r="K1186" s="373" t="s">
        <v>1668</v>
      </c>
      <c r="L1186">
        <v>13441</v>
      </c>
      <c r="M1186" s="373" t="s">
        <v>430</v>
      </c>
      <c r="N1186" s="373" t="s">
        <v>378</v>
      </c>
      <c r="O1186" s="373" t="s">
        <v>1639</v>
      </c>
      <c r="P1186" s="373" t="s">
        <v>1042</v>
      </c>
      <c r="Q1186" t="s">
        <v>520</v>
      </c>
      <c r="R1186" t="s">
        <v>520</v>
      </c>
      <c r="S1186" t="s">
        <v>520</v>
      </c>
      <c r="U1186" s="373" t="s">
        <v>430</v>
      </c>
      <c r="V1186" t="str">
        <f t="shared" si="38"/>
        <v>Central</v>
      </c>
      <c r="W1186" t="s">
        <v>570</v>
      </c>
    </row>
    <row r="1187" spans="10:23">
      <c r="J1187" s="372" t="str">
        <f t="shared" si="37"/>
        <v>13442Oneida</v>
      </c>
      <c r="K1187" s="373" t="s">
        <v>1669</v>
      </c>
      <c r="L1187">
        <v>13442</v>
      </c>
      <c r="M1187" s="373" t="s">
        <v>430</v>
      </c>
      <c r="N1187" s="373" t="s">
        <v>378</v>
      </c>
      <c r="O1187" s="373" t="s">
        <v>1639</v>
      </c>
      <c r="P1187" s="373" t="s">
        <v>1042</v>
      </c>
      <c r="Q1187" t="s">
        <v>520</v>
      </c>
      <c r="R1187" t="s">
        <v>520</v>
      </c>
      <c r="S1187" t="s">
        <v>520</v>
      </c>
      <c r="U1187" s="373" t="s">
        <v>430</v>
      </c>
      <c r="V1187" t="str">
        <f t="shared" si="38"/>
        <v>Central</v>
      </c>
      <c r="W1187" t="s">
        <v>570</v>
      </c>
    </row>
    <row r="1188" spans="10:23">
      <c r="J1188" s="372" t="str">
        <f t="shared" si="37"/>
        <v>13449Oneida</v>
      </c>
      <c r="K1188" s="373" t="s">
        <v>1670</v>
      </c>
      <c r="L1188">
        <v>13449</v>
      </c>
      <c r="M1188" s="373" t="s">
        <v>430</v>
      </c>
      <c r="N1188" s="373" t="s">
        <v>378</v>
      </c>
      <c r="O1188" s="373" t="s">
        <v>1639</v>
      </c>
      <c r="P1188" s="373" t="s">
        <v>1042</v>
      </c>
      <c r="Q1188" t="s">
        <v>520</v>
      </c>
      <c r="R1188" t="s">
        <v>520</v>
      </c>
      <c r="S1188" t="s">
        <v>520</v>
      </c>
      <c r="U1188" s="373" t="s">
        <v>430</v>
      </c>
      <c r="V1188" t="str">
        <f t="shared" si="38"/>
        <v>Central</v>
      </c>
      <c r="W1188" t="s">
        <v>570</v>
      </c>
    </row>
    <row r="1189" spans="10:23">
      <c r="J1189" s="372" t="str">
        <f t="shared" si="37"/>
        <v>13456Oneida</v>
      </c>
      <c r="K1189" s="373" t="s">
        <v>1671</v>
      </c>
      <c r="L1189">
        <v>13456</v>
      </c>
      <c r="M1189" s="373" t="s">
        <v>430</v>
      </c>
      <c r="N1189" s="373" t="s">
        <v>378</v>
      </c>
      <c r="O1189" s="373" t="s">
        <v>1639</v>
      </c>
      <c r="P1189" s="373" t="s">
        <v>1042</v>
      </c>
      <c r="Q1189" t="s">
        <v>520</v>
      </c>
      <c r="R1189" t="s">
        <v>520</v>
      </c>
      <c r="S1189" t="s">
        <v>520</v>
      </c>
      <c r="U1189" s="373" t="s">
        <v>430</v>
      </c>
      <c r="V1189" t="str">
        <f t="shared" si="38"/>
        <v>Central</v>
      </c>
      <c r="W1189" t="s">
        <v>570</v>
      </c>
    </row>
    <row r="1190" spans="10:23">
      <c r="J1190" s="372" t="str">
        <f t="shared" si="37"/>
        <v>13469Oneida</v>
      </c>
      <c r="K1190" s="373" t="s">
        <v>1672</v>
      </c>
      <c r="L1190">
        <v>13469</v>
      </c>
      <c r="M1190" s="373" t="s">
        <v>430</v>
      </c>
      <c r="N1190" s="373" t="s">
        <v>378</v>
      </c>
      <c r="O1190" s="373" t="s">
        <v>1639</v>
      </c>
      <c r="P1190" s="373" t="s">
        <v>1042</v>
      </c>
      <c r="Q1190" t="s">
        <v>520</v>
      </c>
      <c r="R1190" t="s">
        <v>520</v>
      </c>
      <c r="S1190" t="s">
        <v>520</v>
      </c>
      <c r="U1190" s="373" t="s">
        <v>430</v>
      </c>
      <c r="V1190" t="str">
        <f t="shared" si="38"/>
        <v>Central</v>
      </c>
      <c r="W1190" t="s">
        <v>570</v>
      </c>
    </row>
    <row r="1191" spans="10:23">
      <c r="J1191" s="372" t="str">
        <f t="shared" si="37"/>
        <v>13471Oneida</v>
      </c>
      <c r="K1191" s="373" t="s">
        <v>1673</v>
      </c>
      <c r="L1191">
        <v>13471</v>
      </c>
      <c r="M1191" s="373" t="s">
        <v>430</v>
      </c>
      <c r="N1191" s="373" t="s">
        <v>378</v>
      </c>
      <c r="O1191" s="373" t="s">
        <v>1639</v>
      </c>
      <c r="P1191" s="373" t="s">
        <v>1042</v>
      </c>
      <c r="Q1191" t="s">
        <v>520</v>
      </c>
      <c r="R1191" t="s">
        <v>520</v>
      </c>
      <c r="S1191" t="s">
        <v>520</v>
      </c>
      <c r="U1191" s="373" t="s">
        <v>430</v>
      </c>
      <c r="V1191" t="str">
        <f t="shared" si="38"/>
        <v>Central</v>
      </c>
      <c r="W1191" t="s">
        <v>570</v>
      </c>
    </row>
    <row r="1192" spans="10:23">
      <c r="J1192" s="372" t="str">
        <f t="shared" si="37"/>
        <v>13476Oneida</v>
      </c>
      <c r="K1192" s="373" t="s">
        <v>1674</v>
      </c>
      <c r="L1192">
        <v>13476</v>
      </c>
      <c r="M1192" s="373" t="s">
        <v>430</v>
      </c>
      <c r="N1192" s="373" t="s">
        <v>378</v>
      </c>
      <c r="O1192" s="373" t="s">
        <v>1639</v>
      </c>
      <c r="P1192" s="373" t="s">
        <v>1042</v>
      </c>
      <c r="Q1192" t="s">
        <v>520</v>
      </c>
      <c r="R1192" t="s">
        <v>520</v>
      </c>
      <c r="S1192" t="s">
        <v>520</v>
      </c>
      <c r="U1192" s="373" t="s">
        <v>430</v>
      </c>
      <c r="V1192" t="str">
        <f t="shared" si="38"/>
        <v>Central</v>
      </c>
      <c r="W1192" t="s">
        <v>570</v>
      </c>
    </row>
    <row r="1193" spans="10:23">
      <c r="J1193" s="372" t="str">
        <f t="shared" si="37"/>
        <v>13477Oneida</v>
      </c>
      <c r="K1193" s="373" t="s">
        <v>1675</v>
      </c>
      <c r="L1193">
        <v>13477</v>
      </c>
      <c r="M1193" s="373" t="s">
        <v>430</v>
      </c>
      <c r="N1193" s="373" t="s">
        <v>378</v>
      </c>
      <c r="O1193" s="373" t="s">
        <v>1639</v>
      </c>
      <c r="P1193" s="373" t="s">
        <v>1042</v>
      </c>
      <c r="Q1193" t="s">
        <v>520</v>
      </c>
      <c r="R1193" t="s">
        <v>520</v>
      </c>
      <c r="S1193" t="s">
        <v>520</v>
      </c>
      <c r="U1193" s="373" t="s">
        <v>430</v>
      </c>
      <c r="V1193" t="str">
        <f t="shared" si="38"/>
        <v>Central</v>
      </c>
      <c r="W1193" t="s">
        <v>570</v>
      </c>
    </row>
    <row r="1194" spans="10:23">
      <c r="J1194" s="372" t="str">
        <f t="shared" si="37"/>
        <v>13478Oneida</v>
      </c>
      <c r="K1194" s="373" t="s">
        <v>1676</v>
      </c>
      <c r="L1194">
        <v>13478</v>
      </c>
      <c r="M1194" s="373" t="s">
        <v>430</v>
      </c>
      <c r="N1194" s="373" t="s">
        <v>378</v>
      </c>
      <c r="O1194" s="373" t="s">
        <v>1639</v>
      </c>
      <c r="P1194" s="373" t="s">
        <v>1042</v>
      </c>
      <c r="Q1194" t="s">
        <v>520</v>
      </c>
      <c r="R1194" t="s">
        <v>520</v>
      </c>
      <c r="S1194" t="s">
        <v>520</v>
      </c>
      <c r="U1194" s="373" t="s">
        <v>430</v>
      </c>
      <c r="V1194" t="str">
        <f t="shared" si="38"/>
        <v>Central</v>
      </c>
      <c r="W1194" t="s">
        <v>570</v>
      </c>
    </row>
    <row r="1195" spans="10:23">
      <c r="J1195" s="372" t="str">
        <f t="shared" si="37"/>
        <v>13479Oneida</v>
      </c>
      <c r="K1195" s="373" t="s">
        <v>1677</v>
      </c>
      <c r="L1195">
        <v>13479</v>
      </c>
      <c r="M1195" s="373" t="s">
        <v>430</v>
      </c>
      <c r="N1195" s="373" t="s">
        <v>378</v>
      </c>
      <c r="O1195" s="373" t="s">
        <v>1639</v>
      </c>
      <c r="P1195" s="373" t="s">
        <v>1042</v>
      </c>
      <c r="Q1195" t="s">
        <v>520</v>
      </c>
      <c r="R1195" t="s">
        <v>520</v>
      </c>
      <c r="S1195" t="s">
        <v>520</v>
      </c>
      <c r="U1195" s="373" t="s">
        <v>430</v>
      </c>
      <c r="V1195" t="str">
        <f t="shared" si="38"/>
        <v>Central</v>
      </c>
      <c r="W1195" t="s">
        <v>570</v>
      </c>
    </row>
    <row r="1196" spans="10:23">
      <c r="J1196" s="372" t="str">
        <f t="shared" si="37"/>
        <v>13486Oneida</v>
      </c>
      <c r="K1196" s="373" t="s">
        <v>1678</v>
      </c>
      <c r="L1196">
        <v>13486</v>
      </c>
      <c r="M1196" s="373" t="s">
        <v>430</v>
      </c>
      <c r="N1196" s="373" t="s">
        <v>378</v>
      </c>
      <c r="O1196" s="373" t="s">
        <v>1639</v>
      </c>
      <c r="P1196" s="373" t="s">
        <v>1042</v>
      </c>
      <c r="Q1196" t="s">
        <v>520</v>
      </c>
      <c r="R1196" t="s">
        <v>520</v>
      </c>
      <c r="S1196" t="s">
        <v>520</v>
      </c>
      <c r="U1196" s="373" t="s">
        <v>430</v>
      </c>
      <c r="V1196" t="str">
        <f t="shared" si="38"/>
        <v>Central</v>
      </c>
      <c r="W1196" t="s">
        <v>570</v>
      </c>
    </row>
    <row r="1197" spans="10:23">
      <c r="J1197" s="372" t="str">
        <f t="shared" si="37"/>
        <v>13490Oneida</v>
      </c>
      <c r="K1197" s="373" t="s">
        <v>1679</v>
      </c>
      <c r="L1197">
        <v>13490</v>
      </c>
      <c r="M1197" s="373" t="s">
        <v>430</v>
      </c>
      <c r="N1197" s="373" t="s">
        <v>378</v>
      </c>
      <c r="O1197" s="373" t="s">
        <v>1639</v>
      </c>
      <c r="P1197" s="373" t="s">
        <v>1042</v>
      </c>
      <c r="Q1197" t="s">
        <v>520</v>
      </c>
      <c r="R1197" t="s">
        <v>520</v>
      </c>
      <c r="S1197" t="s">
        <v>520</v>
      </c>
      <c r="U1197" s="373" t="s">
        <v>430</v>
      </c>
      <c r="V1197" t="str">
        <f t="shared" si="38"/>
        <v>Central</v>
      </c>
      <c r="W1197" t="s">
        <v>570</v>
      </c>
    </row>
    <row r="1198" spans="10:23">
      <c r="J1198" s="372" t="str">
        <f t="shared" si="37"/>
        <v>13492Oneida</v>
      </c>
      <c r="K1198" s="373" t="s">
        <v>1680</v>
      </c>
      <c r="L1198">
        <v>13492</v>
      </c>
      <c r="M1198" s="373" t="s">
        <v>430</v>
      </c>
      <c r="N1198" s="373" t="s">
        <v>378</v>
      </c>
      <c r="O1198" s="373" t="s">
        <v>1639</v>
      </c>
      <c r="P1198" s="373" t="s">
        <v>1042</v>
      </c>
      <c r="Q1198" t="s">
        <v>520</v>
      </c>
      <c r="R1198" t="s">
        <v>520</v>
      </c>
      <c r="S1198" t="s">
        <v>520</v>
      </c>
      <c r="U1198" s="373" t="s">
        <v>430</v>
      </c>
      <c r="V1198" t="str">
        <f t="shared" si="38"/>
        <v>Central</v>
      </c>
      <c r="W1198" t="s">
        <v>570</v>
      </c>
    </row>
    <row r="1199" spans="10:23">
      <c r="J1199" s="372" t="str">
        <f t="shared" si="37"/>
        <v>13494Oneida</v>
      </c>
      <c r="K1199" s="373" t="s">
        <v>1681</v>
      </c>
      <c r="L1199">
        <v>13494</v>
      </c>
      <c r="M1199" s="373" t="s">
        <v>430</v>
      </c>
      <c r="N1199" s="373" t="s">
        <v>378</v>
      </c>
      <c r="O1199" s="373" t="s">
        <v>1639</v>
      </c>
      <c r="P1199" s="373" t="s">
        <v>1042</v>
      </c>
      <c r="Q1199" t="s">
        <v>520</v>
      </c>
      <c r="R1199" t="s">
        <v>520</v>
      </c>
      <c r="S1199" t="s">
        <v>520</v>
      </c>
      <c r="U1199" s="373" t="s">
        <v>430</v>
      </c>
      <c r="V1199" t="str">
        <f t="shared" si="38"/>
        <v>Central</v>
      </c>
      <c r="W1199" t="s">
        <v>570</v>
      </c>
    </row>
    <row r="1200" spans="10:23">
      <c r="J1200" s="372" t="str">
        <f t="shared" si="37"/>
        <v>13495Oneida</v>
      </c>
      <c r="K1200" s="373" t="s">
        <v>1682</v>
      </c>
      <c r="L1200">
        <v>13495</v>
      </c>
      <c r="M1200" s="373" t="s">
        <v>430</v>
      </c>
      <c r="N1200" s="373" t="s">
        <v>378</v>
      </c>
      <c r="O1200" s="373" t="s">
        <v>1639</v>
      </c>
      <c r="P1200" s="373" t="s">
        <v>1042</v>
      </c>
      <c r="Q1200" t="s">
        <v>520</v>
      </c>
      <c r="R1200" t="s">
        <v>520</v>
      </c>
      <c r="S1200" t="s">
        <v>520</v>
      </c>
      <c r="U1200" s="373" t="s">
        <v>430</v>
      </c>
      <c r="V1200" t="str">
        <f t="shared" si="38"/>
        <v>Central</v>
      </c>
      <c r="W1200" t="s">
        <v>570</v>
      </c>
    </row>
    <row r="1201" spans="10:23">
      <c r="J1201" s="372" t="str">
        <f t="shared" si="37"/>
        <v>13501Oneida</v>
      </c>
      <c r="K1201" s="373" t="s">
        <v>1683</v>
      </c>
      <c r="L1201">
        <v>13501</v>
      </c>
      <c r="M1201" s="373" t="s">
        <v>430</v>
      </c>
      <c r="N1201" s="373" t="s">
        <v>378</v>
      </c>
      <c r="O1201" s="373" t="s">
        <v>1639</v>
      </c>
      <c r="P1201" s="373" t="s">
        <v>1042</v>
      </c>
      <c r="Q1201" t="s">
        <v>520</v>
      </c>
      <c r="R1201" t="s">
        <v>520</v>
      </c>
      <c r="S1201" t="s">
        <v>520</v>
      </c>
      <c r="U1201" s="373" t="s">
        <v>430</v>
      </c>
      <c r="V1201" t="str">
        <f t="shared" si="38"/>
        <v>Central</v>
      </c>
      <c r="W1201" t="s">
        <v>570</v>
      </c>
    </row>
    <row r="1202" spans="10:23">
      <c r="J1202" s="372" t="str">
        <f t="shared" si="37"/>
        <v>13502Oneida</v>
      </c>
      <c r="K1202" s="373" t="s">
        <v>1684</v>
      </c>
      <c r="L1202">
        <v>13502</v>
      </c>
      <c r="M1202" s="373" t="s">
        <v>430</v>
      </c>
      <c r="N1202" s="373" t="s">
        <v>378</v>
      </c>
      <c r="O1202" s="373" t="s">
        <v>1639</v>
      </c>
      <c r="P1202" s="373" t="s">
        <v>1042</v>
      </c>
      <c r="Q1202" t="s">
        <v>520</v>
      </c>
      <c r="R1202" t="s">
        <v>520</v>
      </c>
      <c r="S1202" t="s">
        <v>520</v>
      </c>
      <c r="U1202" s="373" t="s">
        <v>430</v>
      </c>
      <c r="V1202" t="str">
        <f t="shared" si="38"/>
        <v>Central</v>
      </c>
      <c r="W1202" t="s">
        <v>570</v>
      </c>
    </row>
    <row r="1203" spans="10:23">
      <c r="J1203" s="372" t="str">
        <f t="shared" si="37"/>
        <v>13503Oneida</v>
      </c>
      <c r="K1203" s="373" t="s">
        <v>1685</v>
      </c>
      <c r="L1203">
        <v>13503</v>
      </c>
      <c r="M1203" s="373" t="s">
        <v>430</v>
      </c>
      <c r="N1203" s="373" t="s">
        <v>378</v>
      </c>
      <c r="O1203" s="373" t="s">
        <v>1639</v>
      </c>
      <c r="P1203" s="373" t="s">
        <v>1042</v>
      </c>
      <c r="Q1203" t="s">
        <v>520</v>
      </c>
      <c r="R1203" t="s">
        <v>520</v>
      </c>
      <c r="S1203" t="s">
        <v>520</v>
      </c>
      <c r="U1203" s="373" t="s">
        <v>430</v>
      </c>
      <c r="V1203" t="str">
        <f t="shared" si="38"/>
        <v>Central</v>
      </c>
      <c r="W1203" t="s">
        <v>570</v>
      </c>
    </row>
    <row r="1204" spans="10:23">
      <c r="J1204" s="372" t="str">
        <f t="shared" si="37"/>
        <v>13504Oneida</v>
      </c>
      <c r="K1204" s="373" t="s">
        <v>1686</v>
      </c>
      <c r="L1204">
        <v>13504</v>
      </c>
      <c r="M1204" s="373" t="s">
        <v>430</v>
      </c>
      <c r="N1204" s="373" t="s">
        <v>378</v>
      </c>
      <c r="O1204" s="373" t="s">
        <v>1639</v>
      </c>
      <c r="P1204" s="373" t="s">
        <v>1042</v>
      </c>
      <c r="Q1204" t="s">
        <v>520</v>
      </c>
      <c r="R1204" t="s">
        <v>520</v>
      </c>
      <c r="S1204" t="s">
        <v>520</v>
      </c>
      <c r="U1204" s="373" t="s">
        <v>430</v>
      </c>
      <c r="V1204" t="str">
        <f t="shared" si="38"/>
        <v>Central</v>
      </c>
      <c r="W1204" t="s">
        <v>570</v>
      </c>
    </row>
    <row r="1205" spans="10:23">
      <c r="J1205" s="372" t="str">
        <f t="shared" si="37"/>
        <v>13505Oneida</v>
      </c>
      <c r="K1205" s="373" t="s">
        <v>1687</v>
      </c>
      <c r="L1205">
        <v>13505</v>
      </c>
      <c r="M1205" s="373" t="s">
        <v>430</v>
      </c>
      <c r="N1205" s="373" t="s">
        <v>378</v>
      </c>
      <c r="O1205" s="373" t="s">
        <v>1639</v>
      </c>
      <c r="P1205" s="373" t="s">
        <v>1042</v>
      </c>
      <c r="Q1205" t="s">
        <v>520</v>
      </c>
      <c r="R1205" t="s">
        <v>520</v>
      </c>
      <c r="S1205" t="s">
        <v>520</v>
      </c>
      <c r="U1205" s="373" t="s">
        <v>430</v>
      </c>
      <c r="V1205" t="str">
        <f t="shared" si="38"/>
        <v>Central</v>
      </c>
      <c r="W1205" t="s">
        <v>570</v>
      </c>
    </row>
    <row r="1206" spans="10:23">
      <c r="J1206" s="372" t="str">
        <f t="shared" si="37"/>
        <v>13599Oneida</v>
      </c>
      <c r="K1206" s="373" t="s">
        <v>1688</v>
      </c>
      <c r="L1206">
        <v>13599</v>
      </c>
      <c r="M1206" s="373" t="s">
        <v>430</v>
      </c>
      <c r="N1206" s="373" t="s">
        <v>378</v>
      </c>
      <c r="O1206" s="373" t="s">
        <v>1639</v>
      </c>
      <c r="P1206" s="373" t="s">
        <v>1042</v>
      </c>
      <c r="Q1206" t="s">
        <v>520</v>
      </c>
      <c r="R1206" t="s">
        <v>520</v>
      </c>
      <c r="S1206" t="s">
        <v>520</v>
      </c>
      <c r="U1206" s="373" t="s">
        <v>430</v>
      </c>
      <c r="V1206" t="str">
        <f t="shared" si="38"/>
        <v>Central</v>
      </c>
      <c r="W1206" t="s">
        <v>570</v>
      </c>
    </row>
    <row r="1207" spans="10:23">
      <c r="J1207" s="372" t="str">
        <f t="shared" si="37"/>
        <v>13461Oneida</v>
      </c>
      <c r="K1207" s="373" t="s">
        <v>1689</v>
      </c>
      <c r="L1207">
        <v>13461</v>
      </c>
      <c r="M1207" s="373" t="s">
        <v>430</v>
      </c>
      <c r="N1207" s="373" t="s">
        <v>494</v>
      </c>
      <c r="O1207" s="373" t="s">
        <v>1639</v>
      </c>
      <c r="P1207" s="373" t="s">
        <v>1042</v>
      </c>
      <c r="Q1207" t="s">
        <v>520</v>
      </c>
      <c r="R1207" t="s">
        <v>520</v>
      </c>
      <c r="S1207" t="s">
        <v>520</v>
      </c>
      <c r="U1207" s="373" t="s">
        <v>430</v>
      </c>
      <c r="V1207" t="str">
        <f t="shared" si="38"/>
        <v>Central</v>
      </c>
      <c r="W1207" t="s">
        <v>570</v>
      </c>
    </row>
    <row r="1208" spans="10:23">
      <c r="J1208" s="372" t="str">
        <f t="shared" si="37"/>
        <v>13313Oneida</v>
      </c>
      <c r="K1208" s="373" t="s">
        <v>1690</v>
      </c>
      <c r="L1208">
        <v>13313</v>
      </c>
      <c r="M1208" s="373" t="s">
        <v>430</v>
      </c>
      <c r="N1208" s="373" t="s">
        <v>492</v>
      </c>
      <c r="O1208" s="373" t="s">
        <v>1639</v>
      </c>
      <c r="P1208" s="373" t="s">
        <v>1042</v>
      </c>
      <c r="Q1208" t="s">
        <v>520</v>
      </c>
      <c r="R1208" t="s">
        <v>520</v>
      </c>
      <c r="S1208" t="s">
        <v>520</v>
      </c>
      <c r="U1208" s="373" t="s">
        <v>430</v>
      </c>
      <c r="V1208" t="str">
        <f t="shared" si="38"/>
        <v>Central</v>
      </c>
      <c r="W1208" t="s">
        <v>570</v>
      </c>
    </row>
    <row r="1209" spans="10:23">
      <c r="J1209" s="372" t="str">
        <f t="shared" si="37"/>
        <v>13318Oneida</v>
      </c>
      <c r="K1209" s="373" t="s">
        <v>1691</v>
      </c>
      <c r="L1209">
        <v>13318</v>
      </c>
      <c r="M1209" s="373" t="s">
        <v>430</v>
      </c>
      <c r="N1209" s="373" t="s">
        <v>492</v>
      </c>
      <c r="O1209" s="373" t="s">
        <v>1639</v>
      </c>
      <c r="P1209" s="373" t="s">
        <v>1042</v>
      </c>
      <c r="Q1209" t="s">
        <v>520</v>
      </c>
      <c r="R1209" t="s">
        <v>520</v>
      </c>
      <c r="S1209" t="s">
        <v>520</v>
      </c>
      <c r="U1209" s="373" t="s">
        <v>430</v>
      </c>
      <c r="V1209" t="str">
        <f t="shared" si="38"/>
        <v>Central</v>
      </c>
      <c r="W1209" t="s">
        <v>570</v>
      </c>
    </row>
    <row r="1210" spans="10:23">
      <c r="J1210" s="372" t="str">
        <f t="shared" si="37"/>
        <v>13328Oneida</v>
      </c>
      <c r="K1210" s="373" t="s">
        <v>1692</v>
      </c>
      <c r="L1210">
        <v>13328</v>
      </c>
      <c r="M1210" s="373" t="s">
        <v>430</v>
      </c>
      <c r="N1210" s="373" t="s">
        <v>492</v>
      </c>
      <c r="O1210" s="373" t="s">
        <v>1639</v>
      </c>
      <c r="P1210" s="373" t="s">
        <v>1042</v>
      </c>
      <c r="Q1210" t="s">
        <v>520</v>
      </c>
      <c r="R1210" t="s">
        <v>520</v>
      </c>
      <c r="S1210" t="s">
        <v>520</v>
      </c>
      <c r="U1210" s="373" t="s">
        <v>430</v>
      </c>
      <c r="V1210" t="str">
        <f t="shared" si="38"/>
        <v>Central</v>
      </c>
      <c r="W1210" t="s">
        <v>570</v>
      </c>
    </row>
    <row r="1211" spans="10:23">
      <c r="J1211" s="372" t="str">
        <f t="shared" si="37"/>
        <v>13362Oneida</v>
      </c>
      <c r="K1211" s="373" t="s">
        <v>1693</v>
      </c>
      <c r="L1211">
        <v>13362</v>
      </c>
      <c r="M1211" s="373" t="s">
        <v>430</v>
      </c>
      <c r="N1211" s="373" t="s">
        <v>492</v>
      </c>
      <c r="O1211" s="373" t="s">
        <v>1639</v>
      </c>
      <c r="P1211" s="373" t="s">
        <v>1042</v>
      </c>
      <c r="Q1211" t="s">
        <v>520</v>
      </c>
      <c r="R1211" t="s">
        <v>520</v>
      </c>
      <c r="S1211" t="s">
        <v>520</v>
      </c>
      <c r="U1211" s="373" t="s">
        <v>430</v>
      </c>
      <c r="V1211" t="str">
        <f t="shared" si="38"/>
        <v>Central</v>
      </c>
      <c r="W1211" t="s">
        <v>570</v>
      </c>
    </row>
    <row r="1212" spans="10:23">
      <c r="J1212" s="372" t="str">
        <f t="shared" si="37"/>
        <v>13425Oneida</v>
      </c>
      <c r="K1212" s="373" t="s">
        <v>1694</v>
      </c>
      <c r="L1212">
        <v>13425</v>
      </c>
      <c r="M1212" s="373" t="s">
        <v>430</v>
      </c>
      <c r="N1212" s="373" t="s">
        <v>492</v>
      </c>
      <c r="O1212" s="373" t="s">
        <v>1639</v>
      </c>
      <c r="P1212" s="373" t="s">
        <v>1042</v>
      </c>
      <c r="Q1212" t="s">
        <v>520</v>
      </c>
      <c r="R1212" t="s">
        <v>520</v>
      </c>
      <c r="S1212" t="s">
        <v>520</v>
      </c>
      <c r="U1212" s="373" t="s">
        <v>430</v>
      </c>
      <c r="V1212" t="str">
        <f t="shared" si="38"/>
        <v>Central</v>
      </c>
      <c r="W1212" t="s">
        <v>570</v>
      </c>
    </row>
    <row r="1213" spans="10:23">
      <c r="J1213" s="372" t="str">
        <f t="shared" si="37"/>
        <v>13455Oneida</v>
      </c>
      <c r="K1213" s="373" t="s">
        <v>1695</v>
      </c>
      <c r="L1213">
        <v>13455</v>
      </c>
      <c r="M1213" s="373" t="s">
        <v>430</v>
      </c>
      <c r="N1213" s="373" t="s">
        <v>492</v>
      </c>
      <c r="O1213" s="373" t="s">
        <v>1639</v>
      </c>
      <c r="P1213" s="373" t="s">
        <v>1042</v>
      </c>
      <c r="Q1213" t="s">
        <v>520</v>
      </c>
      <c r="R1213" t="s">
        <v>520</v>
      </c>
      <c r="S1213" t="s">
        <v>520</v>
      </c>
      <c r="U1213" s="373" t="s">
        <v>430</v>
      </c>
      <c r="V1213" t="str">
        <f t="shared" si="38"/>
        <v>Central</v>
      </c>
      <c r="W1213" t="s">
        <v>570</v>
      </c>
    </row>
    <row r="1214" spans="10:23">
      <c r="J1214" s="372" t="str">
        <f t="shared" si="37"/>
        <v>13480Oneida</v>
      </c>
      <c r="K1214" s="373" t="s">
        <v>1696</v>
      </c>
      <c r="L1214">
        <v>13480</v>
      </c>
      <c r="M1214" s="373" t="s">
        <v>430</v>
      </c>
      <c r="N1214" s="373" t="s">
        <v>492</v>
      </c>
      <c r="O1214" s="373" t="s">
        <v>1639</v>
      </c>
      <c r="P1214" s="373" t="s">
        <v>1042</v>
      </c>
      <c r="Q1214" t="s">
        <v>520</v>
      </c>
      <c r="R1214" t="s">
        <v>520</v>
      </c>
      <c r="S1214" t="s">
        <v>520</v>
      </c>
      <c r="U1214" s="373" t="s">
        <v>430</v>
      </c>
      <c r="V1214" t="str">
        <f t="shared" si="38"/>
        <v>Central</v>
      </c>
      <c r="W1214" t="s">
        <v>570</v>
      </c>
    </row>
    <row r="1215" spans="10:23">
      <c r="J1215" s="372" t="str">
        <f t="shared" si="37"/>
        <v>13209Onondaga</v>
      </c>
      <c r="K1215" s="373" t="s">
        <v>1697</v>
      </c>
      <c r="L1215">
        <v>13209</v>
      </c>
      <c r="M1215" s="373" t="s">
        <v>424</v>
      </c>
      <c r="N1215" s="373" t="s">
        <v>494</v>
      </c>
      <c r="O1215" s="373" t="s">
        <v>1698</v>
      </c>
      <c r="P1215" s="373" t="s">
        <v>650</v>
      </c>
      <c r="Q1215" t="s">
        <v>520</v>
      </c>
      <c r="R1215" t="s">
        <v>520</v>
      </c>
      <c r="S1215" t="s">
        <v>520</v>
      </c>
      <c r="U1215" s="373" t="s">
        <v>424</v>
      </c>
      <c r="V1215" t="str">
        <f t="shared" si="38"/>
        <v>Central</v>
      </c>
      <c r="W1215" t="s">
        <v>570</v>
      </c>
    </row>
    <row r="1216" spans="10:23">
      <c r="J1216" s="372" t="str">
        <f t="shared" si="37"/>
        <v>13020Onondaga</v>
      </c>
      <c r="K1216" s="373" t="s">
        <v>1699</v>
      </c>
      <c r="L1216">
        <v>13020</v>
      </c>
      <c r="M1216" s="373" t="s">
        <v>424</v>
      </c>
      <c r="N1216" s="373" t="s">
        <v>378</v>
      </c>
      <c r="O1216" s="373" t="s">
        <v>1698</v>
      </c>
      <c r="P1216" s="373" t="s">
        <v>650</v>
      </c>
      <c r="Q1216" t="s">
        <v>520</v>
      </c>
      <c r="R1216" t="s">
        <v>520</v>
      </c>
      <c r="S1216" t="s">
        <v>520</v>
      </c>
      <c r="U1216" s="373" t="s">
        <v>424</v>
      </c>
      <c r="V1216" t="str">
        <f t="shared" si="38"/>
        <v>Central</v>
      </c>
      <c r="W1216" t="s">
        <v>570</v>
      </c>
    </row>
    <row r="1217" spans="10:23">
      <c r="J1217" s="372" t="str">
        <f t="shared" si="37"/>
        <v>13027Onondaga</v>
      </c>
      <c r="K1217" s="373" t="s">
        <v>1700</v>
      </c>
      <c r="L1217">
        <v>13027</v>
      </c>
      <c r="M1217" s="373" t="s">
        <v>424</v>
      </c>
      <c r="N1217" s="373" t="s">
        <v>378</v>
      </c>
      <c r="O1217" s="373" t="s">
        <v>1698</v>
      </c>
      <c r="P1217" s="373" t="s">
        <v>650</v>
      </c>
      <c r="Q1217" t="s">
        <v>520</v>
      </c>
      <c r="R1217" t="s">
        <v>520</v>
      </c>
      <c r="S1217" t="s">
        <v>520</v>
      </c>
      <c r="U1217" s="373" t="s">
        <v>424</v>
      </c>
      <c r="V1217" t="str">
        <f t="shared" si="38"/>
        <v>Central</v>
      </c>
      <c r="W1217" t="s">
        <v>570</v>
      </c>
    </row>
    <row r="1218" spans="10:23">
      <c r="J1218" s="372" t="str">
        <f t="shared" si="37"/>
        <v>13029Onondaga</v>
      </c>
      <c r="K1218" s="373" t="s">
        <v>1701</v>
      </c>
      <c r="L1218">
        <v>13029</v>
      </c>
      <c r="M1218" s="373" t="s">
        <v>424</v>
      </c>
      <c r="N1218" s="373" t="s">
        <v>378</v>
      </c>
      <c r="O1218" s="373" t="s">
        <v>1698</v>
      </c>
      <c r="P1218" s="373" t="s">
        <v>650</v>
      </c>
      <c r="Q1218" t="s">
        <v>520</v>
      </c>
      <c r="R1218" t="s">
        <v>520</v>
      </c>
      <c r="S1218" t="s">
        <v>520</v>
      </c>
      <c r="U1218" s="373" t="s">
        <v>424</v>
      </c>
      <c r="V1218" t="str">
        <f t="shared" si="38"/>
        <v>Central</v>
      </c>
      <c r="W1218" t="s">
        <v>570</v>
      </c>
    </row>
    <row r="1219" spans="10:23">
      <c r="J1219" s="372" t="str">
        <f t="shared" si="37"/>
        <v>13031Onondaga</v>
      </c>
      <c r="K1219" s="373" t="s">
        <v>1702</v>
      </c>
      <c r="L1219">
        <v>13031</v>
      </c>
      <c r="M1219" s="373" t="s">
        <v>424</v>
      </c>
      <c r="N1219" s="373" t="s">
        <v>378</v>
      </c>
      <c r="O1219" s="373" t="s">
        <v>1698</v>
      </c>
      <c r="P1219" s="373" t="s">
        <v>650</v>
      </c>
      <c r="Q1219" t="s">
        <v>520</v>
      </c>
      <c r="R1219" t="s">
        <v>520</v>
      </c>
      <c r="S1219" t="s">
        <v>520</v>
      </c>
      <c r="U1219" s="373" t="s">
        <v>424</v>
      </c>
      <c r="V1219" t="str">
        <f t="shared" si="38"/>
        <v>Central</v>
      </c>
      <c r="W1219" t="s">
        <v>570</v>
      </c>
    </row>
    <row r="1220" spans="10:23">
      <c r="J1220" s="372" t="str">
        <f t="shared" si="37"/>
        <v>13039Onondaga</v>
      </c>
      <c r="K1220" s="373" t="s">
        <v>1703</v>
      </c>
      <c r="L1220">
        <v>13039</v>
      </c>
      <c r="M1220" s="373" t="s">
        <v>424</v>
      </c>
      <c r="N1220" s="373" t="s">
        <v>378</v>
      </c>
      <c r="O1220" s="373" t="s">
        <v>1698</v>
      </c>
      <c r="P1220" s="373" t="s">
        <v>650</v>
      </c>
      <c r="Q1220" t="s">
        <v>520</v>
      </c>
      <c r="R1220" t="s">
        <v>520</v>
      </c>
      <c r="S1220" t="s">
        <v>520</v>
      </c>
      <c r="U1220" s="373" t="s">
        <v>424</v>
      </c>
      <c r="V1220" t="str">
        <f t="shared" si="38"/>
        <v>Central</v>
      </c>
      <c r="W1220" t="s">
        <v>570</v>
      </c>
    </row>
    <row r="1221" spans="10:23">
      <c r="J1221" s="372" t="str">
        <f t="shared" ref="J1221:J1284" si="39">CONCATENATE(L1221,O1221)</f>
        <v>13041Onondaga</v>
      </c>
      <c r="K1221" s="373" t="s">
        <v>1704</v>
      </c>
      <c r="L1221">
        <v>13041</v>
      </c>
      <c r="M1221" s="373" t="s">
        <v>424</v>
      </c>
      <c r="N1221" s="373" t="s">
        <v>378</v>
      </c>
      <c r="O1221" s="373" t="s">
        <v>1698</v>
      </c>
      <c r="P1221" s="373" t="s">
        <v>650</v>
      </c>
      <c r="Q1221" t="s">
        <v>520</v>
      </c>
      <c r="R1221" t="s">
        <v>520</v>
      </c>
      <c r="S1221" t="s">
        <v>520</v>
      </c>
      <c r="U1221" s="373" t="s">
        <v>424</v>
      </c>
      <c r="V1221" t="str">
        <f t="shared" ref="V1221:V1284" si="40">Q1221</f>
        <v>Central</v>
      </c>
      <c r="W1221" t="s">
        <v>570</v>
      </c>
    </row>
    <row r="1222" spans="10:23">
      <c r="J1222" s="372" t="str">
        <f t="shared" si="39"/>
        <v>13051Onondaga</v>
      </c>
      <c r="K1222" s="373" t="s">
        <v>1705</v>
      </c>
      <c r="L1222">
        <v>13051</v>
      </c>
      <c r="M1222" s="373" t="s">
        <v>424</v>
      </c>
      <c r="N1222" s="373" t="s">
        <v>378</v>
      </c>
      <c r="O1222" s="373" t="s">
        <v>1698</v>
      </c>
      <c r="P1222" s="373" t="s">
        <v>650</v>
      </c>
      <c r="Q1222" t="s">
        <v>520</v>
      </c>
      <c r="R1222" t="s">
        <v>520</v>
      </c>
      <c r="S1222" t="s">
        <v>520</v>
      </c>
      <c r="U1222" s="373" t="s">
        <v>424</v>
      </c>
      <c r="V1222" t="str">
        <f t="shared" si="40"/>
        <v>Central</v>
      </c>
      <c r="W1222" t="s">
        <v>570</v>
      </c>
    </row>
    <row r="1223" spans="10:23">
      <c r="J1223" s="372" t="str">
        <f t="shared" si="39"/>
        <v>13057Onondaga</v>
      </c>
      <c r="K1223" s="373" t="s">
        <v>1706</v>
      </c>
      <c r="L1223">
        <v>13057</v>
      </c>
      <c r="M1223" s="373" t="s">
        <v>424</v>
      </c>
      <c r="N1223" s="373" t="s">
        <v>378</v>
      </c>
      <c r="O1223" s="373" t="s">
        <v>1698</v>
      </c>
      <c r="P1223" s="373" t="s">
        <v>650</v>
      </c>
      <c r="Q1223" t="s">
        <v>520</v>
      </c>
      <c r="R1223" t="s">
        <v>520</v>
      </c>
      <c r="S1223" t="s">
        <v>520</v>
      </c>
      <c r="U1223" s="373" t="s">
        <v>424</v>
      </c>
      <c r="V1223" t="str">
        <f t="shared" si="40"/>
        <v>Central</v>
      </c>
      <c r="W1223" t="s">
        <v>570</v>
      </c>
    </row>
    <row r="1224" spans="10:23">
      <c r="J1224" s="372" t="str">
        <f t="shared" si="39"/>
        <v>13063Onondaga</v>
      </c>
      <c r="K1224" s="373" t="s">
        <v>1707</v>
      </c>
      <c r="L1224">
        <v>13063</v>
      </c>
      <c r="M1224" s="373" t="s">
        <v>424</v>
      </c>
      <c r="N1224" s="373" t="s">
        <v>378</v>
      </c>
      <c r="O1224" s="373" t="s">
        <v>1698</v>
      </c>
      <c r="P1224" s="373" t="s">
        <v>650</v>
      </c>
      <c r="Q1224" t="s">
        <v>520</v>
      </c>
      <c r="R1224" t="s">
        <v>520</v>
      </c>
      <c r="S1224" t="s">
        <v>520</v>
      </c>
      <c r="U1224" s="373" t="s">
        <v>424</v>
      </c>
      <c r="V1224" t="str">
        <f t="shared" si="40"/>
        <v>Central</v>
      </c>
      <c r="W1224" t="s">
        <v>570</v>
      </c>
    </row>
    <row r="1225" spans="10:23">
      <c r="J1225" s="372" t="str">
        <f t="shared" si="39"/>
        <v>13066Onondaga</v>
      </c>
      <c r="K1225" s="373" t="s">
        <v>1708</v>
      </c>
      <c r="L1225">
        <v>13066</v>
      </c>
      <c r="M1225" s="373" t="s">
        <v>424</v>
      </c>
      <c r="N1225" s="373" t="s">
        <v>378</v>
      </c>
      <c r="O1225" s="373" t="s">
        <v>1698</v>
      </c>
      <c r="P1225" s="373" t="s">
        <v>650</v>
      </c>
      <c r="Q1225" t="s">
        <v>520</v>
      </c>
      <c r="R1225" t="s">
        <v>520</v>
      </c>
      <c r="S1225" t="s">
        <v>520</v>
      </c>
      <c r="U1225" s="373" t="s">
        <v>424</v>
      </c>
      <c r="V1225" t="str">
        <f t="shared" si="40"/>
        <v>Central</v>
      </c>
      <c r="W1225" t="s">
        <v>570</v>
      </c>
    </row>
    <row r="1226" spans="10:23">
      <c r="J1226" s="372" t="str">
        <f t="shared" si="39"/>
        <v>13078Onondaga</v>
      </c>
      <c r="K1226" s="373" t="s">
        <v>1709</v>
      </c>
      <c r="L1226">
        <v>13078</v>
      </c>
      <c r="M1226" s="373" t="s">
        <v>424</v>
      </c>
      <c r="N1226" s="373" t="s">
        <v>378</v>
      </c>
      <c r="O1226" s="373" t="s">
        <v>1698</v>
      </c>
      <c r="P1226" s="373" t="s">
        <v>650</v>
      </c>
      <c r="Q1226" t="s">
        <v>520</v>
      </c>
      <c r="R1226" t="s">
        <v>520</v>
      </c>
      <c r="S1226" t="s">
        <v>520</v>
      </c>
      <c r="U1226" s="373" t="s">
        <v>424</v>
      </c>
      <c r="V1226" t="str">
        <f t="shared" si="40"/>
        <v>Central</v>
      </c>
      <c r="W1226" t="s">
        <v>570</v>
      </c>
    </row>
    <row r="1227" spans="10:23">
      <c r="J1227" s="372" t="str">
        <f t="shared" si="39"/>
        <v>13082Onondaga</v>
      </c>
      <c r="K1227" s="373" t="s">
        <v>1710</v>
      </c>
      <c r="L1227">
        <v>13082</v>
      </c>
      <c r="M1227" s="373" t="s">
        <v>424</v>
      </c>
      <c r="N1227" s="373" t="s">
        <v>378</v>
      </c>
      <c r="O1227" s="373" t="s">
        <v>1698</v>
      </c>
      <c r="P1227" s="373" t="s">
        <v>650</v>
      </c>
      <c r="Q1227" t="s">
        <v>520</v>
      </c>
      <c r="R1227" t="s">
        <v>520</v>
      </c>
      <c r="S1227" t="s">
        <v>520</v>
      </c>
      <c r="U1227" s="373" t="s">
        <v>424</v>
      </c>
      <c r="V1227" t="str">
        <f t="shared" si="40"/>
        <v>Central</v>
      </c>
      <c r="W1227" t="s">
        <v>570</v>
      </c>
    </row>
    <row r="1228" spans="10:23">
      <c r="J1228" s="372" t="str">
        <f t="shared" si="39"/>
        <v>13084Onondaga</v>
      </c>
      <c r="K1228" s="373" t="s">
        <v>1711</v>
      </c>
      <c r="L1228">
        <v>13084</v>
      </c>
      <c r="M1228" s="373" t="s">
        <v>424</v>
      </c>
      <c r="N1228" s="373" t="s">
        <v>378</v>
      </c>
      <c r="O1228" s="373" t="s">
        <v>1698</v>
      </c>
      <c r="P1228" s="373" t="s">
        <v>650</v>
      </c>
      <c r="Q1228" t="s">
        <v>520</v>
      </c>
      <c r="R1228" t="s">
        <v>520</v>
      </c>
      <c r="S1228" t="s">
        <v>520</v>
      </c>
      <c r="U1228" s="373" t="s">
        <v>424</v>
      </c>
      <c r="V1228" t="str">
        <f t="shared" si="40"/>
        <v>Central</v>
      </c>
      <c r="W1228" t="s">
        <v>570</v>
      </c>
    </row>
    <row r="1229" spans="10:23">
      <c r="J1229" s="372" t="str">
        <f t="shared" si="39"/>
        <v>13088Onondaga</v>
      </c>
      <c r="K1229" s="373" t="s">
        <v>1712</v>
      </c>
      <c r="L1229">
        <v>13088</v>
      </c>
      <c r="M1229" s="373" t="s">
        <v>424</v>
      </c>
      <c r="N1229" s="373" t="s">
        <v>378</v>
      </c>
      <c r="O1229" s="373" t="s">
        <v>1698</v>
      </c>
      <c r="P1229" s="373" t="s">
        <v>650</v>
      </c>
      <c r="Q1229" t="s">
        <v>520</v>
      </c>
      <c r="R1229" t="s">
        <v>520</v>
      </c>
      <c r="S1229" t="s">
        <v>520</v>
      </c>
      <c r="U1229" s="373" t="s">
        <v>424</v>
      </c>
      <c r="V1229" t="str">
        <f t="shared" si="40"/>
        <v>Central</v>
      </c>
      <c r="W1229" t="s">
        <v>570</v>
      </c>
    </row>
    <row r="1230" spans="10:23">
      <c r="J1230" s="372" t="str">
        <f t="shared" si="39"/>
        <v>13089Onondaga</v>
      </c>
      <c r="K1230" s="373" t="s">
        <v>1713</v>
      </c>
      <c r="L1230">
        <v>13089</v>
      </c>
      <c r="M1230" s="373" t="s">
        <v>424</v>
      </c>
      <c r="N1230" s="373" t="s">
        <v>378</v>
      </c>
      <c r="O1230" s="373" t="s">
        <v>1698</v>
      </c>
      <c r="P1230" s="373" t="s">
        <v>650</v>
      </c>
      <c r="Q1230" t="s">
        <v>520</v>
      </c>
      <c r="R1230" t="s">
        <v>520</v>
      </c>
      <c r="S1230" t="s">
        <v>520</v>
      </c>
      <c r="U1230" s="373" t="s">
        <v>424</v>
      </c>
      <c r="V1230" t="str">
        <f t="shared" si="40"/>
        <v>Central</v>
      </c>
      <c r="W1230" t="s">
        <v>570</v>
      </c>
    </row>
    <row r="1231" spans="10:23">
      <c r="J1231" s="372" t="str">
        <f t="shared" si="39"/>
        <v>13090Onondaga</v>
      </c>
      <c r="K1231" s="373" t="s">
        <v>1714</v>
      </c>
      <c r="L1231">
        <v>13090</v>
      </c>
      <c r="M1231" s="373" t="s">
        <v>424</v>
      </c>
      <c r="N1231" s="373" t="s">
        <v>378</v>
      </c>
      <c r="O1231" s="373" t="s">
        <v>1698</v>
      </c>
      <c r="P1231" s="373" t="s">
        <v>650</v>
      </c>
      <c r="Q1231" t="s">
        <v>520</v>
      </c>
      <c r="R1231" t="s">
        <v>520</v>
      </c>
      <c r="S1231" t="s">
        <v>520</v>
      </c>
      <c r="U1231" s="373" t="s">
        <v>424</v>
      </c>
      <c r="V1231" t="str">
        <f t="shared" si="40"/>
        <v>Central</v>
      </c>
      <c r="W1231" t="s">
        <v>570</v>
      </c>
    </row>
    <row r="1232" spans="10:23">
      <c r="J1232" s="372" t="str">
        <f t="shared" si="39"/>
        <v>13104Onondaga</v>
      </c>
      <c r="K1232" s="373" t="s">
        <v>1715</v>
      </c>
      <c r="L1232">
        <v>13104</v>
      </c>
      <c r="M1232" s="373" t="s">
        <v>424</v>
      </c>
      <c r="N1232" s="373" t="s">
        <v>378</v>
      </c>
      <c r="O1232" s="373" t="s">
        <v>1698</v>
      </c>
      <c r="P1232" s="373" t="s">
        <v>650</v>
      </c>
      <c r="Q1232" t="s">
        <v>520</v>
      </c>
      <c r="R1232" t="s">
        <v>520</v>
      </c>
      <c r="S1232" t="s">
        <v>520</v>
      </c>
      <c r="U1232" s="373" t="s">
        <v>424</v>
      </c>
      <c r="V1232" t="str">
        <f t="shared" si="40"/>
        <v>Central</v>
      </c>
      <c r="W1232" t="s">
        <v>570</v>
      </c>
    </row>
    <row r="1233" spans="10:23">
      <c r="J1233" s="372" t="str">
        <f t="shared" si="39"/>
        <v>13116Onondaga</v>
      </c>
      <c r="K1233" s="373" t="s">
        <v>1716</v>
      </c>
      <c r="L1233">
        <v>13116</v>
      </c>
      <c r="M1233" s="373" t="s">
        <v>424</v>
      </c>
      <c r="N1233" s="373" t="s">
        <v>378</v>
      </c>
      <c r="O1233" s="373" t="s">
        <v>1698</v>
      </c>
      <c r="P1233" s="373" t="s">
        <v>650</v>
      </c>
      <c r="Q1233" t="s">
        <v>520</v>
      </c>
      <c r="R1233" t="s">
        <v>520</v>
      </c>
      <c r="S1233" t="s">
        <v>520</v>
      </c>
      <c r="U1233" s="373" t="s">
        <v>424</v>
      </c>
      <c r="V1233" t="str">
        <f t="shared" si="40"/>
        <v>Central</v>
      </c>
      <c r="W1233" t="s">
        <v>570</v>
      </c>
    </row>
    <row r="1234" spans="10:23">
      <c r="J1234" s="372" t="str">
        <f t="shared" si="39"/>
        <v>13119Onondaga</v>
      </c>
      <c r="K1234" s="373" t="s">
        <v>1717</v>
      </c>
      <c r="L1234">
        <v>13119</v>
      </c>
      <c r="M1234" s="373" t="s">
        <v>424</v>
      </c>
      <c r="N1234" s="373" t="s">
        <v>378</v>
      </c>
      <c r="O1234" s="373" t="s">
        <v>1698</v>
      </c>
      <c r="P1234" s="373" t="s">
        <v>650</v>
      </c>
      <c r="Q1234" t="s">
        <v>520</v>
      </c>
      <c r="R1234" t="s">
        <v>520</v>
      </c>
      <c r="S1234" t="s">
        <v>520</v>
      </c>
      <c r="U1234" s="373" t="s">
        <v>424</v>
      </c>
      <c r="V1234" t="str">
        <f t="shared" si="40"/>
        <v>Central</v>
      </c>
      <c r="W1234" t="s">
        <v>570</v>
      </c>
    </row>
    <row r="1235" spans="10:23">
      <c r="J1235" s="372" t="str">
        <f t="shared" si="39"/>
        <v>13120Onondaga</v>
      </c>
      <c r="K1235" s="373" t="s">
        <v>1718</v>
      </c>
      <c r="L1235">
        <v>13120</v>
      </c>
      <c r="M1235" s="373" t="s">
        <v>424</v>
      </c>
      <c r="N1235" s="373" t="s">
        <v>378</v>
      </c>
      <c r="O1235" s="373" t="s">
        <v>1698</v>
      </c>
      <c r="P1235" s="373" t="s">
        <v>650</v>
      </c>
      <c r="Q1235" t="s">
        <v>520</v>
      </c>
      <c r="R1235" t="s">
        <v>520</v>
      </c>
      <c r="S1235" t="s">
        <v>520</v>
      </c>
      <c r="U1235" s="373" t="s">
        <v>424</v>
      </c>
      <c r="V1235" t="str">
        <f t="shared" si="40"/>
        <v>Central</v>
      </c>
      <c r="W1235" t="s">
        <v>570</v>
      </c>
    </row>
    <row r="1236" spans="10:23">
      <c r="J1236" s="372" t="str">
        <f t="shared" si="39"/>
        <v>13137Onondaga</v>
      </c>
      <c r="K1236" s="373" t="s">
        <v>1719</v>
      </c>
      <c r="L1236">
        <v>13137</v>
      </c>
      <c r="M1236" s="373" t="s">
        <v>424</v>
      </c>
      <c r="N1236" s="373" t="s">
        <v>378</v>
      </c>
      <c r="O1236" s="373" t="s">
        <v>1698</v>
      </c>
      <c r="P1236" s="373" t="s">
        <v>650</v>
      </c>
      <c r="Q1236" t="s">
        <v>520</v>
      </c>
      <c r="R1236" t="s">
        <v>520</v>
      </c>
      <c r="S1236" t="s">
        <v>520</v>
      </c>
      <c r="U1236" s="373" t="s">
        <v>424</v>
      </c>
      <c r="V1236" t="str">
        <f t="shared" si="40"/>
        <v>Central</v>
      </c>
      <c r="W1236" t="s">
        <v>570</v>
      </c>
    </row>
    <row r="1237" spans="10:23">
      <c r="J1237" s="372" t="str">
        <f t="shared" si="39"/>
        <v>13138Onondaga</v>
      </c>
      <c r="K1237" s="373" t="s">
        <v>1720</v>
      </c>
      <c r="L1237">
        <v>13138</v>
      </c>
      <c r="M1237" s="373" t="s">
        <v>424</v>
      </c>
      <c r="N1237" s="373" t="s">
        <v>378</v>
      </c>
      <c r="O1237" s="373" t="s">
        <v>1698</v>
      </c>
      <c r="P1237" s="373" t="s">
        <v>650</v>
      </c>
      <c r="Q1237" t="s">
        <v>520</v>
      </c>
      <c r="R1237" t="s">
        <v>520</v>
      </c>
      <c r="S1237" t="s">
        <v>520</v>
      </c>
      <c r="U1237" s="373" t="s">
        <v>424</v>
      </c>
      <c r="V1237" t="str">
        <f t="shared" si="40"/>
        <v>Central</v>
      </c>
      <c r="W1237" t="s">
        <v>570</v>
      </c>
    </row>
    <row r="1238" spans="10:23">
      <c r="J1238" s="372" t="str">
        <f t="shared" si="39"/>
        <v>13141Onondaga</v>
      </c>
      <c r="K1238" s="373" t="s">
        <v>1721</v>
      </c>
      <c r="L1238">
        <v>13141</v>
      </c>
      <c r="M1238" s="373" t="s">
        <v>424</v>
      </c>
      <c r="N1238" s="373" t="s">
        <v>378</v>
      </c>
      <c r="O1238" s="373" t="s">
        <v>1698</v>
      </c>
      <c r="P1238" s="373" t="s">
        <v>650</v>
      </c>
      <c r="Q1238" t="s">
        <v>520</v>
      </c>
      <c r="R1238" t="s">
        <v>520</v>
      </c>
      <c r="S1238" t="s">
        <v>520</v>
      </c>
      <c r="U1238" s="373" t="s">
        <v>424</v>
      </c>
      <c r="V1238" t="str">
        <f t="shared" si="40"/>
        <v>Central</v>
      </c>
      <c r="W1238" t="s">
        <v>570</v>
      </c>
    </row>
    <row r="1239" spans="10:23">
      <c r="J1239" s="372" t="str">
        <f t="shared" si="39"/>
        <v>13159Onondaga</v>
      </c>
      <c r="K1239" s="373" t="s">
        <v>1722</v>
      </c>
      <c r="L1239">
        <v>13159</v>
      </c>
      <c r="M1239" s="373" t="s">
        <v>424</v>
      </c>
      <c r="N1239" s="373" t="s">
        <v>378</v>
      </c>
      <c r="O1239" s="373" t="s">
        <v>1698</v>
      </c>
      <c r="P1239" s="373" t="s">
        <v>650</v>
      </c>
      <c r="Q1239" t="s">
        <v>520</v>
      </c>
      <c r="R1239" t="s">
        <v>520</v>
      </c>
      <c r="S1239" t="s">
        <v>520</v>
      </c>
      <c r="U1239" s="373" t="s">
        <v>424</v>
      </c>
      <c r="V1239" t="str">
        <f t="shared" si="40"/>
        <v>Central</v>
      </c>
      <c r="W1239" t="s">
        <v>570</v>
      </c>
    </row>
    <row r="1240" spans="10:23">
      <c r="J1240" s="372" t="str">
        <f t="shared" si="39"/>
        <v>13164Onondaga</v>
      </c>
      <c r="K1240" s="373" t="s">
        <v>1723</v>
      </c>
      <c r="L1240">
        <v>13164</v>
      </c>
      <c r="M1240" s="373" t="s">
        <v>424</v>
      </c>
      <c r="N1240" s="373" t="s">
        <v>378</v>
      </c>
      <c r="O1240" s="373" t="s">
        <v>1698</v>
      </c>
      <c r="P1240" s="373" t="s">
        <v>650</v>
      </c>
      <c r="Q1240" t="s">
        <v>520</v>
      </c>
      <c r="R1240" t="s">
        <v>520</v>
      </c>
      <c r="S1240" t="s">
        <v>520</v>
      </c>
      <c r="U1240" s="373" t="s">
        <v>424</v>
      </c>
      <c r="V1240" t="str">
        <f t="shared" si="40"/>
        <v>Central</v>
      </c>
      <c r="W1240" t="s">
        <v>570</v>
      </c>
    </row>
    <row r="1241" spans="10:23">
      <c r="J1241" s="372" t="str">
        <f t="shared" si="39"/>
        <v>13201Onondaga</v>
      </c>
      <c r="K1241" s="373" t="s">
        <v>1724</v>
      </c>
      <c r="L1241">
        <v>13201</v>
      </c>
      <c r="M1241" s="373" t="s">
        <v>424</v>
      </c>
      <c r="N1241" s="373" t="s">
        <v>378</v>
      </c>
      <c r="O1241" s="373" t="s">
        <v>1698</v>
      </c>
      <c r="P1241" s="373" t="s">
        <v>650</v>
      </c>
      <c r="Q1241" t="s">
        <v>520</v>
      </c>
      <c r="R1241" t="s">
        <v>520</v>
      </c>
      <c r="S1241" t="s">
        <v>520</v>
      </c>
      <c r="U1241" s="373" t="s">
        <v>424</v>
      </c>
      <c r="V1241" t="str">
        <f t="shared" si="40"/>
        <v>Central</v>
      </c>
      <c r="W1241" t="s">
        <v>570</v>
      </c>
    </row>
    <row r="1242" spans="10:23">
      <c r="J1242" s="372" t="str">
        <f t="shared" si="39"/>
        <v>13202Onondaga</v>
      </c>
      <c r="K1242" s="373" t="s">
        <v>1725</v>
      </c>
      <c r="L1242">
        <v>13202</v>
      </c>
      <c r="M1242" s="373" t="s">
        <v>424</v>
      </c>
      <c r="N1242" s="373" t="s">
        <v>378</v>
      </c>
      <c r="O1242" s="373" t="s">
        <v>1698</v>
      </c>
      <c r="P1242" s="373" t="s">
        <v>650</v>
      </c>
      <c r="Q1242" t="s">
        <v>520</v>
      </c>
      <c r="R1242" t="s">
        <v>520</v>
      </c>
      <c r="S1242" t="s">
        <v>520</v>
      </c>
      <c r="U1242" s="373" t="s">
        <v>424</v>
      </c>
      <c r="V1242" t="str">
        <f t="shared" si="40"/>
        <v>Central</v>
      </c>
      <c r="W1242" t="s">
        <v>570</v>
      </c>
    </row>
    <row r="1243" spans="10:23">
      <c r="J1243" s="372" t="str">
        <f t="shared" si="39"/>
        <v>13203Onondaga</v>
      </c>
      <c r="K1243" s="373" t="s">
        <v>1726</v>
      </c>
      <c r="L1243">
        <v>13203</v>
      </c>
      <c r="M1243" s="373" t="s">
        <v>424</v>
      </c>
      <c r="N1243" s="373" t="s">
        <v>378</v>
      </c>
      <c r="O1243" s="373" t="s">
        <v>1698</v>
      </c>
      <c r="P1243" s="373" t="s">
        <v>650</v>
      </c>
      <c r="Q1243" t="s">
        <v>520</v>
      </c>
      <c r="R1243" t="s">
        <v>520</v>
      </c>
      <c r="S1243" t="s">
        <v>520</v>
      </c>
      <c r="U1243" s="373" t="s">
        <v>424</v>
      </c>
      <c r="V1243" t="str">
        <f t="shared" si="40"/>
        <v>Central</v>
      </c>
      <c r="W1243" t="s">
        <v>570</v>
      </c>
    </row>
    <row r="1244" spans="10:23">
      <c r="J1244" s="372" t="str">
        <f t="shared" si="39"/>
        <v>13204Onondaga</v>
      </c>
      <c r="K1244" s="373" t="s">
        <v>1727</v>
      </c>
      <c r="L1244">
        <v>13204</v>
      </c>
      <c r="M1244" s="373" t="s">
        <v>424</v>
      </c>
      <c r="N1244" s="373" t="s">
        <v>378</v>
      </c>
      <c r="O1244" s="373" t="s">
        <v>1698</v>
      </c>
      <c r="P1244" s="373" t="s">
        <v>650</v>
      </c>
      <c r="Q1244" t="s">
        <v>520</v>
      </c>
      <c r="R1244" t="s">
        <v>520</v>
      </c>
      <c r="S1244" t="s">
        <v>520</v>
      </c>
      <c r="U1244" s="373" t="s">
        <v>424</v>
      </c>
      <c r="V1244" t="str">
        <f t="shared" si="40"/>
        <v>Central</v>
      </c>
      <c r="W1244" t="s">
        <v>570</v>
      </c>
    </row>
    <row r="1245" spans="10:23">
      <c r="J1245" s="372" t="str">
        <f t="shared" si="39"/>
        <v>13205Onondaga</v>
      </c>
      <c r="K1245" s="373" t="s">
        <v>1728</v>
      </c>
      <c r="L1245">
        <v>13205</v>
      </c>
      <c r="M1245" s="373" t="s">
        <v>424</v>
      </c>
      <c r="N1245" s="373" t="s">
        <v>378</v>
      </c>
      <c r="O1245" s="373" t="s">
        <v>1698</v>
      </c>
      <c r="P1245" s="373" t="s">
        <v>650</v>
      </c>
      <c r="Q1245" t="s">
        <v>520</v>
      </c>
      <c r="R1245" t="s">
        <v>520</v>
      </c>
      <c r="S1245" t="s">
        <v>520</v>
      </c>
      <c r="U1245" s="373" t="s">
        <v>424</v>
      </c>
      <c r="V1245" t="str">
        <f t="shared" si="40"/>
        <v>Central</v>
      </c>
      <c r="W1245" t="s">
        <v>570</v>
      </c>
    </row>
    <row r="1246" spans="10:23">
      <c r="J1246" s="372" t="str">
        <f t="shared" si="39"/>
        <v>13206Onondaga</v>
      </c>
      <c r="K1246" s="373" t="s">
        <v>1729</v>
      </c>
      <c r="L1246">
        <v>13206</v>
      </c>
      <c r="M1246" s="373" t="s">
        <v>424</v>
      </c>
      <c r="N1246" s="373" t="s">
        <v>378</v>
      </c>
      <c r="O1246" s="373" t="s">
        <v>1698</v>
      </c>
      <c r="P1246" s="373" t="s">
        <v>650</v>
      </c>
      <c r="Q1246" t="s">
        <v>520</v>
      </c>
      <c r="R1246" t="s">
        <v>520</v>
      </c>
      <c r="S1246" t="s">
        <v>520</v>
      </c>
      <c r="U1246" s="373" t="s">
        <v>424</v>
      </c>
      <c r="V1246" t="str">
        <f t="shared" si="40"/>
        <v>Central</v>
      </c>
      <c r="W1246" t="s">
        <v>570</v>
      </c>
    </row>
    <row r="1247" spans="10:23">
      <c r="J1247" s="372" t="str">
        <f t="shared" si="39"/>
        <v>13207Onondaga</v>
      </c>
      <c r="K1247" s="373" t="s">
        <v>1730</v>
      </c>
      <c r="L1247">
        <v>13207</v>
      </c>
      <c r="M1247" s="373" t="s">
        <v>424</v>
      </c>
      <c r="N1247" s="373" t="s">
        <v>378</v>
      </c>
      <c r="O1247" s="373" t="s">
        <v>1698</v>
      </c>
      <c r="P1247" s="373" t="s">
        <v>650</v>
      </c>
      <c r="Q1247" t="s">
        <v>520</v>
      </c>
      <c r="R1247" t="s">
        <v>520</v>
      </c>
      <c r="S1247" t="s">
        <v>520</v>
      </c>
      <c r="U1247" s="373" t="s">
        <v>424</v>
      </c>
      <c r="V1247" t="str">
        <f t="shared" si="40"/>
        <v>Central</v>
      </c>
      <c r="W1247" t="s">
        <v>570</v>
      </c>
    </row>
    <row r="1248" spans="10:23">
      <c r="J1248" s="372" t="str">
        <f t="shared" si="39"/>
        <v>13208Onondaga</v>
      </c>
      <c r="K1248" s="373" t="s">
        <v>1731</v>
      </c>
      <c r="L1248">
        <v>13208</v>
      </c>
      <c r="M1248" s="373" t="s">
        <v>424</v>
      </c>
      <c r="N1248" s="373" t="s">
        <v>378</v>
      </c>
      <c r="O1248" s="373" t="s">
        <v>1698</v>
      </c>
      <c r="P1248" s="373" t="s">
        <v>650</v>
      </c>
      <c r="Q1248" t="s">
        <v>520</v>
      </c>
      <c r="R1248" t="s">
        <v>520</v>
      </c>
      <c r="S1248" t="s">
        <v>520</v>
      </c>
      <c r="U1248" s="373" t="s">
        <v>424</v>
      </c>
      <c r="V1248" t="str">
        <f t="shared" si="40"/>
        <v>Central</v>
      </c>
      <c r="W1248" t="s">
        <v>570</v>
      </c>
    </row>
    <row r="1249" spans="10:23">
      <c r="J1249" s="372" t="str">
        <f t="shared" si="39"/>
        <v>13210Onondaga</v>
      </c>
      <c r="K1249" s="373" t="s">
        <v>1732</v>
      </c>
      <c r="L1249">
        <v>13210</v>
      </c>
      <c r="M1249" s="373" t="s">
        <v>424</v>
      </c>
      <c r="N1249" s="373" t="s">
        <v>378</v>
      </c>
      <c r="O1249" s="373" t="s">
        <v>1698</v>
      </c>
      <c r="P1249" s="373" t="s">
        <v>650</v>
      </c>
      <c r="Q1249" t="s">
        <v>520</v>
      </c>
      <c r="R1249" t="s">
        <v>520</v>
      </c>
      <c r="S1249" t="s">
        <v>520</v>
      </c>
      <c r="U1249" s="373" t="s">
        <v>424</v>
      </c>
      <c r="V1249" t="str">
        <f t="shared" si="40"/>
        <v>Central</v>
      </c>
      <c r="W1249" t="s">
        <v>570</v>
      </c>
    </row>
    <row r="1250" spans="10:23">
      <c r="J1250" s="372" t="str">
        <f t="shared" si="39"/>
        <v>13211Onondaga</v>
      </c>
      <c r="K1250" s="373" t="s">
        <v>1733</v>
      </c>
      <c r="L1250">
        <v>13211</v>
      </c>
      <c r="M1250" s="373" t="s">
        <v>424</v>
      </c>
      <c r="N1250" s="373" t="s">
        <v>378</v>
      </c>
      <c r="O1250" s="373" t="s">
        <v>1698</v>
      </c>
      <c r="P1250" s="373" t="s">
        <v>650</v>
      </c>
      <c r="Q1250" t="s">
        <v>520</v>
      </c>
      <c r="R1250" t="s">
        <v>520</v>
      </c>
      <c r="S1250" t="s">
        <v>520</v>
      </c>
      <c r="U1250" s="373" t="s">
        <v>424</v>
      </c>
      <c r="V1250" t="str">
        <f t="shared" si="40"/>
        <v>Central</v>
      </c>
      <c r="W1250" t="s">
        <v>570</v>
      </c>
    </row>
    <row r="1251" spans="10:23">
      <c r="J1251" s="372" t="str">
        <f t="shared" si="39"/>
        <v>13212Onondaga</v>
      </c>
      <c r="K1251" s="373" t="s">
        <v>1734</v>
      </c>
      <c r="L1251">
        <v>13212</v>
      </c>
      <c r="M1251" s="373" t="s">
        <v>424</v>
      </c>
      <c r="N1251" s="373" t="s">
        <v>378</v>
      </c>
      <c r="O1251" s="373" t="s">
        <v>1698</v>
      </c>
      <c r="P1251" s="373" t="s">
        <v>650</v>
      </c>
      <c r="Q1251" t="s">
        <v>520</v>
      </c>
      <c r="R1251" t="s">
        <v>520</v>
      </c>
      <c r="S1251" t="s">
        <v>520</v>
      </c>
      <c r="U1251" s="373" t="s">
        <v>424</v>
      </c>
      <c r="V1251" t="str">
        <f t="shared" si="40"/>
        <v>Central</v>
      </c>
      <c r="W1251" t="s">
        <v>570</v>
      </c>
    </row>
    <row r="1252" spans="10:23">
      <c r="J1252" s="372" t="str">
        <f t="shared" si="39"/>
        <v>13214Onondaga</v>
      </c>
      <c r="K1252" s="373" t="s">
        <v>1735</v>
      </c>
      <c r="L1252">
        <v>13214</v>
      </c>
      <c r="M1252" s="373" t="s">
        <v>424</v>
      </c>
      <c r="N1252" s="373" t="s">
        <v>378</v>
      </c>
      <c r="O1252" s="373" t="s">
        <v>1698</v>
      </c>
      <c r="P1252" s="373" t="s">
        <v>650</v>
      </c>
      <c r="Q1252" t="s">
        <v>520</v>
      </c>
      <c r="R1252" t="s">
        <v>520</v>
      </c>
      <c r="S1252" t="s">
        <v>520</v>
      </c>
      <c r="U1252" s="373" t="s">
        <v>424</v>
      </c>
      <c r="V1252" t="str">
        <f t="shared" si="40"/>
        <v>Central</v>
      </c>
      <c r="W1252" t="s">
        <v>570</v>
      </c>
    </row>
    <row r="1253" spans="10:23">
      <c r="J1253" s="372" t="str">
        <f t="shared" si="39"/>
        <v>13215Onondaga</v>
      </c>
      <c r="K1253" s="373" t="s">
        <v>1736</v>
      </c>
      <c r="L1253">
        <v>13215</v>
      </c>
      <c r="M1253" s="373" t="s">
        <v>424</v>
      </c>
      <c r="N1253" s="373" t="s">
        <v>378</v>
      </c>
      <c r="O1253" s="373" t="s">
        <v>1698</v>
      </c>
      <c r="P1253" s="373" t="s">
        <v>650</v>
      </c>
      <c r="Q1253" t="s">
        <v>520</v>
      </c>
      <c r="R1253" t="s">
        <v>520</v>
      </c>
      <c r="S1253" t="s">
        <v>520</v>
      </c>
      <c r="U1253" s="373" t="s">
        <v>424</v>
      </c>
      <c r="V1253" t="str">
        <f t="shared" si="40"/>
        <v>Central</v>
      </c>
      <c r="W1253" t="s">
        <v>570</v>
      </c>
    </row>
    <row r="1254" spans="10:23">
      <c r="J1254" s="372" t="str">
        <f t="shared" si="39"/>
        <v>13217Onondaga</v>
      </c>
      <c r="K1254" s="373" t="s">
        <v>1737</v>
      </c>
      <c r="L1254">
        <v>13217</v>
      </c>
      <c r="M1254" s="373" t="s">
        <v>424</v>
      </c>
      <c r="N1254" s="373" t="s">
        <v>378</v>
      </c>
      <c r="O1254" s="373" t="s">
        <v>1698</v>
      </c>
      <c r="P1254" s="373" t="s">
        <v>650</v>
      </c>
      <c r="Q1254" t="s">
        <v>520</v>
      </c>
      <c r="R1254" t="s">
        <v>520</v>
      </c>
      <c r="S1254" t="s">
        <v>520</v>
      </c>
      <c r="U1254" s="373" t="s">
        <v>424</v>
      </c>
      <c r="V1254" t="str">
        <f t="shared" si="40"/>
        <v>Central</v>
      </c>
      <c r="W1254" t="s">
        <v>570</v>
      </c>
    </row>
    <row r="1255" spans="10:23">
      <c r="J1255" s="372" t="str">
        <f t="shared" si="39"/>
        <v>13218Onondaga</v>
      </c>
      <c r="K1255" s="373" t="s">
        <v>1738</v>
      </c>
      <c r="L1255">
        <v>13218</v>
      </c>
      <c r="M1255" s="373" t="s">
        <v>424</v>
      </c>
      <c r="N1255" s="373" t="s">
        <v>378</v>
      </c>
      <c r="O1255" s="373" t="s">
        <v>1698</v>
      </c>
      <c r="P1255" s="373" t="s">
        <v>650</v>
      </c>
      <c r="Q1255" t="s">
        <v>520</v>
      </c>
      <c r="R1255" t="s">
        <v>520</v>
      </c>
      <c r="S1255" t="s">
        <v>520</v>
      </c>
      <c r="U1255" s="373" t="s">
        <v>424</v>
      </c>
      <c r="V1255" t="str">
        <f t="shared" si="40"/>
        <v>Central</v>
      </c>
      <c r="W1255" t="s">
        <v>570</v>
      </c>
    </row>
    <row r="1256" spans="10:23">
      <c r="J1256" s="372" t="str">
        <f t="shared" si="39"/>
        <v>13219Onondaga</v>
      </c>
      <c r="K1256" s="373" t="s">
        <v>1739</v>
      </c>
      <c r="L1256">
        <v>13219</v>
      </c>
      <c r="M1256" s="373" t="s">
        <v>424</v>
      </c>
      <c r="N1256" s="373" t="s">
        <v>378</v>
      </c>
      <c r="O1256" s="373" t="s">
        <v>1698</v>
      </c>
      <c r="P1256" s="373" t="s">
        <v>650</v>
      </c>
      <c r="Q1256" t="s">
        <v>520</v>
      </c>
      <c r="R1256" t="s">
        <v>520</v>
      </c>
      <c r="S1256" t="s">
        <v>520</v>
      </c>
      <c r="U1256" s="373" t="s">
        <v>424</v>
      </c>
      <c r="V1256" t="str">
        <f t="shared" si="40"/>
        <v>Central</v>
      </c>
      <c r="W1256" t="s">
        <v>570</v>
      </c>
    </row>
    <row r="1257" spans="10:23">
      <c r="J1257" s="372" t="str">
        <f t="shared" si="39"/>
        <v>13220Onondaga</v>
      </c>
      <c r="K1257" s="373" t="s">
        <v>1740</v>
      </c>
      <c r="L1257">
        <v>13220</v>
      </c>
      <c r="M1257" s="373" t="s">
        <v>424</v>
      </c>
      <c r="N1257" s="373" t="s">
        <v>378</v>
      </c>
      <c r="O1257" s="373" t="s">
        <v>1698</v>
      </c>
      <c r="P1257" s="373" t="s">
        <v>650</v>
      </c>
      <c r="Q1257" t="s">
        <v>520</v>
      </c>
      <c r="R1257" t="s">
        <v>520</v>
      </c>
      <c r="S1257" t="s">
        <v>520</v>
      </c>
      <c r="U1257" s="373" t="s">
        <v>424</v>
      </c>
      <c r="V1257" t="str">
        <f t="shared" si="40"/>
        <v>Central</v>
      </c>
      <c r="W1257" t="s">
        <v>570</v>
      </c>
    </row>
    <row r="1258" spans="10:23">
      <c r="J1258" s="372" t="str">
        <f t="shared" si="39"/>
        <v>13221Onondaga</v>
      </c>
      <c r="K1258" s="373" t="s">
        <v>1741</v>
      </c>
      <c r="L1258">
        <v>13221</v>
      </c>
      <c r="M1258" s="373" t="s">
        <v>424</v>
      </c>
      <c r="N1258" s="373" t="s">
        <v>378</v>
      </c>
      <c r="O1258" s="373" t="s">
        <v>1698</v>
      </c>
      <c r="P1258" s="373" t="s">
        <v>650</v>
      </c>
      <c r="Q1258" t="s">
        <v>520</v>
      </c>
      <c r="R1258" t="s">
        <v>520</v>
      </c>
      <c r="S1258" t="s">
        <v>520</v>
      </c>
      <c r="U1258" s="373" t="s">
        <v>424</v>
      </c>
      <c r="V1258" t="str">
        <f t="shared" si="40"/>
        <v>Central</v>
      </c>
      <c r="W1258" t="s">
        <v>570</v>
      </c>
    </row>
    <row r="1259" spans="10:23">
      <c r="J1259" s="372" t="str">
        <f t="shared" si="39"/>
        <v>13224Onondaga</v>
      </c>
      <c r="K1259" s="373" t="s">
        <v>1742</v>
      </c>
      <c r="L1259">
        <v>13224</v>
      </c>
      <c r="M1259" s="373" t="s">
        <v>424</v>
      </c>
      <c r="N1259" s="373" t="s">
        <v>378</v>
      </c>
      <c r="O1259" s="373" t="s">
        <v>1698</v>
      </c>
      <c r="P1259" s="373" t="s">
        <v>650</v>
      </c>
      <c r="Q1259" t="s">
        <v>520</v>
      </c>
      <c r="R1259" t="s">
        <v>520</v>
      </c>
      <c r="S1259" t="s">
        <v>520</v>
      </c>
      <c r="U1259" s="373" t="s">
        <v>424</v>
      </c>
      <c r="V1259" t="str">
        <f t="shared" si="40"/>
        <v>Central</v>
      </c>
      <c r="W1259" t="s">
        <v>570</v>
      </c>
    </row>
    <row r="1260" spans="10:23">
      <c r="J1260" s="372" t="str">
        <f t="shared" si="39"/>
        <v>13225Onondaga</v>
      </c>
      <c r="K1260" s="373" t="s">
        <v>1743</v>
      </c>
      <c r="L1260">
        <v>13225</v>
      </c>
      <c r="M1260" s="373" t="s">
        <v>424</v>
      </c>
      <c r="N1260" s="373" t="s">
        <v>378</v>
      </c>
      <c r="O1260" s="373" t="s">
        <v>1698</v>
      </c>
      <c r="P1260" s="373" t="s">
        <v>650</v>
      </c>
      <c r="Q1260" t="s">
        <v>520</v>
      </c>
      <c r="R1260" t="s">
        <v>520</v>
      </c>
      <c r="S1260" t="s">
        <v>520</v>
      </c>
      <c r="U1260" s="373" t="s">
        <v>424</v>
      </c>
      <c r="V1260" t="str">
        <f t="shared" si="40"/>
        <v>Central</v>
      </c>
      <c r="W1260" t="s">
        <v>570</v>
      </c>
    </row>
    <row r="1261" spans="10:23">
      <c r="J1261" s="372" t="str">
        <f t="shared" si="39"/>
        <v>13235Onondaga</v>
      </c>
      <c r="K1261" s="373" t="s">
        <v>1744</v>
      </c>
      <c r="L1261">
        <v>13235</v>
      </c>
      <c r="M1261" s="373" t="s">
        <v>424</v>
      </c>
      <c r="N1261" s="373" t="s">
        <v>378</v>
      </c>
      <c r="O1261" s="373" t="s">
        <v>1698</v>
      </c>
      <c r="P1261" s="373" t="s">
        <v>650</v>
      </c>
      <c r="Q1261" t="s">
        <v>520</v>
      </c>
      <c r="R1261" t="s">
        <v>520</v>
      </c>
      <c r="S1261" t="s">
        <v>520</v>
      </c>
      <c r="U1261" s="373" t="s">
        <v>424</v>
      </c>
      <c r="V1261" t="str">
        <f t="shared" si="40"/>
        <v>Central</v>
      </c>
      <c r="W1261" t="s">
        <v>570</v>
      </c>
    </row>
    <row r="1262" spans="10:23">
      <c r="J1262" s="372" t="str">
        <f t="shared" si="39"/>
        <v>13244Onondaga</v>
      </c>
      <c r="K1262" s="373" t="s">
        <v>1745</v>
      </c>
      <c r="L1262">
        <v>13244</v>
      </c>
      <c r="M1262" s="373" t="s">
        <v>424</v>
      </c>
      <c r="N1262" s="373" t="s">
        <v>378</v>
      </c>
      <c r="O1262" s="373" t="s">
        <v>1698</v>
      </c>
      <c r="P1262" s="373" t="s">
        <v>650</v>
      </c>
      <c r="Q1262" t="s">
        <v>520</v>
      </c>
      <c r="R1262" t="s">
        <v>520</v>
      </c>
      <c r="S1262" t="s">
        <v>520</v>
      </c>
      <c r="U1262" s="373" t="s">
        <v>424</v>
      </c>
      <c r="V1262" t="str">
        <f t="shared" si="40"/>
        <v>Central</v>
      </c>
      <c r="W1262" t="s">
        <v>570</v>
      </c>
    </row>
    <row r="1263" spans="10:23">
      <c r="J1263" s="372" t="str">
        <f t="shared" si="39"/>
        <v>13250Onondaga</v>
      </c>
      <c r="K1263" s="373" t="s">
        <v>1746</v>
      </c>
      <c r="L1263">
        <v>13250</v>
      </c>
      <c r="M1263" s="373" t="s">
        <v>424</v>
      </c>
      <c r="N1263" s="373" t="s">
        <v>378</v>
      </c>
      <c r="O1263" s="373" t="s">
        <v>1698</v>
      </c>
      <c r="P1263" s="373" t="s">
        <v>650</v>
      </c>
      <c r="Q1263" t="s">
        <v>520</v>
      </c>
      <c r="R1263" t="s">
        <v>520</v>
      </c>
      <c r="S1263" t="s">
        <v>520</v>
      </c>
      <c r="U1263" s="373" t="s">
        <v>424</v>
      </c>
      <c r="V1263" t="str">
        <f t="shared" si="40"/>
        <v>Central</v>
      </c>
      <c r="W1263" t="s">
        <v>570</v>
      </c>
    </row>
    <row r="1264" spans="10:23">
      <c r="J1264" s="372" t="str">
        <f t="shared" si="39"/>
        <v>13251Onondaga</v>
      </c>
      <c r="K1264" s="373" t="s">
        <v>1747</v>
      </c>
      <c r="L1264">
        <v>13251</v>
      </c>
      <c r="M1264" s="373" t="s">
        <v>424</v>
      </c>
      <c r="N1264" s="373" t="s">
        <v>378</v>
      </c>
      <c r="O1264" s="373" t="s">
        <v>1698</v>
      </c>
      <c r="P1264" s="373" t="s">
        <v>650</v>
      </c>
      <c r="Q1264" t="s">
        <v>520</v>
      </c>
      <c r="R1264" t="s">
        <v>520</v>
      </c>
      <c r="S1264" t="s">
        <v>520</v>
      </c>
      <c r="U1264" s="373" t="s">
        <v>424</v>
      </c>
      <c r="V1264" t="str">
        <f t="shared" si="40"/>
        <v>Central</v>
      </c>
      <c r="W1264" t="s">
        <v>570</v>
      </c>
    </row>
    <row r="1265" spans="10:23">
      <c r="J1265" s="372" t="str">
        <f t="shared" si="39"/>
        <v>13252Onondaga</v>
      </c>
      <c r="K1265" s="373" t="s">
        <v>1748</v>
      </c>
      <c r="L1265">
        <v>13252</v>
      </c>
      <c r="M1265" s="373" t="s">
        <v>424</v>
      </c>
      <c r="N1265" s="373" t="s">
        <v>378</v>
      </c>
      <c r="O1265" s="373" t="s">
        <v>1698</v>
      </c>
      <c r="P1265" s="373" t="s">
        <v>650</v>
      </c>
      <c r="Q1265" t="s">
        <v>520</v>
      </c>
      <c r="R1265" t="s">
        <v>520</v>
      </c>
      <c r="S1265" t="s">
        <v>520</v>
      </c>
      <c r="U1265" s="373" t="s">
        <v>424</v>
      </c>
      <c r="V1265" t="str">
        <f t="shared" si="40"/>
        <v>Central</v>
      </c>
      <c r="W1265" t="s">
        <v>570</v>
      </c>
    </row>
    <row r="1266" spans="10:23">
      <c r="J1266" s="372" t="str">
        <f t="shared" si="39"/>
        <v>13261Onondaga</v>
      </c>
      <c r="K1266" s="373" t="s">
        <v>1749</v>
      </c>
      <c r="L1266">
        <v>13261</v>
      </c>
      <c r="M1266" s="373" t="s">
        <v>424</v>
      </c>
      <c r="N1266" s="373" t="s">
        <v>378</v>
      </c>
      <c r="O1266" s="373" t="s">
        <v>1698</v>
      </c>
      <c r="P1266" s="373" t="s">
        <v>650</v>
      </c>
      <c r="Q1266" t="s">
        <v>520</v>
      </c>
      <c r="R1266" t="s">
        <v>520</v>
      </c>
      <c r="S1266" t="s">
        <v>520</v>
      </c>
      <c r="U1266" s="373" t="s">
        <v>424</v>
      </c>
      <c r="V1266" t="str">
        <f t="shared" si="40"/>
        <v>Central</v>
      </c>
      <c r="W1266" t="s">
        <v>570</v>
      </c>
    </row>
    <row r="1267" spans="10:23">
      <c r="J1267" s="372" t="str">
        <f t="shared" si="39"/>
        <v>13290Onondaga</v>
      </c>
      <c r="K1267" s="373" t="s">
        <v>1750</v>
      </c>
      <c r="L1267">
        <v>13290</v>
      </c>
      <c r="M1267" s="373" t="s">
        <v>424</v>
      </c>
      <c r="N1267" s="373" t="s">
        <v>378</v>
      </c>
      <c r="O1267" s="373" t="s">
        <v>1698</v>
      </c>
      <c r="P1267" s="373" t="s">
        <v>650</v>
      </c>
      <c r="Q1267" t="s">
        <v>520</v>
      </c>
      <c r="R1267" t="s">
        <v>520</v>
      </c>
      <c r="S1267" t="s">
        <v>520</v>
      </c>
      <c r="U1267" s="373" t="s">
        <v>424</v>
      </c>
      <c r="V1267" t="str">
        <f t="shared" si="40"/>
        <v>Central</v>
      </c>
      <c r="W1267" t="s">
        <v>570</v>
      </c>
    </row>
    <row r="1268" spans="10:23">
      <c r="J1268" s="372" t="str">
        <f t="shared" si="39"/>
        <v>13060Onondaga</v>
      </c>
      <c r="K1268" s="373" t="s">
        <v>1751</v>
      </c>
      <c r="L1268">
        <v>13060</v>
      </c>
      <c r="M1268" s="373" t="s">
        <v>424</v>
      </c>
      <c r="N1268" s="373" t="s">
        <v>492</v>
      </c>
      <c r="O1268" s="373" t="s">
        <v>1698</v>
      </c>
      <c r="P1268" s="373" t="s">
        <v>650</v>
      </c>
      <c r="Q1268" t="s">
        <v>520</v>
      </c>
      <c r="R1268" t="s">
        <v>520</v>
      </c>
      <c r="S1268" t="s">
        <v>520</v>
      </c>
      <c r="U1268" s="373" t="s">
        <v>424</v>
      </c>
      <c r="V1268" t="str">
        <f t="shared" si="40"/>
        <v>Central</v>
      </c>
      <c r="W1268" t="s">
        <v>570</v>
      </c>
    </row>
    <row r="1269" spans="10:23">
      <c r="J1269" s="372" t="str">
        <f t="shared" si="39"/>
        <v>13080Onondaga</v>
      </c>
      <c r="K1269" s="373" t="s">
        <v>1752</v>
      </c>
      <c r="L1269">
        <v>13080</v>
      </c>
      <c r="M1269" s="373" t="s">
        <v>424</v>
      </c>
      <c r="N1269" s="373" t="s">
        <v>492</v>
      </c>
      <c r="O1269" s="373" t="s">
        <v>1698</v>
      </c>
      <c r="P1269" s="373" t="s">
        <v>650</v>
      </c>
      <c r="Q1269" t="s">
        <v>520</v>
      </c>
      <c r="R1269" t="s">
        <v>520</v>
      </c>
      <c r="S1269" t="s">
        <v>520</v>
      </c>
      <c r="U1269" s="373" t="s">
        <v>424</v>
      </c>
      <c r="V1269" t="str">
        <f t="shared" si="40"/>
        <v>Central</v>
      </c>
      <c r="W1269" t="s">
        <v>570</v>
      </c>
    </row>
    <row r="1270" spans="10:23">
      <c r="J1270" s="372" t="str">
        <f t="shared" si="39"/>
        <v>13108Onondaga</v>
      </c>
      <c r="K1270" s="373" t="s">
        <v>1753</v>
      </c>
      <c r="L1270">
        <v>13108</v>
      </c>
      <c r="M1270" s="373" t="s">
        <v>424</v>
      </c>
      <c r="N1270" s="373" t="s">
        <v>492</v>
      </c>
      <c r="O1270" s="373" t="s">
        <v>1698</v>
      </c>
      <c r="P1270" s="373" t="s">
        <v>650</v>
      </c>
      <c r="Q1270" t="s">
        <v>520</v>
      </c>
      <c r="R1270" t="s">
        <v>520</v>
      </c>
      <c r="S1270" t="s">
        <v>520</v>
      </c>
      <c r="U1270" s="373" t="s">
        <v>424</v>
      </c>
      <c r="V1270" t="str">
        <f t="shared" si="40"/>
        <v>Central</v>
      </c>
      <c r="W1270" t="s">
        <v>570</v>
      </c>
    </row>
    <row r="1271" spans="10:23">
      <c r="J1271" s="372" t="str">
        <f t="shared" si="39"/>
        <v>13110Onondaga</v>
      </c>
      <c r="K1271" s="373" t="s">
        <v>1754</v>
      </c>
      <c r="L1271">
        <v>13110</v>
      </c>
      <c r="M1271" s="373" t="s">
        <v>424</v>
      </c>
      <c r="N1271" s="373" t="s">
        <v>492</v>
      </c>
      <c r="O1271" s="373" t="s">
        <v>1698</v>
      </c>
      <c r="P1271" s="373" t="s">
        <v>650</v>
      </c>
      <c r="Q1271" t="s">
        <v>520</v>
      </c>
      <c r="R1271" t="s">
        <v>520</v>
      </c>
      <c r="S1271" t="s">
        <v>520</v>
      </c>
      <c r="U1271" s="373" t="s">
        <v>424</v>
      </c>
      <c r="V1271" t="str">
        <f t="shared" si="40"/>
        <v>Central</v>
      </c>
      <c r="W1271" t="s">
        <v>570</v>
      </c>
    </row>
    <row r="1272" spans="10:23">
      <c r="J1272" s="372" t="str">
        <f t="shared" si="39"/>
        <v>13112Onondaga</v>
      </c>
      <c r="K1272" s="373" t="s">
        <v>1755</v>
      </c>
      <c r="L1272">
        <v>13112</v>
      </c>
      <c r="M1272" s="373" t="s">
        <v>424</v>
      </c>
      <c r="N1272" s="373" t="s">
        <v>492</v>
      </c>
      <c r="O1272" s="373" t="s">
        <v>1698</v>
      </c>
      <c r="P1272" s="373" t="s">
        <v>650</v>
      </c>
      <c r="Q1272" t="s">
        <v>520</v>
      </c>
      <c r="R1272" t="s">
        <v>520</v>
      </c>
      <c r="S1272" t="s">
        <v>520</v>
      </c>
      <c r="U1272" s="373" t="s">
        <v>424</v>
      </c>
      <c r="V1272" t="str">
        <f t="shared" si="40"/>
        <v>Central</v>
      </c>
      <c r="W1272" t="s">
        <v>570</v>
      </c>
    </row>
    <row r="1273" spans="10:23">
      <c r="J1273" s="372" t="str">
        <f t="shared" si="39"/>
        <v>13153Onondaga</v>
      </c>
      <c r="K1273" s="373" t="s">
        <v>1756</v>
      </c>
      <c r="L1273">
        <v>13153</v>
      </c>
      <c r="M1273" s="373" t="s">
        <v>424</v>
      </c>
      <c r="N1273" s="373" t="s">
        <v>492</v>
      </c>
      <c r="O1273" s="373" t="s">
        <v>1698</v>
      </c>
      <c r="P1273" s="373" t="s">
        <v>650</v>
      </c>
      <c r="Q1273" t="s">
        <v>520</v>
      </c>
      <c r="R1273" t="s">
        <v>520</v>
      </c>
      <c r="S1273" t="s">
        <v>520</v>
      </c>
      <c r="U1273" s="373" t="s">
        <v>424</v>
      </c>
      <c r="V1273" t="str">
        <f t="shared" si="40"/>
        <v>Central</v>
      </c>
      <c r="W1273" t="s">
        <v>570</v>
      </c>
    </row>
    <row r="1274" spans="10:23">
      <c r="J1274" s="372" t="str">
        <f t="shared" si="39"/>
        <v>13152Onondaga</v>
      </c>
      <c r="K1274" s="373" t="s">
        <v>1757</v>
      </c>
      <c r="L1274">
        <v>13152</v>
      </c>
      <c r="M1274" s="373" t="s">
        <v>424</v>
      </c>
      <c r="N1274" s="373" t="s">
        <v>494</v>
      </c>
      <c r="O1274" s="373" t="s">
        <v>1698</v>
      </c>
      <c r="P1274" s="373" t="s">
        <v>650</v>
      </c>
      <c r="Q1274" t="s">
        <v>520</v>
      </c>
      <c r="R1274" t="s">
        <v>520</v>
      </c>
      <c r="S1274" t="s">
        <v>520</v>
      </c>
      <c r="U1274" s="373" t="s">
        <v>424</v>
      </c>
      <c r="V1274" t="str">
        <f t="shared" si="40"/>
        <v>Central</v>
      </c>
      <c r="W1274" t="s">
        <v>570</v>
      </c>
    </row>
    <row r="1275" spans="10:23">
      <c r="J1275" s="372" t="str">
        <f t="shared" si="39"/>
        <v>14471Ontario</v>
      </c>
      <c r="K1275" s="373" t="s">
        <v>1758</v>
      </c>
      <c r="L1275">
        <v>14471</v>
      </c>
      <c r="M1275" s="373" t="s">
        <v>418</v>
      </c>
      <c r="N1275" s="373" t="s">
        <v>378</v>
      </c>
      <c r="O1275" s="373" t="s">
        <v>1759</v>
      </c>
      <c r="P1275" s="373" t="s">
        <v>1053</v>
      </c>
      <c r="Q1275" t="s">
        <v>515</v>
      </c>
      <c r="R1275" t="s">
        <v>515</v>
      </c>
      <c r="S1275" t="s">
        <v>515</v>
      </c>
      <c r="U1275" s="373" t="s">
        <v>418</v>
      </c>
      <c r="V1275" t="str">
        <f t="shared" si="40"/>
        <v>Western</v>
      </c>
      <c r="W1275" t="s">
        <v>516</v>
      </c>
    </row>
    <row r="1276" spans="10:23">
      <c r="J1276" s="372" t="str">
        <f t="shared" si="39"/>
        <v>14475Ontario</v>
      </c>
      <c r="K1276" s="373" t="s">
        <v>1760</v>
      </c>
      <c r="L1276">
        <v>14475</v>
      </c>
      <c r="M1276" s="373" t="s">
        <v>418</v>
      </c>
      <c r="N1276" s="373" t="s">
        <v>378</v>
      </c>
      <c r="O1276" s="373" t="s">
        <v>1759</v>
      </c>
      <c r="P1276" s="373" t="s">
        <v>1053</v>
      </c>
      <c r="Q1276" t="s">
        <v>515</v>
      </c>
      <c r="R1276" t="s">
        <v>515</v>
      </c>
      <c r="S1276" t="s">
        <v>515</v>
      </c>
      <c r="U1276" s="373" t="s">
        <v>418</v>
      </c>
      <c r="V1276" t="str">
        <f t="shared" si="40"/>
        <v>Western</v>
      </c>
      <c r="W1276" t="s">
        <v>516</v>
      </c>
    </row>
    <row r="1277" spans="10:23">
      <c r="J1277" s="372" t="str">
        <f t="shared" si="39"/>
        <v>14560Ontario</v>
      </c>
      <c r="K1277" s="373" t="s">
        <v>1761</v>
      </c>
      <c r="L1277">
        <v>14560</v>
      </c>
      <c r="M1277" s="373" t="s">
        <v>418</v>
      </c>
      <c r="N1277" s="373" t="s">
        <v>378</v>
      </c>
      <c r="O1277" s="373" t="s">
        <v>1759</v>
      </c>
      <c r="P1277" s="373" t="s">
        <v>1053</v>
      </c>
      <c r="Q1277" t="s">
        <v>515</v>
      </c>
      <c r="R1277" t="s">
        <v>515</v>
      </c>
      <c r="S1277" t="s">
        <v>515</v>
      </c>
      <c r="U1277" s="373" t="s">
        <v>418</v>
      </c>
      <c r="V1277" t="str">
        <f t="shared" si="40"/>
        <v>Western</v>
      </c>
      <c r="W1277" t="s">
        <v>516</v>
      </c>
    </row>
    <row r="1278" spans="10:23">
      <c r="J1278" s="372" t="str">
        <f t="shared" si="39"/>
        <v>14585Ontario</v>
      </c>
      <c r="K1278" s="373" t="s">
        <v>1762</v>
      </c>
      <c r="L1278">
        <v>14585</v>
      </c>
      <c r="M1278" s="373" t="s">
        <v>418</v>
      </c>
      <c r="N1278" s="373" t="s">
        <v>378</v>
      </c>
      <c r="O1278" s="373" t="s">
        <v>1759</v>
      </c>
      <c r="P1278" s="373" t="s">
        <v>1053</v>
      </c>
      <c r="Q1278" t="s">
        <v>515</v>
      </c>
      <c r="R1278" t="s">
        <v>515</v>
      </c>
      <c r="S1278" t="s">
        <v>515</v>
      </c>
      <c r="U1278" s="373" t="s">
        <v>418</v>
      </c>
      <c r="V1278" t="str">
        <f t="shared" si="40"/>
        <v>Western</v>
      </c>
      <c r="W1278" t="s">
        <v>516</v>
      </c>
    </row>
    <row r="1279" spans="10:23">
      <c r="J1279" s="372" t="str">
        <f t="shared" si="39"/>
        <v>14453Ontario</v>
      </c>
      <c r="K1279" s="373" t="s">
        <v>1763</v>
      </c>
      <c r="L1279">
        <v>14453</v>
      </c>
      <c r="M1279" s="373" t="s">
        <v>418</v>
      </c>
      <c r="N1279" s="373" t="s">
        <v>408</v>
      </c>
      <c r="O1279" s="373" t="s">
        <v>1759</v>
      </c>
      <c r="P1279" s="373" t="s">
        <v>1053</v>
      </c>
      <c r="Q1279" t="s">
        <v>515</v>
      </c>
      <c r="R1279" t="s">
        <v>515</v>
      </c>
      <c r="S1279" t="s">
        <v>515</v>
      </c>
      <c r="U1279" s="373" t="s">
        <v>418</v>
      </c>
      <c r="V1279" t="str">
        <f t="shared" si="40"/>
        <v>Western</v>
      </c>
      <c r="W1279" t="s">
        <v>516</v>
      </c>
    </row>
    <row r="1280" spans="10:23">
      <c r="J1280" s="372" t="str">
        <f t="shared" si="39"/>
        <v>14432Ontario</v>
      </c>
      <c r="K1280" s="373" t="s">
        <v>1764</v>
      </c>
      <c r="L1280">
        <v>14432</v>
      </c>
      <c r="M1280" s="373" t="s">
        <v>421</v>
      </c>
      <c r="N1280" s="373" t="s">
        <v>492</v>
      </c>
      <c r="O1280" s="373" t="s">
        <v>1759</v>
      </c>
      <c r="P1280" s="373" t="s">
        <v>1053</v>
      </c>
      <c r="Q1280" t="s">
        <v>515</v>
      </c>
      <c r="R1280" t="s">
        <v>515</v>
      </c>
      <c r="S1280" t="s">
        <v>515</v>
      </c>
      <c r="U1280" s="373" t="s">
        <v>421</v>
      </c>
      <c r="V1280" t="str">
        <f t="shared" si="40"/>
        <v>Western</v>
      </c>
      <c r="W1280" t="s">
        <v>516</v>
      </c>
    </row>
    <row r="1281" spans="10:23">
      <c r="J1281" s="372" t="str">
        <f t="shared" si="39"/>
        <v>14424Ontario</v>
      </c>
      <c r="K1281" s="373" t="s">
        <v>1765</v>
      </c>
      <c r="L1281">
        <v>14424</v>
      </c>
      <c r="M1281" s="373" t="s">
        <v>421</v>
      </c>
      <c r="N1281" s="373" t="s">
        <v>408</v>
      </c>
      <c r="O1281" s="373" t="s">
        <v>1759</v>
      </c>
      <c r="P1281" s="373" t="s">
        <v>1053</v>
      </c>
      <c r="Q1281" t="s">
        <v>515</v>
      </c>
      <c r="R1281" t="s">
        <v>515</v>
      </c>
      <c r="S1281" t="s">
        <v>515</v>
      </c>
      <c r="U1281" s="373" t="s">
        <v>421</v>
      </c>
      <c r="V1281" t="str">
        <f t="shared" si="40"/>
        <v>Western</v>
      </c>
      <c r="W1281" t="s">
        <v>516</v>
      </c>
    </row>
    <row r="1282" spans="10:23">
      <c r="J1282" s="372" t="str">
        <f t="shared" si="39"/>
        <v>14425Ontario</v>
      </c>
      <c r="K1282" s="373" t="s">
        <v>1766</v>
      </c>
      <c r="L1282">
        <v>14425</v>
      </c>
      <c r="M1282" s="373" t="s">
        <v>421</v>
      </c>
      <c r="N1282" s="373" t="s">
        <v>408</v>
      </c>
      <c r="O1282" s="373" t="s">
        <v>1759</v>
      </c>
      <c r="P1282" s="373" t="s">
        <v>1053</v>
      </c>
      <c r="Q1282" t="s">
        <v>515</v>
      </c>
      <c r="R1282" t="s">
        <v>515</v>
      </c>
      <c r="S1282" t="s">
        <v>515</v>
      </c>
      <c r="U1282" s="373" t="s">
        <v>421</v>
      </c>
      <c r="V1282" t="str">
        <f t="shared" si="40"/>
        <v>Western</v>
      </c>
      <c r="W1282" t="s">
        <v>516</v>
      </c>
    </row>
    <row r="1283" spans="10:23">
      <c r="J1283" s="372" t="str">
        <f t="shared" si="39"/>
        <v>14443Ontario</v>
      </c>
      <c r="K1283" s="373" t="s">
        <v>1767</v>
      </c>
      <c r="L1283">
        <v>14443</v>
      </c>
      <c r="M1283" s="373" t="s">
        <v>421</v>
      </c>
      <c r="N1283" s="373" t="s">
        <v>408</v>
      </c>
      <c r="O1283" s="373" t="s">
        <v>1759</v>
      </c>
      <c r="P1283" s="373" t="s">
        <v>1053</v>
      </c>
      <c r="Q1283" t="s">
        <v>515</v>
      </c>
      <c r="R1283" t="s">
        <v>515</v>
      </c>
      <c r="S1283" t="s">
        <v>515</v>
      </c>
      <c r="U1283" s="373" t="s">
        <v>421</v>
      </c>
      <c r="V1283" t="str">
        <f t="shared" si="40"/>
        <v>Western</v>
      </c>
      <c r="W1283" t="s">
        <v>516</v>
      </c>
    </row>
    <row r="1284" spans="10:23">
      <c r="J1284" s="372" t="str">
        <f t="shared" si="39"/>
        <v>14469Ontario</v>
      </c>
      <c r="K1284" s="373" t="s">
        <v>1768</v>
      </c>
      <c r="L1284">
        <v>14469</v>
      </c>
      <c r="M1284" s="373" t="s">
        <v>421</v>
      </c>
      <c r="N1284" s="373" t="s">
        <v>408</v>
      </c>
      <c r="O1284" s="373" t="s">
        <v>1759</v>
      </c>
      <c r="P1284" s="373" t="s">
        <v>1053</v>
      </c>
      <c r="Q1284" t="s">
        <v>515</v>
      </c>
      <c r="R1284" t="s">
        <v>515</v>
      </c>
      <c r="S1284" t="s">
        <v>515</v>
      </c>
      <c r="U1284" s="373" t="s">
        <v>421</v>
      </c>
      <c r="V1284" t="str">
        <f t="shared" si="40"/>
        <v>Western</v>
      </c>
      <c r="W1284" t="s">
        <v>516</v>
      </c>
    </row>
    <row r="1285" spans="10:23">
      <c r="J1285" s="372" t="str">
        <f t="shared" ref="J1285:J1348" si="41">CONCATENATE(L1285,O1285)</f>
        <v>14504Ontario</v>
      </c>
      <c r="K1285" s="373" t="s">
        <v>1769</v>
      </c>
      <c r="L1285">
        <v>14504</v>
      </c>
      <c r="M1285" s="373" t="s">
        <v>421</v>
      </c>
      <c r="N1285" s="373" t="s">
        <v>408</v>
      </c>
      <c r="O1285" s="373" t="s">
        <v>1759</v>
      </c>
      <c r="P1285" s="373" t="s">
        <v>1053</v>
      </c>
      <c r="Q1285" t="s">
        <v>515</v>
      </c>
      <c r="R1285" t="s">
        <v>515</v>
      </c>
      <c r="S1285" t="s">
        <v>515</v>
      </c>
      <c r="U1285" s="373" t="s">
        <v>421</v>
      </c>
      <c r="V1285" t="str">
        <f t="shared" ref="V1285:V1348" si="42">Q1285</f>
        <v>Western</v>
      </c>
      <c r="W1285" t="s">
        <v>516</v>
      </c>
    </row>
    <row r="1286" spans="10:23">
      <c r="J1286" s="372" t="str">
        <f t="shared" si="41"/>
        <v>14537Ontario</v>
      </c>
      <c r="K1286" s="373" t="s">
        <v>1770</v>
      </c>
      <c r="L1286">
        <v>14537</v>
      </c>
      <c r="M1286" s="373" t="s">
        <v>421</v>
      </c>
      <c r="N1286" s="373" t="s">
        <v>408</v>
      </c>
      <c r="O1286" s="373" t="s">
        <v>1759</v>
      </c>
      <c r="P1286" s="373" t="s">
        <v>1053</v>
      </c>
      <c r="Q1286" t="s">
        <v>515</v>
      </c>
      <c r="R1286" t="s">
        <v>515</v>
      </c>
      <c r="S1286" t="s">
        <v>515</v>
      </c>
      <c r="U1286" s="373" t="s">
        <v>421</v>
      </c>
      <c r="V1286" t="str">
        <f t="shared" si="42"/>
        <v>Western</v>
      </c>
      <c r="W1286" t="s">
        <v>516</v>
      </c>
    </row>
    <row r="1287" spans="10:23">
      <c r="J1287" s="372" t="str">
        <f t="shared" si="41"/>
        <v>14548Ontario</v>
      </c>
      <c r="K1287" s="373" t="s">
        <v>1771</v>
      </c>
      <c r="L1287">
        <v>14548</v>
      </c>
      <c r="M1287" s="373" t="s">
        <v>421</v>
      </c>
      <c r="N1287" s="373" t="s">
        <v>408</v>
      </c>
      <c r="O1287" s="373" t="s">
        <v>1759</v>
      </c>
      <c r="P1287" s="373" t="s">
        <v>1053</v>
      </c>
      <c r="Q1287" t="s">
        <v>515</v>
      </c>
      <c r="R1287" t="s">
        <v>515</v>
      </c>
      <c r="S1287" t="s">
        <v>515</v>
      </c>
      <c r="U1287" s="373" t="s">
        <v>421</v>
      </c>
      <c r="V1287" t="str">
        <f t="shared" si="42"/>
        <v>Western</v>
      </c>
      <c r="W1287" t="s">
        <v>516</v>
      </c>
    </row>
    <row r="1288" spans="10:23">
      <c r="J1288" s="372" t="str">
        <f t="shared" si="41"/>
        <v>14564Ontario</v>
      </c>
      <c r="K1288" s="373" t="s">
        <v>1772</v>
      </c>
      <c r="L1288">
        <v>14564</v>
      </c>
      <c r="M1288" s="373" t="s">
        <v>421</v>
      </c>
      <c r="N1288" s="373" t="s">
        <v>408</v>
      </c>
      <c r="O1288" s="373" t="s">
        <v>1759</v>
      </c>
      <c r="P1288" s="373" t="s">
        <v>1053</v>
      </c>
      <c r="Q1288" t="s">
        <v>515</v>
      </c>
      <c r="R1288" t="s">
        <v>515</v>
      </c>
      <c r="S1288" t="s">
        <v>515</v>
      </c>
      <c r="U1288" s="373" t="s">
        <v>421</v>
      </c>
      <c r="V1288" t="str">
        <f t="shared" si="42"/>
        <v>Western</v>
      </c>
      <c r="W1288" t="s">
        <v>516</v>
      </c>
    </row>
    <row r="1289" spans="10:23">
      <c r="J1289" s="372" t="str">
        <f t="shared" si="41"/>
        <v>14456Ontario</v>
      </c>
      <c r="K1289" s="373" t="s">
        <v>1773</v>
      </c>
      <c r="L1289">
        <v>14456</v>
      </c>
      <c r="M1289" s="373" t="s">
        <v>424</v>
      </c>
      <c r="N1289" s="373" t="s">
        <v>492</v>
      </c>
      <c r="O1289" s="373" t="s">
        <v>1759</v>
      </c>
      <c r="P1289" s="373" t="s">
        <v>1053</v>
      </c>
      <c r="Q1289" t="s">
        <v>515</v>
      </c>
      <c r="R1289" t="s">
        <v>515</v>
      </c>
      <c r="S1289" t="s">
        <v>515</v>
      </c>
      <c r="U1289" s="373" t="s">
        <v>424</v>
      </c>
      <c r="V1289" t="str">
        <f t="shared" si="42"/>
        <v>Western</v>
      </c>
      <c r="W1289" t="s">
        <v>516</v>
      </c>
    </row>
    <row r="1290" spans="10:23">
      <c r="J1290" s="372" t="str">
        <f t="shared" si="41"/>
        <v>14461Ontario</v>
      </c>
      <c r="K1290" s="373" t="s">
        <v>1774</v>
      </c>
      <c r="L1290">
        <v>14461</v>
      </c>
      <c r="M1290" s="373" t="s">
        <v>424</v>
      </c>
      <c r="N1290" s="373" t="s">
        <v>492</v>
      </c>
      <c r="O1290" s="373" t="s">
        <v>1759</v>
      </c>
      <c r="P1290" s="373" t="s">
        <v>1053</v>
      </c>
      <c r="Q1290" t="s">
        <v>515</v>
      </c>
      <c r="R1290" t="s">
        <v>515</v>
      </c>
      <c r="S1290" t="s">
        <v>515</v>
      </c>
      <c r="U1290" s="373" t="s">
        <v>424</v>
      </c>
      <c r="V1290" t="str">
        <f t="shared" si="42"/>
        <v>Western</v>
      </c>
      <c r="W1290" t="s">
        <v>516</v>
      </c>
    </row>
    <row r="1291" spans="10:23">
      <c r="J1291" s="372" t="str">
        <f t="shared" si="41"/>
        <v>14463Ontario</v>
      </c>
      <c r="K1291" s="373" t="s">
        <v>1775</v>
      </c>
      <c r="L1291">
        <v>14463</v>
      </c>
      <c r="M1291" s="373" t="s">
        <v>424</v>
      </c>
      <c r="N1291" s="373" t="s">
        <v>492</v>
      </c>
      <c r="O1291" s="373" t="s">
        <v>1759</v>
      </c>
      <c r="P1291" s="373" t="s">
        <v>1053</v>
      </c>
      <c r="Q1291" t="s">
        <v>515</v>
      </c>
      <c r="R1291" t="s">
        <v>515</v>
      </c>
      <c r="S1291" t="s">
        <v>515</v>
      </c>
      <c r="U1291" s="373" t="s">
        <v>424</v>
      </c>
      <c r="V1291" t="str">
        <f t="shared" si="42"/>
        <v>Western</v>
      </c>
      <c r="W1291" t="s">
        <v>516</v>
      </c>
    </row>
    <row r="1292" spans="10:23">
      <c r="J1292" s="372" t="str">
        <f t="shared" si="41"/>
        <v>14518Ontario</v>
      </c>
      <c r="K1292" s="373" t="s">
        <v>1776</v>
      </c>
      <c r="L1292">
        <v>14518</v>
      </c>
      <c r="M1292" s="373" t="s">
        <v>424</v>
      </c>
      <c r="N1292" s="373" t="s">
        <v>492</v>
      </c>
      <c r="O1292" s="373" t="s">
        <v>1759</v>
      </c>
      <c r="P1292" s="373" t="s">
        <v>1053</v>
      </c>
      <c r="Q1292" t="s">
        <v>515</v>
      </c>
      <c r="R1292" t="s">
        <v>515</v>
      </c>
      <c r="S1292" t="s">
        <v>515</v>
      </c>
      <c r="U1292" s="373" t="s">
        <v>424</v>
      </c>
      <c r="V1292" t="str">
        <f t="shared" si="42"/>
        <v>Western</v>
      </c>
      <c r="W1292" t="s">
        <v>516</v>
      </c>
    </row>
    <row r="1293" spans="10:23">
      <c r="J1293" s="372" t="str">
        <f t="shared" si="41"/>
        <v>14532Ontario</v>
      </c>
      <c r="K1293" s="373" t="s">
        <v>1777</v>
      </c>
      <c r="L1293">
        <v>14532</v>
      </c>
      <c r="M1293" s="373" t="s">
        <v>424</v>
      </c>
      <c r="N1293" s="373" t="s">
        <v>492</v>
      </c>
      <c r="O1293" s="373" t="s">
        <v>1759</v>
      </c>
      <c r="P1293" s="373" t="s">
        <v>1053</v>
      </c>
      <c r="Q1293" t="s">
        <v>515</v>
      </c>
      <c r="R1293" t="s">
        <v>515</v>
      </c>
      <c r="S1293" t="s">
        <v>515</v>
      </c>
      <c r="U1293" s="373" t="s">
        <v>424</v>
      </c>
      <c r="V1293" t="str">
        <f t="shared" si="42"/>
        <v>Western</v>
      </c>
      <c r="W1293" t="s">
        <v>516</v>
      </c>
    </row>
    <row r="1294" spans="10:23">
      <c r="J1294" s="372" t="str">
        <f t="shared" si="41"/>
        <v>14547Ontario</v>
      </c>
      <c r="K1294" s="373" t="s">
        <v>1778</v>
      </c>
      <c r="L1294">
        <v>14547</v>
      </c>
      <c r="M1294" s="373" t="s">
        <v>424</v>
      </c>
      <c r="N1294" s="373" t="s">
        <v>492</v>
      </c>
      <c r="O1294" s="373" t="s">
        <v>1759</v>
      </c>
      <c r="P1294" s="373" t="s">
        <v>1053</v>
      </c>
      <c r="Q1294" t="s">
        <v>515</v>
      </c>
      <c r="R1294" t="s">
        <v>515</v>
      </c>
      <c r="S1294" t="s">
        <v>515</v>
      </c>
      <c r="U1294" s="373" t="s">
        <v>424</v>
      </c>
      <c r="V1294" t="str">
        <f t="shared" si="42"/>
        <v>Western</v>
      </c>
      <c r="W1294" t="s">
        <v>516</v>
      </c>
    </row>
    <row r="1295" spans="10:23">
      <c r="J1295" s="372" t="str">
        <f t="shared" si="41"/>
        <v>14561Ontario</v>
      </c>
      <c r="K1295" s="373" t="s">
        <v>1779</v>
      </c>
      <c r="L1295">
        <v>14561</v>
      </c>
      <c r="M1295" s="373" t="s">
        <v>424</v>
      </c>
      <c r="N1295" s="373" t="s">
        <v>492</v>
      </c>
      <c r="O1295" s="373" t="s">
        <v>1759</v>
      </c>
      <c r="P1295" s="373" t="s">
        <v>1053</v>
      </c>
      <c r="Q1295" t="s">
        <v>515</v>
      </c>
      <c r="R1295" t="s">
        <v>515</v>
      </c>
      <c r="S1295" t="s">
        <v>515</v>
      </c>
      <c r="U1295" s="373" t="s">
        <v>424</v>
      </c>
      <c r="V1295" t="str">
        <f t="shared" si="42"/>
        <v>Western</v>
      </c>
      <c r="W1295" t="s">
        <v>516</v>
      </c>
    </row>
    <row r="1296" spans="10:23">
      <c r="J1296" s="372" t="str">
        <f t="shared" si="41"/>
        <v>14512Ontario</v>
      </c>
      <c r="K1296" s="373" t="s">
        <v>1780</v>
      </c>
      <c r="L1296">
        <v>14512</v>
      </c>
      <c r="M1296" s="373" t="s">
        <v>424</v>
      </c>
      <c r="N1296" s="373" t="s">
        <v>492</v>
      </c>
      <c r="O1296" s="373" t="s">
        <v>1759</v>
      </c>
      <c r="P1296" s="373" t="s">
        <v>1053</v>
      </c>
      <c r="Q1296" t="s">
        <v>515</v>
      </c>
      <c r="R1296" t="s">
        <v>515</v>
      </c>
      <c r="S1296" t="s">
        <v>515</v>
      </c>
      <c r="U1296" s="373" t="s">
        <v>424</v>
      </c>
      <c r="V1296" t="str">
        <f t="shared" si="42"/>
        <v>Western</v>
      </c>
      <c r="W1296" t="s">
        <v>516</v>
      </c>
    </row>
    <row r="1297" spans="10:23">
      <c r="J1297" s="372" t="str">
        <f t="shared" si="41"/>
        <v>12586Orange</v>
      </c>
      <c r="K1297" s="373" t="s">
        <v>1781</v>
      </c>
      <c r="L1297">
        <v>12586</v>
      </c>
      <c r="M1297" s="373" t="s">
        <v>452</v>
      </c>
      <c r="N1297" s="373" t="s">
        <v>492</v>
      </c>
      <c r="O1297" s="373" t="s">
        <v>1782</v>
      </c>
      <c r="P1297" s="373" t="s">
        <v>532</v>
      </c>
      <c r="Q1297" t="s">
        <v>511</v>
      </c>
      <c r="R1297" t="s">
        <v>532</v>
      </c>
      <c r="S1297" t="s">
        <v>532</v>
      </c>
      <c r="U1297" s="373" t="s">
        <v>452</v>
      </c>
      <c r="V1297" t="str">
        <f t="shared" si="42"/>
        <v>Upper Hudson</v>
      </c>
      <c r="W1297" t="s">
        <v>566</v>
      </c>
    </row>
    <row r="1298" spans="10:23">
      <c r="J1298" s="372" t="str">
        <f t="shared" si="41"/>
        <v>10915Orange</v>
      </c>
      <c r="K1298" s="373" t="s">
        <v>1783</v>
      </c>
      <c r="L1298">
        <v>10915</v>
      </c>
      <c r="M1298" s="373" t="s">
        <v>452</v>
      </c>
      <c r="N1298" s="373" t="s">
        <v>496</v>
      </c>
      <c r="O1298" s="373" t="s">
        <v>1782</v>
      </c>
      <c r="P1298" s="373" t="s">
        <v>532</v>
      </c>
      <c r="Q1298" t="s">
        <v>511</v>
      </c>
      <c r="R1298" t="s">
        <v>532</v>
      </c>
      <c r="S1298" t="s">
        <v>532</v>
      </c>
      <c r="U1298" s="373" t="s">
        <v>452</v>
      </c>
      <c r="V1298" t="str">
        <f t="shared" si="42"/>
        <v>Upper Hudson</v>
      </c>
      <c r="W1298" t="s">
        <v>566</v>
      </c>
    </row>
    <row r="1299" spans="10:23">
      <c r="J1299" s="372" t="str">
        <f t="shared" si="41"/>
        <v>10919Orange</v>
      </c>
      <c r="K1299" s="373" t="s">
        <v>1784</v>
      </c>
      <c r="L1299">
        <v>10919</v>
      </c>
      <c r="M1299" s="373" t="s">
        <v>452</v>
      </c>
      <c r="N1299" s="373" t="s">
        <v>496</v>
      </c>
      <c r="O1299" s="373" t="s">
        <v>1782</v>
      </c>
      <c r="P1299" s="373" t="s">
        <v>532</v>
      </c>
      <c r="Q1299" t="s">
        <v>511</v>
      </c>
      <c r="R1299" t="s">
        <v>532</v>
      </c>
      <c r="S1299" t="s">
        <v>532</v>
      </c>
      <c r="U1299" s="373" t="s">
        <v>452</v>
      </c>
      <c r="V1299" t="str">
        <f t="shared" si="42"/>
        <v>Upper Hudson</v>
      </c>
      <c r="W1299" t="s">
        <v>566</v>
      </c>
    </row>
    <row r="1300" spans="10:23">
      <c r="J1300" s="372" t="str">
        <f t="shared" si="41"/>
        <v>10932Orange</v>
      </c>
      <c r="K1300" s="373" t="s">
        <v>1785</v>
      </c>
      <c r="L1300">
        <v>10932</v>
      </c>
      <c r="M1300" s="373" t="s">
        <v>452</v>
      </c>
      <c r="N1300" s="373" t="s">
        <v>496</v>
      </c>
      <c r="O1300" s="373" t="s">
        <v>1782</v>
      </c>
      <c r="P1300" s="373" t="s">
        <v>532</v>
      </c>
      <c r="Q1300" t="s">
        <v>511</v>
      </c>
      <c r="R1300" t="s">
        <v>532</v>
      </c>
      <c r="S1300" t="s">
        <v>532</v>
      </c>
      <c r="U1300" s="373" t="s">
        <v>452</v>
      </c>
      <c r="V1300" t="str">
        <f t="shared" si="42"/>
        <v>Upper Hudson</v>
      </c>
      <c r="W1300" t="s">
        <v>566</v>
      </c>
    </row>
    <row r="1301" spans="10:23">
      <c r="J1301" s="372" t="str">
        <f t="shared" si="41"/>
        <v>10933Orange</v>
      </c>
      <c r="K1301" s="373" t="s">
        <v>1786</v>
      </c>
      <c r="L1301">
        <v>10933</v>
      </c>
      <c r="M1301" s="373" t="s">
        <v>452</v>
      </c>
      <c r="N1301" s="373" t="s">
        <v>496</v>
      </c>
      <c r="O1301" s="373" t="s">
        <v>1782</v>
      </c>
      <c r="P1301" s="373" t="s">
        <v>532</v>
      </c>
      <c r="Q1301" t="s">
        <v>511</v>
      </c>
      <c r="R1301" t="s">
        <v>532</v>
      </c>
      <c r="S1301" t="s">
        <v>532</v>
      </c>
      <c r="U1301" s="373" t="s">
        <v>452</v>
      </c>
      <c r="V1301" t="str">
        <f t="shared" si="42"/>
        <v>Upper Hudson</v>
      </c>
      <c r="W1301" t="s">
        <v>566</v>
      </c>
    </row>
    <row r="1302" spans="10:23">
      <c r="J1302" s="372" t="str">
        <f t="shared" si="41"/>
        <v>10940Orange</v>
      </c>
      <c r="K1302" s="373" t="s">
        <v>1787</v>
      </c>
      <c r="L1302">
        <v>10940</v>
      </c>
      <c r="M1302" s="373" t="s">
        <v>452</v>
      </c>
      <c r="N1302" s="373" t="s">
        <v>496</v>
      </c>
      <c r="O1302" s="373" t="s">
        <v>1782</v>
      </c>
      <c r="P1302" s="373" t="s">
        <v>532</v>
      </c>
      <c r="Q1302" t="s">
        <v>511</v>
      </c>
      <c r="R1302" t="s">
        <v>532</v>
      </c>
      <c r="S1302" t="s">
        <v>532</v>
      </c>
      <c r="U1302" s="373" t="s">
        <v>452</v>
      </c>
      <c r="V1302" t="str">
        <f t="shared" si="42"/>
        <v>Upper Hudson</v>
      </c>
      <c r="W1302" t="s">
        <v>566</v>
      </c>
    </row>
    <row r="1303" spans="10:23">
      <c r="J1303" s="372" t="str">
        <f t="shared" si="41"/>
        <v>10941Orange</v>
      </c>
      <c r="K1303" s="373" t="s">
        <v>1788</v>
      </c>
      <c r="L1303">
        <v>10941</v>
      </c>
      <c r="M1303" s="373" t="s">
        <v>452</v>
      </c>
      <c r="N1303" s="373" t="s">
        <v>496</v>
      </c>
      <c r="O1303" s="373" t="s">
        <v>1782</v>
      </c>
      <c r="P1303" s="373" t="s">
        <v>532</v>
      </c>
      <c r="Q1303" t="s">
        <v>511</v>
      </c>
      <c r="R1303" t="s">
        <v>532</v>
      </c>
      <c r="S1303" t="s">
        <v>532</v>
      </c>
      <c r="U1303" s="373" t="s">
        <v>452</v>
      </c>
      <c r="V1303" t="str">
        <f t="shared" si="42"/>
        <v>Upper Hudson</v>
      </c>
      <c r="W1303" t="s">
        <v>566</v>
      </c>
    </row>
    <row r="1304" spans="10:23">
      <c r="J1304" s="372" t="str">
        <f t="shared" si="41"/>
        <v>10958Orange</v>
      </c>
      <c r="K1304" s="373" t="s">
        <v>1789</v>
      </c>
      <c r="L1304">
        <v>10958</v>
      </c>
      <c r="M1304" s="373" t="s">
        <v>452</v>
      </c>
      <c r="N1304" s="373" t="s">
        <v>496</v>
      </c>
      <c r="O1304" s="373" t="s">
        <v>1782</v>
      </c>
      <c r="P1304" s="373" t="s">
        <v>532</v>
      </c>
      <c r="Q1304" t="s">
        <v>511</v>
      </c>
      <c r="R1304" t="s">
        <v>532</v>
      </c>
      <c r="S1304" t="s">
        <v>532</v>
      </c>
      <c r="U1304" s="373" t="s">
        <v>452</v>
      </c>
      <c r="V1304" t="str">
        <f t="shared" si="42"/>
        <v>Upper Hudson</v>
      </c>
      <c r="W1304" t="s">
        <v>566</v>
      </c>
    </row>
    <row r="1305" spans="10:23">
      <c r="J1305" s="372" t="str">
        <f t="shared" si="41"/>
        <v>10963Orange</v>
      </c>
      <c r="K1305" s="373" t="s">
        <v>1790</v>
      </c>
      <c r="L1305">
        <v>10963</v>
      </c>
      <c r="M1305" s="373" t="s">
        <v>452</v>
      </c>
      <c r="N1305" s="373" t="s">
        <v>496</v>
      </c>
      <c r="O1305" s="373" t="s">
        <v>1782</v>
      </c>
      <c r="P1305" s="373" t="s">
        <v>532</v>
      </c>
      <c r="Q1305" t="s">
        <v>511</v>
      </c>
      <c r="R1305" t="s">
        <v>532</v>
      </c>
      <c r="S1305" t="s">
        <v>532</v>
      </c>
      <c r="U1305" s="373" t="s">
        <v>452</v>
      </c>
      <c r="V1305" t="str">
        <f t="shared" si="42"/>
        <v>Upper Hudson</v>
      </c>
      <c r="W1305" t="s">
        <v>566</v>
      </c>
    </row>
    <row r="1306" spans="10:23">
      <c r="J1306" s="372" t="str">
        <f t="shared" si="41"/>
        <v>10973Orange</v>
      </c>
      <c r="K1306" s="373" t="s">
        <v>1791</v>
      </c>
      <c r="L1306">
        <v>10973</v>
      </c>
      <c r="M1306" s="373" t="s">
        <v>452</v>
      </c>
      <c r="N1306" s="373" t="s">
        <v>496</v>
      </c>
      <c r="O1306" s="373" t="s">
        <v>1782</v>
      </c>
      <c r="P1306" s="373" t="s">
        <v>532</v>
      </c>
      <c r="Q1306" t="s">
        <v>511</v>
      </c>
      <c r="R1306" t="s">
        <v>532</v>
      </c>
      <c r="S1306" t="s">
        <v>532</v>
      </c>
      <c r="U1306" s="373" t="s">
        <v>452</v>
      </c>
      <c r="V1306" t="str">
        <f t="shared" si="42"/>
        <v>Upper Hudson</v>
      </c>
      <c r="W1306" t="s">
        <v>566</v>
      </c>
    </row>
    <row r="1307" spans="10:23">
      <c r="J1307" s="372" t="str">
        <f t="shared" si="41"/>
        <v>10985Orange</v>
      </c>
      <c r="K1307" s="373" t="s">
        <v>1792</v>
      </c>
      <c r="L1307">
        <v>10985</v>
      </c>
      <c r="M1307" s="373" t="s">
        <v>452</v>
      </c>
      <c r="N1307" s="373" t="s">
        <v>496</v>
      </c>
      <c r="O1307" s="373" t="s">
        <v>1782</v>
      </c>
      <c r="P1307" s="373" t="s">
        <v>532</v>
      </c>
      <c r="Q1307" t="s">
        <v>511</v>
      </c>
      <c r="R1307" t="s">
        <v>532</v>
      </c>
      <c r="S1307" t="s">
        <v>532</v>
      </c>
      <c r="U1307" s="373" t="s">
        <v>452</v>
      </c>
      <c r="V1307" t="str">
        <f t="shared" si="42"/>
        <v>Upper Hudson</v>
      </c>
      <c r="W1307" t="s">
        <v>566</v>
      </c>
    </row>
    <row r="1308" spans="10:23">
      <c r="J1308" s="372" t="str">
        <f t="shared" si="41"/>
        <v>10988Orange</v>
      </c>
      <c r="K1308" s="373" t="s">
        <v>1793</v>
      </c>
      <c r="L1308">
        <v>10988</v>
      </c>
      <c r="M1308" s="373" t="s">
        <v>452</v>
      </c>
      <c r="N1308" s="373" t="s">
        <v>496</v>
      </c>
      <c r="O1308" s="373" t="s">
        <v>1782</v>
      </c>
      <c r="P1308" s="373" t="s">
        <v>532</v>
      </c>
      <c r="Q1308" t="s">
        <v>511</v>
      </c>
      <c r="R1308" t="s">
        <v>532</v>
      </c>
      <c r="S1308" t="s">
        <v>532</v>
      </c>
      <c r="U1308" s="373" t="s">
        <v>452</v>
      </c>
      <c r="V1308" t="str">
        <f t="shared" si="42"/>
        <v>Upper Hudson</v>
      </c>
      <c r="W1308" t="s">
        <v>566</v>
      </c>
    </row>
    <row r="1309" spans="10:23">
      <c r="J1309" s="372" t="str">
        <f t="shared" si="41"/>
        <v>10998Orange</v>
      </c>
      <c r="K1309" s="373" t="s">
        <v>1794</v>
      </c>
      <c r="L1309">
        <v>10998</v>
      </c>
      <c r="M1309" s="373" t="s">
        <v>452</v>
      </c>
      <c r="N1309" s="373" t="s">
        <v>496</v>
      </c>
      <c r="O1309" s="373" t="s">
        <v>1782</v>
      </c>
      <c r="P1309" s="373" t="s">
        <v>532</v>
      </c>
      <c r="Q1309" t="s">
        <v>511</v>
      </c>
      <c r="R1309" t="s">
        <v>532</v>
      </c>
      <c r="S1309" t="s">
        <v>532</v>
      </c>
      <c r="U1309" s="373" t="s">
        <v>452</v>
      </c>
      <c r="V1309" t="str">
        <f t="shared" si="42"/>
        <v>Upper Hudson</v>
      </c>
      <c r="W1309" t="s">
        <v>566</v>
      </c>
    </row>
    <row r="1310" spans="10:23">
      <c r="J1310" s="372" t="str">
        <f t="shared" si="41"/>
        <v>12729Orange</v>
      </c>
      <c r="K1310" s="373" t="s">
        <v>1795</v>
      </c>
      <c r="L1310">
        <v>12729</v>
      </c>
      <c r="M1310" s="373" t="s">
        <v>452</v>
      </c>
      <c r="N1310" s="373" t="s">
        <v>496</v>
      </c>
      <c r="O1310" s="373" t="s">
        <v>1782</v>
      </c>
      <c r="P1310" s="373" t="s">
        <v>532</v>
      </c>
      <c r="Q1310" t="s">
        <v>511</v>
      </c>
      <c r="R1310" t="s">
        <v>532</v>
      </c>
      <c r="S1310" t="s">
        <v>532</v>
      </c>
      <c r="U1310" s="373" t="s">
        <v>452</v>
      </c>
      <c r="V1310" t="str">
        <f t="shared" si="42"/>
        <v>Upper Hudson</v>
      </c>
      <c r="W1310" t="s">
        <v>566</v>
      </c>
    </row>
    <row r="1311" spans="10:23">
      <c r="J1311" s="372" t="str">
        <f t="shared" si="41"/>
        <v>12746Orange</v>
      </c>
      <c r="K1311" s="373" t="s">
        <v>1796</v>
      </c>
      <c r="L1311">
        <v>12746</v>
      </c>
      <c r="M1311" s="373" t="s">
        <v>452</v>
      </c>
      <c r="N1311" s="373" t="s">
        <v>496</v>
      </c>
      <c r="O1311" s="373" t="s">
        <v>1782</v>
      </c>
      <c r="P1311" s="373" t="s">
        <v>532</v>
      </c>
      <c r="Q1311" t="s">
        <v>511</v>
      </c>
      <c r="R1311" t="s">
        <v>532</v>
      </c>
      <c r="S1311" t="s">
        <v>532</v>
      </c>
      <c r="U1311" s="373" t="s">
        <v>452</v>
      </c>
      <c r="V1311" t="str">
        <f t="shared" si="42"/>
        <v>Upper Hudson</v>
      </c>
      <c r="W1311" t="s">
        <v>566</v>
      </c>
    </row>
    <row r="1312" spans="10:23">
      <c r="J1312" s="372" t="str">
        <f t="shared" si="41"/>
        <v>12771Orange</v>
      </c>
      <c r="K1312" s="373" t="s">
        <v>1797</v>
      </c>
      <c r="L1312">
        <v>12771</v>
      </c>
      <c r="M1312" s="373" t="s">
        <v>452</v>
      </c>
      <c r="N1312" s="373" t="s">
        <v>496</v>
      </c>
      <c r="O1312" s="373" t="s">
        <v>1782</v>
      </c>
      <c r="P1312" s="373" t="s">
        <v>532</v>
      </c>
      <c r="Q1312" t="s">
        <v>511</v>
      </c>
      <c r="R1312" t="s">
        <v>532</v>
      </c>
      <c r="S1312" t="s">
        <v>532</v>
      </c>
      <c r="U1312" s="373" t="s">
        <v>452</v>
      </c>
      <c r="V1312" t="str">
        <f t="shared" si="42"/>
        <v>Upper Hudson</v>
      </c>
      <c r="W1312" t="s">
        <v>566</v>
      </c>
    </row>
    <row r="1313" spans="10:23">
      <c r="J1313" s="372" t="str">
        <f t="shared" si="41"/>
        <v>12780Orange</v>
      </c>
      <c r="K1313" s="373" t="s">
        <v>1798</v>
      </c>
      <c r="L1313">
        <v>12780</v>
      </c>
      <c r="M1313" s="373" t="s">
        <v>452</v>
      </c>
      <c r="N1313" s="373" t="s">
        <v>496</v>
      </c>
      <c r="O1313" s="373" t="s">
        <v>1782</v>
      </c>
      <c r="P1313" s="373" t="s">
        <v>532</v>
      </c>
      <c r="Q1313" t="s">
        <v>511</v>
      </c>
      <c r="R1313" t="s">
        <v>532</v>
      </c>
      <c r="S1313" t="s">
        <v>532</v>
      </c>
      <c r="U1313" s="373" t="s">
        <v>452</v>
      </c>
      <c r="V1313" t="str">
        <f t="shared" si="42"/>
        <v>Upper Hudson</v>
      </c>
      <c r="W1313" t="s">
        <v>566</v>
      </c>
    </row>
    <row r="1314" spans="10:23">
      <c r="J1314" s="372" t="str">
        <f t="shared" si="41"/>
        <v>12785Orange</v>
      </c>
      <c r="K1314" s="373" t="s">
        <v>1799</v>
      </c>
      <c r="L1314">
        <v>12785</v>
      </c>
      <c r="M1314" s="373" t="s">
        <v>452</v>
      </c>
      <c r="N1314" s="373" t="s">
        <v>496</v>
      </c>
      <c r="O1314" s="373" t="s">
        <v>1782</v>
      </c>
      <c r="P1314" s="373" t="s">
        <v>532</v>
      </c>
      <c r="Q1314" t="s">
        <v>511</v>
      </c>
      <c r="R1314" t="s">
        <v>532</v>
      </c>
      <c r="S1314" t="s">
        <v>532</v>
      </c>
      <c r="U1314" s="373" t="s">
        <v>452</v>
      </c>
      <c r="V1314" t="str">
        <f t="shared" si="42"/>
        <v>Upper Hudson</v>
      </c>
      <c r="W1314" t="s">
        <v>566</v>
      </c>
    </row>
    <row r="1315" spans="10:23">
      <c r="J1315" s="372" t="str">
        <f t="shared" si="41"/>
        <v>10916Orange</v>
      </c>
      <c r="K1315" s="373" t="s">
        <v>1800</v>
      </c>
      <c r="L1315">
        <v>10916</v>
      </c>
      <c r="M1315" s="373" t="s">
        <v>452</v>
      </c>
      <c r="N1315" s="373" t="s">
        <v>399</v>
      </c>
      <c r="O1315" s="373" t="s">
        <v>1782</v>
      </c>
      <c r="P1315" s="373" t="s">
        <v>532</v>
      </c>
      <c r="Q1315" t="s">
        <v>511</v>
      </c>
      <c r="R1315" t="s">
        <v>532</v>
      </c>
      <c r="S1315" t="s">
        <v>532</v>
      </c>
      <c r="U1315" s="373" t="s">
        <v>452</v>
      </c>
      <c r="V1315" t="str">
        <f t="shared" si="42"/>
        <v>Upper Hudson</v>
      </c>
      <c r="W1315" t="s">
        <v>566</v>
      </c>
    </row>
    <row r="1316" spans="10:23">
      <c r="J1316" s="372" t="str">
        <f t="shared" si="41"/>
        <v>10953Orange</v>
      </c>
      <c r="K1316" s="373" t="s">
        <v>1801</v>
      </c>
      <c r="L1316">
        <v>10953</v>
      </c>
      <c r="M1316" s="373" t="s">
        <v>452</v>
      </c>
      <c r="N1316" s="373" t="s">
        <v>399</v>
      </c>
      <c r="O1316" s="373" t="s">
        <v>1782</v>
      </c>
      <c r="P1316" s="373" t="s">
        <v>532</v>
      </c>
      <c r="Q1316" t="s">
        <v>511</v>
      </c>
      <c r="R1316" t="s">
        <v>532</v>
      </c>
      <c r="S1316" t="s">
        <v>532</v>
      </c>
      <c r="U1316" s="373" t="s">
        <v>452</v>
      </c>
      <c r="V1316" t="str">
        <f t="shared" si="42"/>
        <v>Upper Hudson</v>
      </c>
      <c r="W1316" t="s">
        <v>566</v>
      </c>
    </row>
    <row r="1317" spans="10:23">
      <c r="J1317" s="372" t="str">
        <f t="shared" si="41"/>
        <v>12518Orange</v>
      </c>
      <c r="K1317" s="373" t="s">
        <v>1802</v>
      </c>
      <c r="L1317">
        <v>12518</v>
      </c>
      <c r="M1317" s="373" t="s">
        <v>452</v>
      </c>
      <c r="N1317" s="373" t="s">
        <v>399</v>
      </c>
      <c r="O1317" s="373" t="s">
        <v>1782</v>
      </c>
      <c r="P1317" s="373" t="s">
        <v>532</v>
      </c>
      <c r="Q1317" t="s">
        <v>511</v>
      </c>
      <c r="R1317" t="s">
        <v>532</v>
      </c>
      <c r="S1317" t="s">
        <v>532</v>
      </c>
      <c r="U1317" s="373" t="s">
        <v>452</v>
      </c>
      <c r="V1317" t="str">
        <f t="shared" si="42"/>
        <v>Upper Hudson</v>
      </c>
      <c r="W1317" t="s">
        <v>566</v>
      </c>
    </row>
    <row r="1318" spans="10:23">
      <c r="J1318" s="372" t="str">
        <f t="shared" si="41"/>
        <v>12520Orange</v>
      </c>
      <c r="K1318" s="373" t="s">
        <v>1803</v>
      </c>
      <c r="L1318">
        <v>12520</v>
      </c>
      <c r="M1318" s="373" t="s">
        <v>452</v>
      </c>
      <c r="N1318" s="373" t="s">
        <v>399</v>
      </c>
      <c r="O1318" s="373" t="s">
        <v>1782</v>
      </c>
      <c r="P1318" s="373" t="s">
        <v>532</v>
      </c>
      <c r="Q1318" t="s">
        <v>511</v>
      </c>
      <c r="R1318" t="s">
        <v>532</v>
      </c>
      <c r="S1318" t="s">
        <v>532</v>
      </c>
      <c r="U1318" s="373" t="s">
        <v>452</v>
      </c>
      <c r="V1318" t="str">
        <f t="shared" si="42"/>
        <v>Upper Hudson</v>
      </c>
      <c r="W1318" t="s">
        <v>566</v>
      </c>
    </row>
    <row r="1319" spans="10:23">
      <c r="J1319" s="372" t="str">
        <f t="shared" si="41"/>
        <v>12543Orange</v>
      </c>
      <c r="K1319" s="373" t="s">
        <v>1804</v>
      </c>
      <c r="L1319">
        <v>12543</v>
      </c>
      <c r="M1319" s="373" t="s">
        <v>452</v>
      </c>
      <c r="N1319" s="373" t="s">
        <v>399</v>
      </c>
      <c r="O1319" s="373" t="s">
        <v>1782</v>
      </c>
      <c r="P1319" s="373" t="s">
        <v>532</v>
      </c>
      <c r="Q1319" t="s">
        <v>511</v>
      </c>
      <c r="R1319" t="s">
        <v>532</v>
      </c>
      <c r="S1319" t="s">
        <v>532</v>
      </c>
      <c r="U1319" s="373" t="s">
        <v>452</v>
      </c>
      <c r="V1319" t="str">
        <f t="shared" si="42"/>
        <v>Upper Hudson</v>
      </c>
      <c r="W1319" t="s">
        <v>566</v>
      </c>
    </row>
    <row r="1320" spans="10:23">
      <c r="J1320" s="372" t="str">
        <f t="shared" si="41"/>
        <v>12549Orange</v>
      </c>
      <c r="K1320" s="373" t="s">
        <v>1805</v>
      </c>
      <c r="L1320">
        <v>12549</v>
      </c>
      <c r="M1320" s="373" t="s">
        <v>452</v>
      </c>
      <c r="N1320" s="373" t="s">
        <v>399</v>
      </c>
      <c r="O1320" s="373" t="s">
        <v>1782</v>
      </c>
      <c r="P1320" s="373" t="s">
        <v>532</v>
      </c>
      <c r="Q1320" t="s">
        <v>511</v>
      </c>
      <c r="R1320" t="s">
        <v>532</v>
      </c>
      <c r="S1320" t="s">
        <v>532</v>
      </c>
      <c r="U1320" s="373" t="s">
        <v>452</v>
      </c>
      <c r="V1320" t="str">
        <f t="shared" si="42"/>
        <v>Upper Hudson</v>
      </c>
      <c r="W1320" t="s">
        <v>566</v>
      </c>
    </row>
    <row r="1321" spans="10:23">
      <c r="J1321" s="372" t="str">
        <f t="shared" si="41"/>
        <v>12550Orange</v>
      </c>
      <c r="K1321" s="373" t="s">
        <v>1806</v>
      </c>
      <c r="L1321">
        <v>12550</v>
      </c>
      <c r="M1321" s="373" t="s">
        <v>452</v>
      </c>
      <c r="N1321" s="373" t="s">
        <v>399</v>
      </c>
      <c r="O1321" s="373" t="s">
        <v>1782</v>
      </c>
      <c r="P1321" s="373" t="s">
        <v>532</v>
      </c>
      <c r="Q1321" t="s">
        <v>511</v>
      </c>
      <c r="R1321" t="s">
        <v>532</v>
      </c>
      <c r="S1321" t="s">
        <v>532</v>
      </c>
      <c r="U1321" s="373" t="s">
        <v>452</v>
      </c>
      <c r="V1321" t="str">
        <f t="shared" si="42"/>
        <v>Upper Hudson</v>
      </c>
      <c r="W1321" t="s">
        <v>566</v>
      </c>
    </row>
    <row r="1322" spans="10:23">
      <c r="J1322" s="372" t="str">
        <f t="shared" si="41"/>
        <v>12551Orange</v>
      </c>
      <c r="K1322" s="373" t="s">
        <v>1807</v>
      </c>
      <c r="L1322">
        <v>12551</v>
      </c>
      <c r="M1322" s="373" t="s">
        <v>452</v>
      </c>
      <c r="N1322" s="373" t="s">
        <v>399</v>
      </c>
      <c r="O1322" s="373" t="s">
        <v>1782</v>
      </c>
      <c r="P1322" s="373" t="s">
        <v>532</v>
      </c>
      <c r="Q1322" t="s">
        <v>511</v>
      </c>
      <c r="R1322" t="s">
        <v>532</v>
      </c>
      <c r="S1322" t="s">
        <v>532</v>
      </c>
      <c r="U1322" s="373" t="s">
        <v>452</v>
      </c>
      <c r="V1322" t="str">
        <f t="shared" si="42"/>
        <v>Upper Hudson</v>
      </c>
      <c r="W1322" t="s">
        <v>566</v>
      </c>
    </row>
    <row r="1323" spans="10:23">
      <c r="J1323" s="372" t="str">
        <f t="shared" si="41"/>
        <v>12552Orange</v>
      </c>
      <c r="K1323" s="373" t="s">
        <v>1808</v>
      </c>
      <c r="L1323">
        <v>12552</v>
      </c>
      <c r="M1323" s="373" t="s">
        <v>452</v>
      </c>
      <c r="N1323" s="373" t="s">
        <v>399</v>
      </c>
      <c r="O1323" s="373" t="s">
        <v>1782</v>
      </c>
      <c r="P1323" s="373" t="s">
        <v>532</v>
      </c>
      <c r="Q1323" t="s">
        <v>511</v>
      </c>
      <c r="R1323" t="s">
        <v>532</v>
      </c>
      <c r="S1323" t="s">
        <v>532</v>
      </c>
      <c r="U1323" s="373" t="s">
        <v>452</v>
      </c>
      <c r="V1323" t="str">
        <f t="shared" si="42"/>
        <v>Upper Hudson</v>
      </c>
      <c r="W1323" t="s">
        <v>566</v>
      </c>
    </row>
    <row r="1324" spans="10:23">
      <c r="J1324" s="372" t="str">
        <f t="shared" si="41"/>
        <v>12553Orange</v>
      </c>
      <c r="K1324" s="373" t="s">
        <v>1809</v>
      </c>
      <c r="L1324">
        <v>12553</v>
      </c>
      <c r="M1324" s="373" t="s">
        <v>452</v>
      </c>
      <c r="N1324" s="373" t="s">
        <v>399</v>
      </c>
      <c r="O1324" s="373" t="s">
        <v>1782</v>
      </c>
      <c r="P1324" s="373" t="s">
        <v>532</v>
      </c>
      <c r="Q1324" t="s">
        <v>511</v>
      </c>
      <c r="R1324" t="s">
        <v>532</v>
      </c>
      <c r="S1324" t="s">
        <v>532</v>
      </c>
      <c r="U1324" s="373" t="s">
        <v>452</v>
      </c>
      <c r="V1324" t="str">
        <f t="shared" si="42"/>
        <v>Upper Hudson</v>
      </c>
      <c r="W1324" t="s">
        <v>566</v>
      </c>
    </row>
    <row r="1325" spans="10:23">
      <c r="J1325" s="372" t="str">
        <f t="shared" si="41"/>
        <v>12555Orange</v>
      </c>
      <c r="K1325" s="373" t="s">
        <v>1810</v>
      </c>
      <c r="L1325">
        <v>12555</v>
      </c>
      <c r="M1325" s="373" t="s">
        <v>452</v>
      </c>
      <c r="N1325" s="373" t="s">
        <v>399</v>
      </c>
      <c r="O1325" s="373" t="s">
        <v>1782</v>
      </c>
      <c r="P1325" s="373" t="s">
        <v>532</v>
      </c>
      <c r="Q1325" t="s">
        <v>511</v>
      </c>
      <c r="R1325" t="s">
        <v>532</v>
      </c>
      <c r="S1325" t="s">
        <v>532</v>
      </c>
      <c r="U1325" s="373" t="s">
        <v>452</v>
      </c>
      <c r="V1325" t="str">
        <f t="shared" si="42"/>
        <v>Upper Hudson</v>
      </c>
      <c r="W1325" t="s">
        <v>566</v>
      </c>
    </row>
    <row r="1326" spans="10:23">
      <c r="J1326" s="372" t="str">
        <f t="shared" si="41"/>
        <v>12575Orange</v>
      </c>
      <c r="K1326" s="373" t="s">
        <v>1811</v>
      </c>
      <c r="L1326">
        <v>12575</v>
      </c>
      <c r="M1326" s="373" t="s">
        <v>452</v>
      </c>
      <c r="N1326" s="373" t="s">
        <v>399</v>
      </c>
      <c r="O1326" s="373" t="s">
        <v>1782</v>
      </c>
      <c r="P1326" s="373" t="s">
        <v>532</v>
      </c>
      <c r="Q1326" t="s">
        <v>511</v>
      </c>
      <c r="R1326" t="s">
        <v>532</v>
      </c>
      <c r="S1326" t="s">
        <v>532</v>
      </c>
      <c r="U1326" s="373" t="s">
        <v>452</v>
      </c>
      <c r="V1326" t="str">
        <f t="shared" si="42"/>
        <v>Upper Hudson</v>
      </c>
      <c r="W1326" t="s">
        <v>566</v>
      </c>
    </row>
    <row r="1327" spans="10:23">
      <c r="J1327" s="372" t="str">
        <f t="shared" si="41"/>
        <v>12584Orange</v>
      </c>
      <c r="K1327" s="373" t="s">
        <v>1812</v>
      </c>
      <c r="L1327">
        <v>12584</v>
      </c>
      <c r="M1327" s="373" t="s">
        <v>452</v>
      </c>
      <c r="N1327" s="373" t="s">
        <v>399</v>
      </c>
      <c r="O1327" s="373" t="s">
        <v>1782</v>
      </c>
      <c r="P1327" s="373" t="s">
        <v>532</v>
      </c>
      <c r="Q1327" t="s">
        <v>511</v>
      </c>
      <c r="R1327" t="s">
        <v>532</v>
      </c>
      <c r="S1327" t="s">
        <v>532</v>
      </c>
      <c r="U1327" s="373" t="s">
        <v>452</v>
      </c>
      <c r="V1327" t="str">
        <f t="shared" si="42"/>
        <v>Upper Hudson</v>
      </c>
      <c r="W1327" t="s">
        <v>566</v>
      </c>
    </row>
    <row r="1328" spans="10:23">
      <c r="J1328" s="372" t="str">
        <f t="shared" si="41"/>
        <v>10910Orange</v>
      </c>
      <c r="K1328" s="373" t="s">
        <v>1813</v>
      </c>
      <c r="L1328">
        <v>10910</v>
      </c>
      <c r="M1328" s="373" t="s">
        <v>452</v>
      </c>
      <c r="N1328" s="373" t="s">
        <v>496</v>
      </c>
      <c r="O1328" s="373" t="s">
        <v>1782</v>
      </c>
      <c r="P1328" s="373" t="s">
        <v>532</v>
      </c>
      <c r="Q1328" t="s">
        <v>511</v>
      </c>
      <c r="R1328" t="s">
        <v>532</v>
      </c>
      <c r="S1328" t="s">
        <v>532</v>
      </c>
      <c r="U1328" s="373" t="s">
        <v>452</v>
      </c>
      <c r="V1328" t="str">
        <f t="shared" si="42"/>
        <v>Upper Hudson</v>
      </c>
      <c r="W1328" t="s">
        <v>566</v>
      </c>
    </row>
    <row r="1329" spans="10:23">
      <c r="J1329" s="372" t="str">
        <f t="shared" si="41"/>
        <v>10912Orange</v>
      </c>
      <c r="K1329" s="373" t="s">
        <v>1814</v>
      </c>
      <c r="L1329">
        <v>10912</v>
      </c>
      <c r="M1329" s="373" t="s">
        <v>452</v>
      </c>
      <c r="N1329" s="373" t="s">
        <v>496</v>
      </c>
      <c r="O1329" s="373" t="s">
        <v>1782</v>
      </c>
      <c r="P1329" s="373" t="s">
        <v>532</v>
      </c>
      <c r="Q1329" t="s">
        <v>511</v>
      </c>
      <c r="R1329" t="s">
        <v>532</v>
      </c>
      <c r="S1329" t="s">
        <v>532</v>
      </c>
      <c r="U1329" s="373" t="s">
        <v>452</v>
      </c>
      <c r="V1329" t="str">
        <f t="shared" si="42"/>
        <v>Upper Hudson</v>
      </c>
      <c r="W1329" t="s">
        <v>566</v>
      </c>
    </row>
    <row r="1330" spans="10:23">
      <c r="J1330" s="372" t="str">
        <f t="shared" si="41"/>
        <v>10914Orange</v>
      </c>
      <c r="K1330" s="373" t="s">
        <v>1815</v>
      </c>
      <c r="L1330">
        <v>10914</v>
      </c>
      <c r="M1330" s="373" t="s">
        <v>452</v>
      </c>
      <c r="N1330" s="373" t="s">
        <v>496</v>
      </c>
      <c r="O1330" s="373" t="s">
        <v>1782</v>
      </c>
      <c r="P1330" s="373" t="s">
        <v>532</v>
      </c>
      <c r="Q1330" t="s">
        <v>511</v>
      </c>
      <c r="R1330" t="s">
        <v>532</v>
      </c>
      <c r="S1330" t="s">
        <v>532</v>
      </c>
      <c r="U1330" s="373" t="s">
        <v>452</v>
      </c>
      <c r="V1330" t="str">
        <f t="shared" si="42"/>
        <v>Upper Hudson</v>
      </c>
      <c r="W1330" t="s">
        <v>566</v>
      </c>
    </row>
    <row r="1331" spans="10:23">
      <c r="J1331" s="372" t="str">
        <f t="shared" si="41"/>
        <v>10917Orange</v>
      </c>
      <c r="K1331" s="373" t="s">
        <v>1816</v>
      </c>
      <c r="L1331">
        <v>10917</v>
      </c>
      <c r="M1331" s="373" t="s">
        <v>452</v>
      </c>
      <c r="N1331" s="373" t="s">
        <v>496</v>
      </c>
      <c r="O1331" s="373" t="s">
        <v>1782</v>
      </c>
      <c r="P1331" s="373" t="s">
        <v>532</v>
      </c>
      <c r="Q1331" t="s">
        <v>511</v>
      </c>
      <c r="R1331" t="s">
        <v>532</v>
      </c>
      <c r="S1331" t="s">
        <v>532</v>
      </c>
      <c r="U1331" s="373" t="s">
        <v>452</v>
      </c>
      <c r="V1331" t="str">
        <f t="shared" si="42"/>
        <v>Upper Hudson</v>
      </c>
      <c r="W1331" t="s">
        <v>566</v>
      </c>
    </row>
    <row r="1332" spans="10:23">
      <c r="J1332" s="372" t="str">
        <f t="shared" si="41"/>
        <v>10918Orange</v>
      </c>
      <c r="K1332" s="373" t="s">
        <v>1817</v>
      </c>
      <c r="L1332">
        <v>10918</v>
      </c>
      <c r="M1332" s="373" t="s">
        <v>452</v>
      </c>
      <c r="N1332" s="373" t="s">
        <v>496</v>
      </c>
      <c r="O1332" s="373" t="s">
        <v>1782</v>
      </c>
      <c r="P1332" s="373" t="s">
        <v>532</v>
      </c>
      <c r="Q1332" t="s">
        <v>511</v>
      </c>
      <c r="R1332" t="s">
        <v>532</v>
      </c>
      <c r="S1332" t="s">
        <v>532</v>
      </c>
      <c r="U1332" s="373" t="s">
        <v>452</v>
      </c>
      <c r="V1332" t="str">
        <f t="shared" si="42"/>
        <v>Upper Hudson</v>
      </c>
      <c r="W1332" t="s">
        <v>566</v>
      </c>
    </row>
    <row r="1333" spans="10:23">
      <c r="J1333" s="372" t="str">
        <f t="shared" si="41"/>
        <v>10921Orange</v>
      </c>
      <c r="K1333" s="373" t="s">
        <v>1818</v>
      </c>
      <c r="L1333">
        <v>10921</v>
      </c>
      <c r="M1333" s="373" t="s">
        <v>452</v>
      </c>
      <c r="N1333" s="373" t="s">
        <v>496</v>
      </c>
      <c r="O1333" s="373" t="s">
        <v>1782</v>
      </c>
      <c r="P1333" s="373" t="s">
        <v>532</v>
      </c>
      <c r="Q1333" t="s">
        <v>511</v>
      </c>
      <c r="R1333" t="s">
        <v>532</v>
      </c>
      <c r="S1333" t="s">
        <v>532</v>
      </c>
      <c r="U1333" s="373" t="s">
        <v>452</v>
      </c>
      <c r="V1333" t="str">
        <f t="shared" si="42"/>
        <v>Upper Hudson</v>
      </c>
      <c r="W1333" t="s">
        <v>566</v>
      </c>
    </row>
    <row r="1334" spans="10:23">
      <c r="J1334" s="372" t="str">
        <f t="shared" si="41"/>
        <v>10922Orange</v>
      </c>
      <c r="K1334" s="373" t="s">
        <v>1819</v>
      </c>
      <c r="L1334">
        <v>10922</v>
      </c>
      <c r="M1334" s="373" t="s">
        <v>452</v>
      </c>
      <c r="N1334" s="373" t="s">
        <v>496</v>
      </c>
      <c r="O1334" s="373" t="s">
        <v>1782</v>
      </c>
      <c r="P1334" s="373" t="s">
        <v>532</v>
      </c>
      <c r="Q1334" t="s">
        <v>511</v>
      </c>
      <c r="R1334" t="s">
        <v>532</v>
      </c>
      <c r="S1334" t="s">
        <v>532</v>
      </c>
      <c r="U1334" s="373" t="s">
        <v>452</v>
      </c>
      <c r="V1334" t="str">
        <f t="shared" si="42"/>
        <v>Upper Hudson</v>
      </c>
      <c r="W1334" t="s">
        <v>566</v>
      </c>
    </row>
    <row r="1335" spans="10:23">
      <c r="J1335" s="372" t="str">
        <f t="shared" si="41"/>
        <v>10924Orange</v>
      </c>
      <c r="K1335" s="373" t="s">
        <v>1820</v>
      </c>
      <c r="L1335">
        <v>10924</v>
      </c>
      <c r="M1335" s="373" t="s">
        <v>452</v>
      </c>
      <c r="N1335" s="373" t="s">
        <v>496</v>
      </c>
      <c r="O1335" s="373" t="s">
        <v>1782</v>
      </c>
      <c r="P1335" s="373" t="s">
        <v>532</v>
      </c>
      <c r="Q1335" t="s">
        <v>511</v>
      </c>
      <c r="R1335" t="s">
        <v>532</v>
      </c>
      <c r="S1335" t="s">
        <v>532</v>
      </c>
      <c r="U1335" s="373" t="s">
        <v>452</v>
      </c>
      <c r="V1335" t="str">
        <f t="shared" si="42"/>
        <v>Upper Hudson</v>
      </c>
      <c r="W1335" t="s">
        <v>566</v>
      </c>
    </row>
    <row r="1336" spans="10:23">
      <c r="J1336" s="372" t="str">
        <f t="shared" si="41"/>
        <v>10925Orange</v>
      </c>
      <c r="K1336" s="373" t="s">
        <v>1821</v>
      </c>
      <c r="L1336">
        <v>10925</v>
      </c>
      <c r="M1336" s="373" t="s">
        <v>452</v>
      </c>
      <c r="N1336" s="373" t="s">
        <v>496</v>
      </c>
      <c r="O1336" s="373" t="s">
        <v>1782</v>
      </c>
      <c r="P1336" s="373" t="s">
        <v>532</v>
      </c>
      <c r="Q1336" t="s">
        <v>511</v>
      </c>
      <c r="R1336" t="s">
        <v>532</v>
      </c>
      <c r="S1336" t="s">
        <v>532</v>
      </c>
      <c r="U1336" s="373" t="s">
        <v>452</v>
      </c>
      <c r="V1336" t="str">
        <f t="shared" si="42"/>
        <v>Upper Hudson</v>
      </c>
      <c r="W1336" t="s">
        <v>566</v>
      </c>
    </row>
    <row r="1337" spans="10:23">
      <c r="J1337" s="372" t="str">
        <f t="shared" si="41"/>
        <v>10926Orange</v>
      </c>
      <c r="K1337" s="373" t="s">
        <v>1822</v>
      </c>
      <c r="L1337">
        <v>10926</v>
      </c>
      <c r="M1337" s="373" t="s">
        <v>452</v>
      </c>
      <c r="N1337" s="373" t="s">
        <v>496</v>
      </c>
      <c r="O1337" s="373" t="s">
        <v>1782</v>
      </c>
      <c r="P1337" s="373" t="s">
        <v>532</v>
      </c>
      <c r="Q1337" t="s">
        <v>511</v>
      </c>
      <c r="R1337" t="s">
        <v>532</v>
      </c>
      <c r="S1337" t="s">
        <v>532</v>
      </c>
      <c r="U1337" s="373" t="s">
        <v>452</v>
      </c>
      <c r="V1337" t="str">
        <f t="shared" si="42"/>
        <v>Upper Hudson</v>
      </c>
      <c r="W1337" t="s">
        <v>566</v>
      </c>
    </row>
    <row r="1338" spans="10:23">
      <c r="J1338" s="372" t="str">
        <f t="shared" si="41"/>
        <v>10928Orange</v>
      </c>
      <c r="K1338" s="373" t="s">
        <v>1823</v>
      </c>
      <c r="L1338">
        <v>10928</v>
      </c>
      <c r="M1338" s="373" t="s">
        <v>452</v>
      </c>
      <c r="N1338" s="373" t="s">
        <v>496</v>
      </c>
      <c r="O1338" s="373" t="s">
        <v>1782</v>
      </c>
      <c r="P1338" s="373" t="s">
        <v>532</v>
      </c>
      <c r="Q1338" t="s">
        <v>511</v>
      </c>
      <c r="R1338" t="s">
        <v>532</v>
      </c>
      <c r="S1338" t="s">
        <v>532</v>
      </c>
      <c r="U1338" s="373" t="s">
        <v>452</v>
      </c>
      <c r="V1338" t="str">
        <f t="shared" si="42"/>
        <v>Upper Hudson</v>
      </c>
      <c r="W1338" t="s">
        <v>566</v>
      </c>
    </row>
    <row r="1339" spans="10:23">
      <c r="J1339" s="372" t="str">
        <f t="shared" si="41"/>
        <v>10930Orange</v>
      </c>
      <c r="K1339" s="373" t="s">
        <v>1824</v>
      </c>
      <c r="L1339">
        <v>10930</v>
      </c>
      <c r="M1339" s="373" t="s">
        <v>452</v>
      </c>
      <c r="N1339" s="373" t="s">
        <v>496</v>
      </c>
      <c r="O1339" s="373" t="s">
        <v>1782</v>
      </c>
      <c r="P1339" s="373" t="s">
        <v>532</v>
      </c>
      <c r="Q1339" t="s">
        <v>511</v>
      </c>
      <c r="R1339" t="s">
        <v>532</v>
      </c>
      <c r="S1339" t="s">
        <v>532</v>
      </c>
      <c r="U1339" s="373" t="s">
        <v>452</v>
      </c>
      <c r="V1339" t="str">
        <f t="shared" si="42"/>
        <v>Upper Hudson</v>
      </c>
      <c r="W1339" t="s">
        <v>566</v>
      </c>
    </row>
    <row r="1340" spans="10:23">
      <c r="J1340" s="372" t="str">
        <f t="shared" si="41"/>
        <v>10949Orange</v>
      </c>
      <c r="K1340" s="373" t="s">
        <v>1825</v>
      </c>
      <c r="L1340">
        <v>10949</v>
      </c>
      <c r="M1340" s="373" t="s">
        <v>452</v>
      </c>
      <c r="N1340" s="373" t="s">
        <v>496</v>
      </c>
      <c r="O1340" s="373" t="s">
        <v>1782</v>
      </c>
      <c r="P1340" s="373" t="s">
        <v>532</v>
      </c>
      <c r="Q1340" t="s">
        <v>511</v>
      </c>
      <c r="R1340" t="s">
        <v>532</v>
      </c>
      <c r="S1340" t="s">
        <v>532</v>
      </c>
      <c r="U1340" s="373" t="s">
        <v>452</v>
      </c>
      <c r="V1340" t="str">
        <f t="shared" si="42"/>
        <v>Upper Hudson</v>
      </c>
      <c r="W1340" t="s">
        <v>566</v>
      </c>
    </row>
    <row r="1341" spans="10:23">
      <c r="J1341" s="372" t="str">
        <f t="shared" si="41"/>
        <v>10950Orange</v>
      </c>
      <c r="K1341" s="373" t="s">
        <v>1826</v>
      </c>
      <c r="L1341">
        <v>10950</v>
      </c>
      <c r="M1341" s="373" t="s">
        <v>452</v>
      </c>
      <c r="N1341" s="373" t="s">
        <v>496</v>
      </c>
      <c r="O1341" s="373" t="s">
        <v>1782</v>
      </c>
      <c r="P1341" s="373" t="s">
        <v>532</v>
      </c>
      <c r="Q1341" t="s">
        <v>511</v>
      </c>
      <c r="R1341" t="s">
        <v>532</v>
      </c>
      <c r="S1341" t="s">
        <v>532</v>
      </c>
      <c r="U1341" s="373" t="s">
        <v>452</v>
      </c>
      <c r="V1341" t="str">
        <f t="shared" si="42"/>
        <v>Upper Hudson</v>
      </c>
      <c r="W1341" t="s">
        <v>566</v>
      </c>
    </row>
    <row r="1342" spans="10:23">
      <c r="J1342" s="372" t="str">
        <f t="shared" si="41"/>
        <v>10959Orange</v>
      </c>
      <c r="K1342" s="373" t="s">
        <v>1827</v>
      </c>
      <c r="L1342">
        <v>10959</v>
      </c>
      <c r="M1342" s="373" t="s">
        <v>452</v>
      </c>
      <c r="N1342" s="373" t="s">
        <v>496</v>
      </c>
      <c r="O1342" s="373" t="s">
        <v>1782</v>
      </c>
      <c r="P1342" s="373" t="s">
        <v>532</v>
      </c>
      <c r="Q1342" t="s">
        <v>511</v>
      </c>
      <c r="R1342" t="s">
        <v>532</v>
      </c>
      <c r="S1342" t="s">
        <v>532</v>
      </c>
      <c r="U1342" s="373" t="s">
        <v>452</v>
      </c>
      <c r="V1342" t="str">
        <f t="shared" si="42"/>
        <v>Upper Hudson</v>
      </c>
      <c r="W1342" t="s">
        <v>566</v>
      </c>
    </row>
    <row r="1343" spans="10:23">
      <c r="J1343" s="372" t="str">
        <f t="shared" si="41"/>
        <v>10969Orange</v>
      </c>
      <c r="K1343" s="373" t="s">
        <v>1828</v>
      </c>
      <c r="L1343">
        <v>10969</v>
      </c>
      <c r="M1343" s="373" t="s">
        <v>452</v>
      </c>
      <c r="N1343" s="373" t="s">
        <v>496</v>
      </c>
      <c r="O1343" s="373" t="s">
        <v>1782</v>
      </c>
      <c r="P1343" s="373" t="s">
        <v>532</v>
      </c>
      <c r="Q1343" t="s">
        <v>511</v>
      </c>
      <c r="R1343" t="s">
        <v>532</v>
      </c>
      <c r="S1343" t="s">
        <v>532</v>
      </c>
      <c r="U1343" s="373" t="s">
        <v>452</v>
      </c>
      <c r="V1343" t="str">
        <f t="shared" si="42"/>
        <v>Upper Hudson</v>
      </c>
      <c r="W1343" t="s">
        <v>566</v>
      </c>
    </row>
    <row r="1344" spans="10:23">
      <c r="J1344" s="372" t="str">
        <f t="shared" si="41"/>
        <v>10975Orange</v>
      </c>
      <c r="K1344" s="373" t="s">
        <v>1829</v>
      </c>
      <c r="L1344">
        <v>10975</v>
      </c>
      <c r="M1344" s="373" t="s">
        <v>452</v>
      </c>
      <c r="N1344" s="373" t="s">
        <v>496</v>
      </c>
      <c r="O1344" s="373" t="s">
        <v>1782</v>
      </c>
      <c r="P1344" s="373" t="s">
        <v>532</v>
      </c>
      <c r="Q1344" t="s">
        <v>511</v>
      </c>
      <c r="R1344" t="s">
        <v>532</v>
      </c>
      <c r="S1344" t="s">
        <v>532</v>
      </c>
      <c r="U1344" s="373" t="s">
        <v>452</v>
      </c>
      <c r="V1344" t="str">
        <f t="shared" si="42"/>
        <v>Upper Hudson</v>
      </c>
      <c r="W1344" t="s">
        <v>566</v>
      </c>
    </row>
    <row r="1345" spans="10:23">
      <c r="J1345" s="372" t="str">
        <f t="shared" si="41"/>
        <v>10979Orange</v>
      </c>
      <c r="K1345" s="373" t="s">
        <v>1830</v>
      </c>
      <c r="L1345">
        <v>10979</v>
      </c>
      <c r="M1345" s="373" t="s">
        <v>452</v>
      </c>
      <c r="N1345" s="373" t="s">
        <v>496</v>
      </c>
      <c r="O1345" s="373" t="s">
        <v>1782</v>
      </c>
      <c r="P1345" s="373" t="s">
        <v>532</v>
      </c>
      <c r="Q1345" t="s">
        <v>511</v>
      </c>
      <c r="R1345" t="s">
        <v>532</v>
      </c>
      <c r="S1345" t="s">
        <v>532</v>
      </c>
      <c r="U1345" s="373" t="s">
        <v>452</v>
      </c>
      <c r="V1345" t="str">
        <f t="shared" si="42"/>
        <v>Upper Hudson</v>
      </c>
      <c r="W1345" t="s">
        <v>566</v>
      </c>
    </row>
    <row r="1346" spans="10:23">
      <c r="J1346" s="372" t="str">
        <f t="shared" si="41"/>
        <v>10981Orange</v>
      </c>
      <c r="K1346" s="373" t="s">
        <v>1831</v>
      </c>
      <c r="L1346">
        <v>10981</v>
      </c>
      <c r="M1346" s="373" t="s">
        <v>452</v>
      </c>
      <c r="N1346" s="373" t="s">
        <v>496</v>
      </c>
      <c r="O1346" s="373" t="s">
        <v>1782</v>
      </c>
      <c r="P1346" s="373" t="s">
        <v>532</v>
      </c>
      <c r="Q1346" t="s">
        <v>511</v>
      </c>
      <c r="R1346" t="s">
        <v>532</v>
      </c>
      <c r="S1346" t="s">
        <v>532</v>
      </c>
      <c r="U1346" s="373" t="s">
        <v>452</v>
      </c>
      <c r="V1346" t="str">
        <f t="shared" si="42"/>
        <v>Upper Hudson</v>
      </c>
      <c r="W1346" t="s">
        <v>566</v>
      </c>
    </row>
    <row r="1347" spans="10:23">
      <c r="J1347" s="372" t="str">
        <f t="shared" si="41"/>
        <v>10987Orange</v>
      </c>
      <c r="K1347" s="373" t="s">
        <v>1832</v>
      </c>
      <c r="L1347">
        <v>10987</v>
      </c>
      <c r="M1347" s="373" t="s">
        <v>452</v>
      </c>
      <c r="N1347" s="373" t="s">
        <v>496</v>
      </c>
      <c r="O1347" s="373" t="s">
        <v>1782</v>
      </c>
      <c r="P1347" s="373" t="s">
        <v>532</v>
      </c>
      <c r="Q1347" t="s">
        <v>511</v>
      </c>
      <c r="R1347" t="s">
        <v>532</v>
      </c>
      <c r="S1347" t="s">
        <v>532</v>
      </c>
      <c r="U1347" s="373" t="s">
        <v>452</v>
      </c>
      <c r="V1347" t="str">
        <f t="shared" si="42"/>
        <v>Upper Hudson</v>
      </c>
      <c r="W1347" t="s">
        <v>566</v>
      </c>
    </row>
    <row r="1348" spans="10:23">
      <c r="J1348" s="372" t="str">
        <f t="shared" si="41"/>
        <v>10990Orange</v>
      </c>
      <c r="K1348" s="373" t="s">
        <v>1833</v>
      </c>
      <c r="L1348">
        <v>10990</v>
      </c>
      <c r="M1348" s="373" t="s">
        <v>452</v>
      </c>
      <c r="N1348" s="373" t="s">
        <v>496</v>
      </c>
      <c r="O1348" s="373" t="s">
        <v>1782</v>
      </c>
      <c r="P1348" s="373" t="s">
        <v>532</v>
      </c>
      <c r="Q1348" t="s">
        <v>511</v>
      </c>
      <c r="R1348" t="s">
        <v>532</v>
      </c>
      <c r="S1348" t="s">
        <v>532</v>
      </c>
      <c r="U1348" s="373" t="s">
        <v>452</v>
      </c>
      <c r="V1348" t="str">
        <f t="shared" si="42"/>
        <v>Upper Hudson</v>
      </c>
      <c r="W1348" t="s">
        <v>566</v>
      </c>
    </row>
    <row r="1349" spans="10:23">
      <c r="J1349" s="372" t="str">
        <f t="shared" ref="J1349:J1412" si="43">CONCATENATE(L1349,O1349)</f>
        <v>10992Orange</v>
      </c>
      <c r="K1349" s="373" t="s">
        <v>1834</v>
      </c>
      <c r="L1349">
        <v>10992</v>
      </c>
      <c r="M1349" s="373" t="s">
        <v>452</v>
      </c>
      <c r="N1349" s="373" t="s">
        <v>496</v>
      </c>
      <c r="O1349" s="373" t="s">
        <v>1782</v>
      </c>
      <c r="P1349" s="373" t="s">
        <v>532</v>
      </c>
      <c r="Q1349" t="s">
        <v>511</v>
      </c>
      <c r="R1349" t="s">
        <v>532</v>
      </c>
      <c r="S1349" t="s">
        <v>532</v>
      </c>
      <c r="U1349" s="373" t="s">
        <v>452</v>
      </c>
      <c r="V1349" t="str">
        <f t="shared" ref="V1349:V1412" si="44">Q1349</f>
        <v>Upper Hudson</v>
      </c>
      <c r="W1349" t="s">
        <v>566</v>
      </c>
    </row>
    <row r="1350" spans="10:23">
      <c r="J1350" s="372" t="str">
        <f t="shared" si="43"/>
        <v>10996Orange</v>
      </c>
      <c r="K1350" s="373" t="s">
        <v>1835</v>
      </c>
      <c r="L1350">
        <v>10996</v>
      </c>
      <c r="M1350" s="373" t="s">
        <v>452</v>
      </c>
      <c r="N1350" s="373" t="s">
        <v>496</v>
      </c>
      <c r="O1350" s="373" t="s">
        <v>1782</v>
      </c>
      <c r="P1350" s="373" t="s">
        <v>532</v>
      </c>
      <c r="Q1350" t="s">
        <v>511</v>
      </c>
      <c r="R1350" t="s">
        <v>532</v>
      </c>
      <c r="S1350" t="s">
        <v>532</v>
      </c>
      <c r="U1350" s="373" t="s">
        <v>452</v>
      </c>
      <c r="V1350" t="str">
        <f t="shared" si="44"/>
        <v>Upper Hudson</v>
      </c>
      <c r="W1350" t="s">
        <v>566</v>
      </c>
    </row>
    <row r="1351" spans="10:23">
      <c r="J1351" s="372" t="str">
        <f t="shared" si="43"/>
        <v>10997Orange</v>
      </c>
      <c r="K1351" s="373" t="s">
        <v>1836</v>
      </c>
      <c r="L1351">
        <v>10997</v>
      </c>
      <c r="M1351" s="373" t="s">
        <v>452</v>
      </c>
      <c r="N1351" s="373" t="s">
        <v>496</v>
      </c>
      <c r="O1351" s="373" t="s">
        <v>1782</v>
      </c>
      <c r="P1351" s="373" t="s">
        <v>532</v>
      </c>
      <c r="Q1351" t="s">
        <v>511</v>
      </c>
      <c r="R1351" t="s">
        <v>532</v>
      </c>
      <c r="S1351" t="s">
        <v>532</v>
      </c>
      <c r="U1351" s="373" t="s">
        <v>452</v>
      </c>
      <c r="V1351" t="str">
        <f t="shared" si="44"/>
        <v>Upper Hudson</v>
      </c>
      <c r="W1351" t="s">
        <v>566</v>
      </c>
    </row>
    <row r="1352" spans="10:23">
      <c r="J1352" s="372" t="str">
        <f t="shared" si="43"/>
        <v>12577Orange</v>
      </c>
      <c r="K1352" s="373" t="s">
        <v>1837</v>
      </c>
      <c r="L1352">
        <v>12577</v>
      </c>
      <c r="M1352" s="373" t="s">
        <v>452</v>
      </c>
      <c r="N1352" s="373" t="s">
        <v>496</v>
      </c>
      <c r="O1352" s="373" t="s">
        <v>1782</v>
      </c>
      <c r="P1352" s="373" t="s">
        <v>532</v>
      </c>
      <c r="Q1352" t="s">
        <v>511</v>
      </c>
      <c r="R1352" t="s">
        <v>532</v>
      </c>
      <c r="S1352" t="s">
        <v>532</v>
      </c>
      <c r="U1352" s="373" t="s">
        <v>452</v>
      </c>
      <c r="V1352" t="str">
        <f t="shared" si="44"/>
        <v>Upper Hudson</v>
      </c>
      <c r="W1352" t="s">
        <v>566</v>
      </c>
    </row>
    <row r="1353" spans="10:23">
      <c r="J1353" s="372" t="str">
        <f t="shared" si="43"/>
        <v>14470Orleans</v>
      </c>
      <c r="K1353" s="373" t="s">
        <v>1838</v>
      </c>
      <c r="L1353">
        <v>14470</v>
      </c>
      <c r="M1353" s="373" t="s">
        <v>418</v>
      </c>
      <c r="N1353" s="373" t="s">
        <v>494</v>
      </c>
      <c r="O1353" s="373" t="s">
        <v>1839</v>
      </c>
      <c r="P1353" s="373" t="s">
        <v>1053</v>
      </c>
      <c r="Q1353" t="s">
        <v>515</v>
      </c>
      <c r="R1353" t="s">
        <v>515</v>
      </c>
      <c r="S1353" t="s">
        <v>515</v>
      </c>
      <c r="U1353" s="373" t="s">
        <v>418</v>
      </c>
      <c r="V1353" t="str">
        <f t="shared" si="44"/>
        <v>Western</v>
      </c>
      <c r="W1353" t="s">
        <v>516</v>
      </c>
    </row>
    <row r="1354" spans="10:23">
      <c r="J1354" s="372" t="str">
        <f t="shared" si="43"/>
        <v>14098Orleans</v>
      </c>
      <c r="K1354" s="373" t="s">
        <v>1840</v>
      </c>
      <c r="L1354">
        <v>14098</v>
      </c>
      <c r="M1354" s="373" t="s">
        <v>418</v>
      </c>
      <c r="N1354" s="373" t="s">
        <v>378</v>
      </c>
      <c r="O1354" s="373" t="s">
        <v>1839</v>
      </c>
      <c r="P1354" s="373" t="s">
        <v>1053</v>
      </c>
      <c r="Q1354" t="s">
        <v>515</v>
      </c>
      <c r="R1354" t="s">
        <v>515</v>
      </c>
      <c r="S1354" t="s">
        <v>515</v>
      </c>
      <c r="U1354" s="373" t="s">
        <v>418</v>
      </c>
      <c r="V1354" t="str">
        <f t="shared" si="44"/>
        <v>Western</v>
      </c>
      <c r="W1354" t="s">
        <v>516</v>
      </c>
    </row>
    <row r="1355" spans="10:23">
      <c r="J1355" s="372" t="str">
        <f t="shared" si="43"/>
        <v>14103Orleans</v>
      </c>
      <c r="K1355" s="373" t="s">
        <v>1841</v>
      </c>
      <c r="L1355">
        <v>14103</v>
      </c>
      <c r="M1355" s="373" t="s">
        <v>418</v>
      </c>
      <c r="N1355" s="373" t="s">
        <v>378</v>
      </c>
      <c r="O1355" s="373" t="s">
        <v>1839</v>
      </c>
      <c r="P1355" s="373" t="s">
        <v>1053</v>
      </c>
      <c r="Q1355" t="s">
        <v>515</v>
      </c>
      <c r="R1355" t="s">
        <v>515</v>
      </c>
      <c r="S1355" t="s">
        <v>515</v>
      </c>
      <c r="U1355" s="373" t="s">
        <v>418</v>
      </c>
      <c r="V1355" t="str">
        <f t="shared" si="44"/>
        <v>Western</v>
      </c>
      <c r="W1355" t="s">
        <v>516</v>
      </c>
    </row>
    <row r="1356" spans="10:23">
      <c r="J1356" s="372" t="str">
        <f t="shared" si="43"/>
        <v>14411Orleans</v>
      </c>
      <c r="K1356" s="373" t="s">
        <v>1842</v>
      </c>
      <c r="L1356">
        <v>14411</v>
      </c>
      <c r="M1356" s="373" t="s">
        <v>418</v>
      </c>
      <c r="N1356" s="373" t="s">
        <v>378</v>
      </c>
      <c r="O1356" s="373" t="s">
        <v>1839</v>
      </c>
      <c r="P1356" s="373" t="s">
        <v>1053</v>
      </c>
      <c r="Q1356" t="s">
        <v>515</v>
      </c>
      <c r="R1356" t="s">
        <v>515</v>
      </c>
      <c r="S1356" t="s">
        <v>515</v>
      </c>
      <c r="U1356" s="373" t="s">
        <v>418</v>
      </c>
      <c r="V1356" t="str">
        <f t="shared" si="44"/>
        <v>Western</v>
      </c>
      <c r="W1356" t="s">
        <v>516</v>
      </c>
    </row>
    <row r="1357" spans="10:23">
      <c r="J1357" s="372" t="str">
        <f t="shared" si="43"/>
        <v>14429Orleans</v>
      </c>
      <c r="K1357" s="373" t="s">
        <v>1843</v>
      </c>
      <c r="L1357">
        <v>14429</v>
      </c>
      <c r="M1357" s="373" t="s">
        <v>418</v>
      </c>
      <c r="N1357" s="373" t="s">
        <v>378</v>
      </c>
      <c r="O1357" s="373" t="s">
        <v>1839</v>
      </c>
      <c r="P1357" s="373" t="s">
        <v>1053</v>
      </c>
      <c r="Q1357" t="s">
        <v>515</v>
      </c>
      <c r="R1357" t="s">
        <v>515</v>
      </c>
      <c r="S1357" t="s">
        <v>515</v>
      </c>
      <c r="U1357" s="373" t="s">
        <v>418</v>
      </c>
      <c r="V1357" t="str">
        <f t="shared" si="44"/>
        <v>Western</v>
      </c>
      <c r="W1357" t="s">
        <v>516</v>
      </c>
    </row>
    <row r="1358" spans="10:23">
      <c r="J1358" s="372" t="str">
        <f t="shared" si="43"/>
        <v>14452Orleans</v>
      </c>
      <c r="K1358" s="373" t="s">
        <v>1844</v>
      </c>
      <c r="L1358">
        <v>14452</v>
      </c>
      <c r="M1358" s="373" t="s">
        <v>418</v>
      </c>
      <c r="N1358" s="373" t="s">
        <v>378</v>
      </c>
      <c r="O1358" s="373" t="s">
        <v>1839</v>
      </c>
      <c r="P1358" s="373" t="s">
        <v>1053</v>
      </c>
      <c r="Q1358" t="s">
        <v>515</v>
      </c>
      <c r="R1358" t="s">
        <v>515</v>
      </c>
      <c r="S1358" t="s">
        <v>515</v>
      </c>
      <c r="U1358" s="373" t="s">
        <v>418</v>
      </c>
      <c r="V1358" t="str">
        <f t="shared" si="44"/>
        <v>Western</v>
      </c>
      <c r="W1358" t="s">
        <v>516</v>
      </c>
    </row>
    <row r="1359" spans="10:23">
      <c r="J1359" s="372" t="str">
        <f t="shared" si="43"/>
        <v>14476Orleans</v>
      </c>
      <c r="K1359" s="373" t="s">
        <v>1845</v>
      </c>
      <c r="L1359">
        <v>14476</v>
      </c>
      <c r="M1359" s="373" t="s">
        <v>418</v>
      </c>
      <c r="N1359" s="373" t="s">
        <v>378</v>
      </c>
      <c r="O1359" s="373" t="s">
        <v>1839</v>
      </c>
      <c r="P1359" s="373" t="s">
        <v>1053</v>
      </c>
      <c r="Q1359" t="s">
        <v>515</v>
      </c>
      <c r="R1359" t="s">
        <v>515</v>
      </c>
      <c r="S1359" t="s">
        <v>515</v>
      </c>
      <c r="U1359" s="373" t="s">
        <v>418</v>
      </c>
      <c r="V1359" t="str">
        <f t="shared" si="44"/>
        <v>Western</v>
      </c>
      <c r="W1359" t="s">
        <v>516</v>
      </c>
    </row>
    <row r="1360" spans="10:23">
      <c r="J1360" s="372" t="str">
        <f t="shared" si="43"/>
        <v>14477Orleans</v>
      </c>
      <c r="K1360" s="373" t="s">
        <v>1846</v>
      </c>
      <c r="L1360">
        <v>14477</v>
      </c>
      <c r="M1360" s="373" t="s">
        <v>418</v>
      </c>
      <c r="N1360" s="373" t="s">
        <v>378</v>
      </c>
      <c r="O1360" s="373" t="s">
        <v>1839</v>
      </c>
      <c r="P1360" s="373" t="s">
        <v>1053</v>
      </c>
      <c r="Q1360" t="s">
        <v>515</v>
      </c>
      <c r="R1360" t="s">
        <v>515</v>
      </c>
      <c r="S1360" t="s">
        <v>515</v>
      </c>
      <c r="U1360" s="373" t="s">
        <v>418</v>
      </c>
      <c r="V1360" t="str">
        <f t="shared" si="44"/>
        <v>Western</v>
      </c>
      <c r="W1360" t="s">
        <v>516</v>
      </c>
    </row>
    <row r="1361" spans="10:23">
      <c r="J1361" s="372" t="str">
        <f t="shared" si="43"/>
        <v>14479Orleans</v>
      </c>
      <c r="K1361" s="373" t="s">
        <v>1847</v>
      </c>
      <c r="L1361">
        <v>14479</v>
      </c>
      <c r="M1361" s="373" t="s">
        <v>418</v>
      </c>
      <c r="N1361" s="373" t="s">
        <v>378</v>
      </c>
      <c r="O1361" s="373" t="s">
        <v>1839</v>
      </c>
      <c r="P1361" s="373" t="s">
        <v>1053</v>
      </c>
      <c r="Q1361" t="s">
        <v>515</v>
      </c>
      <c r="R1361" t="s">
        <v>515</v>
      </c>
      <c r="S1361" t="s">
        <v>515</v>
      </c>
      <c r="U1361" s="373" t="s">
        <v>418</v>
      </c>
      <c r="V1361" t="str">
        <f t="shared" si="44"/>
        <v>Western</v>
      </c>
      <c r="W1361" t="s">
        <v>516</v>
      </c>
    </row>
    <row r="1362" spans="10:23">
      <c r="J1362" s="372" t="str">
        <f t="shared" si="43"/>
        <v>14571Orleans</v>
      </c>
      <c r="K1362" s="373" t="s">
        <v>1848</v>
      </c>
      <c r="L1362">
        <v>14571</v>
      </c>
      <c r="M1362" s="373" t="s">
        <v>418</v>
      </c>
      <c r="N1362" s="373" t="s">
        <v>378</v>
      </c>
      <c r="O1362" s="373" t="s">
        <v>1839</v>
      </c>
      <c r="P1362" s="373" t="s">
        <v>1053</v>
      </c>
      <c r="Q1362" t="s">
        <v>515</v>
      </c>
      <c r="R1362" t="s">
        <v>515</v>
      </c>
      <c r="S1362" t="s">
        <v>515</v>
      </c>
      <c r="U1362" s="373" t="s">
        <v>418</v>
      </c>
      <c r="V1362" t="str">
        <f t="shared" si="44"/>
        <v>Western</v>
      </c>
      <c r="W1362" t="s">
        <v>516</v>
      </c>
    </row>
    <row r="1363" spans="10:23">
      <c r="J1363" s="372" t="str">
        <f t="shared" si="43"/>
        <v>13493Oswego</v>
      </c>
      <c r="K1363" s="373" t="s">
        <v>1849</v>
      </c>
      <c r="L1363">
        <v>13493</v>
      </c>
      <c r="M1363" s="373" t="s">
        <v>424</v>
      </c>
      <c r="N1363" s="373" t="s">
        <v>378</v>
      </c>
      <c r="O1363" s="373" t="s">
        <v>1850</v>
      </c>
      <c r="P1363" s="373" t="s">
        <v>650</v>
      </c>
      <c r="Q1363" t="s">
        <v>520</v>
      </c>
      <c r="R1363" t="s">
        <v>520</v>
      </c>
      <c r="S1363" t="s">
        <v>520</v>
      </c>
      <c r="U1363" s="373" t="s">
        <v>424</v>
      </c>
      <c r="V1363" t="str">
        <f t="shared" si="44"/>
        <v>Central</v>
      </c>
      <c r="W1363" t="s">
        <v>570</v>
      </c>
    </row>
    <row r="1364" spans="10:23">
      <c r="J1364" s="372" t="str">
        <f t="shared" si="43"/>
        <v>13028Oswego</v>
      </c>
      <c r="K1364" s="373" t="s">
        <v>1851</v>
      </c>
      <c r="L1364">
        <v>13028</v>
      </c>
      <c r="M1364" s="373" t="s">
        <v>424</v>
      </c>
      <c r="N1364" s="373" t="s">
        <v>378</v>
      </c>
      <c r="O1364" s="373" t="s">
        <v>1850</v>
      </c>
      <c r="P1364" s="373" t="s">
        <v>650</v>
      </c>
      <c r="Q1364" t="s">
        <v>520</v>
      </c>
      <c r="R1364" t="s">
        <v>520</v>
      </c>
      <c r="S1364" t="s">
        <v>520</v>
      </c>
      <c r="U1364" s="373" t="s">
        <v>424</v>
      </c>
      <c r="V1364" t="str">
        <f t="shared" si="44"/>
        <v>Central</v>
      </c>
      <c r="W1364" t="s">
        <v>570</v>
      </c>
    </row>
    <row r="1365" spans="10:23">
      <c r="J1365" s="372" t="str">
        <f t="shared" si="43"/>
        <v>13036Oswego</v>
      </c>
      <c r="K1365" s="373" t="s">
        <v>1852</v>
      </c>
      <c r="L1365">
        <v>13036</v>
      </c>
      <c r="M1365" s="373" t="s">
        <v>424</v>
      </c>
      <c r="N1365" s="373" t="s">
        <v>378</v>
      </c>
      <c r="O1365" s="373" t="s">
        <v>1850</v>
      </c>
      <c r="P1365" s="373" t="s">
        <v>650</v>
      </c>
      <c r="Q1365" t="s">
        <v>520</v>
      </c>
      <c r="R1365" t="s">
        <v>520</v>
      </c>
      <c r="S1365" t="s">
        <v>520</v>
      </c>
      <c r="U1365" s="373" t="s">
        <v>424</v>
      </c>
      <c r="V1365" t="str">
        <f t="shared" si="44"/>
        <v>Central</v>
      </c>
      <c r="W1365" t="s">
        <v>570</v>
      </c>
    </row>
    <row r="1366" spans="10:23">
      <c r="J1366" s="372" t="str">
        <f t="shared" si="43"/>
        <v>13044Oswego</v>
      </c>
      <c r="K1366" s="373" t="s">
        <v>1853</v>
      </c>
      <c r="L1366">
        <v>13044</v>
      </c>
      <c r="M1366" s="373" t="s">
        <v>424</v>
      </c>
      <c r="N1366" s="373" t="s">
        <v>378</v>
      </c>
      <c r="O1366" s="373" t="s">
        <v>1850</v>
      </c>
      <c r="P1366" s="373" t="s">
        <v>650</v>
      </c>
      <c r="Q1366" t="s">
        <v>520</v>
      </c>
      <c r="R1366" t="s">
        <v>520</v>
      </c>
      <c r="S1366" t="s">
        <v>520</v>
      </c>
      <c r="U1366" s="373" t="s">
        <v>424</v>
      </c>
      <c r="V1366" t="str">
        <f t="shared" si="44"/>
        <v>Central</v>
      </c>
      <c r="W1366" t="s">
        <v>570</v>
      </c>
    </row>
    <row r="1367" spans="10:23">
      <c r="J1367" s="372" t="str">
        <f t="shared" si="43"/>
        <v>13069Oswego</v>
      </c>
      <c r="K1367" s="373" t="s">
        <v>1854</v>
      </c>
      <c r="L1367">
        <v>13069</v>
      </c>
      <c r="M1367" s="373" t="s">
        <v>424</v>
      </c>
      <c r="N1367" s="373" t="s">
        <v>378</v>
      </c>
      <c r="O1367" s="373" t="s">
        <v>1850</v>
      </c>
      <c r="P1367" s="373" t="s">
        <v>650</v>
      </c>
      <c r="Q1367" t="s">
        <v>520</v>
      </c>
      <c r="R1367" t="s">
        <v>520</v>
      </c>
      <c r="S1367" t="s">
        <v>520</v>
      </c>
      <c r="U1367" s="373" t="s">
        <v>424</v>
      </c>
      <c r="V1367" t="str">
        <f t="shared" si="44"/>
        <v>Central</v>
      </c>
      <c r="W1367" t="s">
        <v>570</v>
      </c>
    </row>
    <row r="1368" spans="10:23">
      <c r="J1368" s="372" t="str">
        <f t="shared" si="43"/>
        <v>13074Oswego</v>
      </c>
      <c r="K1368" s="373" t="s">
        <v>1855</v>
      </c>
      <c r="L1368">
        <v>13074</v>
      </c>
      <c r="M1368" s="373" t="s">
        <v>424</v>
      </c>
      <c r="N1368" s="373" t="s">
        <v>378</v>
      </c>
      <c r="O1368" s="373" t="s">
        <v>1850</v>
      </c>
      <c r="P1368" s="373" t="s">
        <v>650</v>
      </c>
      <c r="Q1368" t="s">
        <v>520</v>
      </c>
      <c r="R1368" t="s">
        <v>520</v>
      </c>
      <c r="S1368" t="s">
        <v>520</v>
      </c>
      <c r="U1368" s="373" t="s">
        <v>424</v>
      </c>
      <c r="V1368" t="str">
        <f t="shared" si="44"/>
        <v>Central</v>
      </c>
      <c r="W1368" t="s">
        <v>570</v>
      </c>
    </row>
    <row r="1369" spans="10:23">
      <c r="J1369" s="372" t="str">
        <f t="shared" si="43"/>
        <v>13076Oswego</v>
      </c>
      <c r="K1369" s="373" t="s">
        <v>1856</v>
      </c>
      <c r="L1369">
        <v>13076</v>
      </c>
      <c r="M1369" s="373" t="s">
        <v>424</v>
      </c>
      <c r="N1369" s="373" t="s">
        <v>378</v>
      </c>
      <c r="O1369" s="373" t="s">
        <v>1850</v>
      </c>
      <c r="P1369" s="373" t="s">
        <v>650</v>
      </c>
      <c r="Q1369" t="s">
        <v>520</v>
      </c>
      <c r="R1369" t="s">
        <v>520</v>
      </c>
      <c r="S1369" t="s">
        <v>520</v>
      </c>
      <c r="U1369" s="373" t="s">
        <v>424</v>
      </c>
      <c r="V1369" t="str">
        <f t="shared" si="44"/>
        <v>Central</v>
      </c>
      <c r="W1369" t="s">
        <v>570</v>
      </c>
    </row>
    <row r="1370" spans="10:23">
      <c r="J1370" s="372" t="str">
        <f t="shared" si="43"/>
        <v>13083Oswego</v>
      </c>
      <c r="K1370" s="373" t="s">
        <v>1857</v>
      </c>
      <c r="L1370">
        <v>13083</v>
      </c>
      <c r="M1370" s="373" t="s">
        <v>424</v>
      </c>
      <c r="N1370" s="373" t="s">
        <v>378</v>
      </c>
      <c r="O1370" s="373" t="s">
        <v>1850</v>
      </c>
      <c r="P1370" s="373" t="s">
        <v>650</v>
      </c>
      <c r="Q1370" t="s">
        <v>520</v>
      </c>
      <c r="R1370" t="s">
        <v>520</v>
      </c>
      <c r="S1370" t="s">
        <v>520</v>
      </c>
      <c r="U1370" s="373" t="s">
        <v>424</v>
      </c>
      <c r="V1370" t="str">
        <f t="shared" si="44"/>
        <v>Central</v>
      </c>
      <c r="W1370" t="s">
        <v>570</v>
      </c>
    </row>
    <row r="1371" spans="10:23">
      <c r="J1371" s="372" t="str">
        <f t="shared" si="43"/>
        <v>13093Oswego</v>
      </c>
      <c r="K1371" s="373" t="s">
        <v>1858</v>
      </c>
      <c r="L1371">
        <v>13093</v>
      </c>
      <c r="M1371" s="373" t="s">
        <v>424</v>
      </c>
      <c r="N1371" s="373" t="s">
        <v>378</v>
      </c>
      <c r="O1371" s="373" t="s">
        <v>1850</v>
      </c>
      <c r="P1371" s="373" t="s">
        <v>650</v>
      </c>
      <c r="Q1371" t="s">
        <v>520</v>
      </c>
      <c r="R1371" t="s">
        <v>520</v>
      </c>
      <c r="S1371" t="s">
        <v>520</v>
      </c>
      <c r="U1371" s="373" t="s">
        <v>424</v>
      </c>
      <c r="V1371" t="str">
        <f t="shared" si="44"/>
        <v>Central</v>
      </c>
      <c r="W1371" t="s">
        <v>570</v>
      </c>
    </row>
    <row r="1372" spans="10:23">
      <c r="J1372" s="372" t="str">
        <f t="shared" si="43"/>
        <v>13103Oswego</v>
      </c>
      <c r="K1372" s="373" t="s">
        <v>1859</v>
      </c>
      <c r="L1372">
        <v>13103</v>
      </c>
      <c r="M1372" s="373" t="s">
        <v>424</v>
      </c>
      <c r="N1372" s="373" t="s">
        <v>378</v>
      </c>
      <c r="O1372" s="373" t="s">
        <v>1850</v>
      </c>
      <c r="P1372" s="373" t="s">
        <v>650</v>
      </c>
      <c r="Q1372" t="s">
        <v>520</v>
      </c>
      <c r="R1372" t="s">
        <v>520</v>
      </c>
      <c r="S1372" t="s">
        <v>520</v>
      </c>
      <c r="U1372" s="373" t="s">
        <v>424</v>
      </c>
      <c r="V1372" t="str">
        <f t="shared" si="44"/>
        <v>Central</v>
      </c>
      <c r="W1372" t="s">
        <v>570</v>
      </c>
    </row>
    <row r="1373" spans="10:23">
      <c r="J1373" s="372" t="str">
        <f t="shared" si="43"/>
        <v>13107Oswego</v>
      </c>
      <c r="K1373" s="373" t="s">
        <v>1860</v>
      </c>
      <c r="L1373">
        <v>13107</v>
      </c>
      <c r="M1373" s="373" t="s">
        <v>424</v>
      </c>
      <c r="N1373" s="373" t="s">
        <v>378</v>
      </c>
      <c r="O1373" s="373" t="s">
        <v>1850</v>
      </c>
      <c r="P1373" s="373" t="s">
        <v>650</v>
      </c>
      <c r="Q1373" t="s">
        <v>520</v>
      </c>
      <c r="R1373" t="s">
        <v>520</v>
      </c>
      <c r="S1373" t="s">
        <v>520</v>
      </c>
      <c r="U1373" s="373" t="s">
        <v>424</v>
      </c>
      <c r="V1373" t="str">
        <f t="shared" si="44"/>
        <v>Central</v>
      </c>
      <c r="W1373" t="s">
        <v>570</v>
      </c>
    </row>
    <row r="1374" spans="10:23">
      <c r="J1374" s="372" t="str">
        <f t="shared" si="43"/>
        <v>13114Oswego</v>
      </c>
      <c r="K1374" s="373" t="s">
        <v>1861</v>
      </c>
      <c r="L1374">
        <v>13114</v>
      </c>
      <c r="M1374" s="373" t="s">
        <v>424</v>
      </c>
      <c r="N1374" s="373" t="s">
        <v>378</v>
      </c>
      <c r="O1374" s="373" t="s">
        <v>1850</v>
      </c>
      <c r="P1374" s="373" t="s">
        <v>650</v>
      </c>
      <c r="Q1374" t="s">
        <v>520</v>
      </c>
      <c r="R1374" t="s">
        <v>520</v>
      </c>
      <c r="S1374" t="s">
        <v>520</v>
      </c>
      <c r="U1374" s="373" t="s">
        <v>424</v>
      </c>
      <c r="V1374" t="str">
        <f t="shared" si="44"/>
        <v>Central</v>
      </c>
      <c r="W1374" t="s">
        <v>570</v>
      </c>
    </row>
    <row r="1375" spans="10:23">
      <c r="J1375" s="372" t="str">
        <f t="shared" si="43"/>
        <v>13115Oswego</v>
      </c>
      <c r="K1375" s="373" t="s">
        <v>1862</v>
      </c>
      <c r="L1375">
        <v>13115</v>
      </c>
      <c r="M1375" s="373" t="s">
        <v>424</v>
      </c>
      <c r="N1375" s="373" t="s">
        <v>378</v>
      </c>
      <c r="O1375" s="373" t="s">
        <v>1850</v>
      </c>
      <c r="P1375" s="373" t="s">
        <v>650</v>
      </c>
      <c r="Q1375" t="s">
        <v>520</v>
      </c>
      <c r="R1375" t="s">
        <v>520</v>
      </c>
      <c r="S1375" t="s">
        <v>520</v>
      </c>
      <c r="U1375" s="373" t="s">
        <v>424</v>
      </c>
      <c r="V1375" t="str">
        <f t="shared" si="44"/>
        <v>Central</v>
      </c>
      <c r="W1375" t="s">
        <v>570</v>
      </c>
    </row>
    <row r="1376" spans="10:23">
      <c r="J1376" s="372" t="str">
        <f t="shared" si="43"/>
        <v>13121Oswego</v>
      </c>
      <c r="K1376" s="373" t="s">
        <v>1863</v>
      </c>
      <c r="L1376">
        <v>13121</v>
      </c>
      <c r="M1376" s="373" t="s">
        <v>424</v>
      </c>
      <c r="N1376" s="373" t="s">
        <v>378</v>
      </c>
      <c r="O1376" s="373" t="s">
        <v>1850</v>
      </c>
      <c r="P1376" s="373" t="s">
        <v>650</v>
      </c>
      <c r="Q1376" t="s">
        <v>520</v>
      </c>
      <c r="R1376" t="s">
        <v>520</v>
      </c>
      <c r="S1376" t="s">
        <v>520</v>
      </c>
      <c r="U1376" s="373" t="s">
        <v>424</v>
      </c>
      <c r="V1376" t="str">
        <f t="shared" si="44"/>
        <v>Central</v>
      </c>
      <c r="W1376" t="s">
        <v>570</v>
      </c>
    </row>
    <row r="1377" spans="10:23">
      <c r="J1377" s="372" t="str">
        <f t="shared" si="43"/>
        <v>13126Oswego</v>
      </c>
      <c r="K1377" s="373" t="s">
        <v>1864</v>
      </c>
      <c r="L1377">
        <v>13126</v>
      </c>
      <c r="M1377" s="373" t="s">
        <v>424</v>
      </c>
      <c r="N1377" s="373" t="s">
        <v>378</v>
      </c>
      <c r="O1377" s="373" t="s">
        <v>1850</v>
      </c>
      <c r="P1377" s="373" t="s">
        <v>650</v>
      </c>
      <c r="Q1377" t="s">
        <v>520</v>
      </c>
      <c r="R1377" t="s">
        <v>520</v>
      </c>
      <c r="S1377" t="s">
        <v>520</v>
      </c>
      <c r="U1377" s="373" t="s">
        <v>424</v>
      </c>
      <c r="V1377" t="str">
        <f t="shared" si="44"/>
        <v>Central</v>
      </c>
      <c r="W1377" t="s">
        <v>570</v>
      </c>
    </row>
    <row r="1378" spans="10:23">
      <c r="J1378" s="372" t="str">
        <f t="shared" si="43"/>
        <v>13131Oswego</v>
      </c>
      <c r="K1378" s="373" t="s">
        <v>1865</v>
      </c>
      <c r="L1378">
        <v>13131</v>
      </c>
      <c r="M1378" s="373" t="s">
        <v>424</v>
      </c>
      <c r="N1378" s="373" t="s">
        <v>378</v>
      </c>
      <c r="O1378" s="373" t="s">
        <v>1850</v>
      </c>
      <c r="P1378" s="373" t="s">
        <v>650</v>
      </c>
      <c r="Q1378" t="s">
        <v>520</v>
      </c>
      <c r="R1378" t="s">
        <v>520</v>
      </c>
      <c r="S1378" t="s">
        <v>520</v>
      </c>
      <c r="U1378" s="373" t="s">
        <v>424</v>
      </c>
      <c r="V1378" t="str">
        <f t="shared" si="44"/>
        <v>Central</v>
      </c>
      <c r="W1378" t="s">
        <v>570</v>
      </c>
    </row>
    <row r="1379" spans="10:23">
      <c r="J1379" s="372" t="str">
        <f t="shared" si="43"/>
        <v>13132Oswego</v>
      </c>
      <c r="K1379" s="373" t="s">
        <v>1866</v>
      </c>
      <c r="L1379">
        <v>13132</v>
      </c>
      <c r="M1379" s="373" t="s">
        <v>424</v>
      </c>
      <c r="N1379" s="373" t="s">
        <v>378</v>
      </c>
      <c r="O1379" s="373" t="s">
        <v>1850</v>
      </c>
      <c r="P1379" s="373" t="s">
        <v>650</v>
      </c>
      <c r="Q1379" t="s">
        <v>520</v>
      </c>
      <c r="R1379" t="s">
        <v>520</v>
      </c>
      <c r="S1379" t="s">
        <v>520</v>
      </c>
      <c r="U1379" s="373" t="s">
        <v>424</v>
      </c>
      <c r="V1379" t="str">
        <f t="shared" si="44"/>
        <v>Central</v>
      </c>
      <c r="W1379" t="s">
        <v>570</v>
      </c>
    </row>
    <row r="1380" spans="10:23">
      <c r="J1380" s="372" t="str">
        <f t="shared" si="43"/>
        <v>13135Oswego</v>
      </c>
      <c r="K1380" s="373" t="s">
        <v>1867</v>
      </c>
      <c r="L1380">
        <v>13135</v>
      </c>
      <c r="M1380" s="373" t="s">
        <v>424</v>
      </c>
      <c r="N1380" s="373" t="s">
        <v>378</v>
      </c>
      <c r="O1380" s="373" t="s">
        <v>1850</v>
      </c>
      <c r="P1380" s="373" t="s">
        <v>650</v>
      </c>
      <c r="Q1380" t="s">
        <v>520</v>
      </c>
      <c r="R1380" t="s">
        <v>520</v>
      </c>
      <c r="S1380" t="s">
        <v>520</v>
      </c>
      <c r="U1380" s="373" t="s">
        <v>424</v>
      </c>
      <c r="V1380" t="str">
        <f t="shared" si="44"/>
        <v>Central</v>
      </c>
      <c r="W1380" t="s">
        <v>570</v>
      </c>
    </row>
    <row r="1381" spans="10:23">
      <c r="J1381" s="372" t="str">
        <f t="shared" si="43"/>
        <v>13142Oswego</v>
      </c>
      <c r="K1381" s="373" t="s">
        <v>1868</v>
      </c>
      <c r="L1381">
        <v>13142</v>
      </c>
      <c r="M1381" s="373" t="s">
        <v>424</v>
      </c>
      <c r="N1381" s="373" t="s">
        <v>378</v>
      </c>
      <c r="O1381" s="373" t="s">
        <v>1850</v>
      </c>
      <c r="P1381" s="373" t="s">
        <v>650</v>
      </c>
      <c r="Q1381" t="s">
        <v>520</v>
      </c>
      <c r="R1381" t="s">
        <v>520</v>
      </c>
      <c r="S1381" t="s">
        <v>520</v>
      </c>
      <c r="U1381" s="373" t="s">
        <v>424</v>
      </c>
      <c r="V1381" t="str">
        <f t="shared" si="44"/>
        <v>Central</v>
      </c>
      <c r="W1381" t="s">
        <v>570</v>
      </c>
    </row>
    <row r="1382" spans="10:23">
      <c r="J1382" s="372" t="str">
        <f t="shared" si="43"/>
        <v>13144Oswego</v>
      </c>
      <c r="K1382" s="373" t="s">
        <v>1869</v>
      </c>
      <c r="L1382">
        <v>13144</v>
      </c>
      <c r="M1382" s="373" t="s">
        <v>424</v>
      </c>
      <c r="N1382" s="373" t="s">
        <v>378</v>
      </c>
      <c r="O1382" s="373" t="s">
        <v>1850</v>
      </c>
      <c r="P1382" s="373" t="s">
        <v>650</v>
      </c>
      <c r="Q1382" t="s">
        <v>520</v>
      </c>
      <c r="R1382" t="s">
        <v>520</v>
      </c>
      <c r="S1382" t="s">
        <v>520</v>
      </c>
      <c r="U1382" s="373" t="s">
        <v>424</v>
      </c>
      <c r="V1382" t="str">
        <f t="shared" si="44"/>
        <v>Central</v>
      </c>
      <c r="W1382" t="s">
        <v>570</v>
      </c>
    </row>
    <row r="1383" spans="10:23">
      <c r="J1383" s="372" t="str">
        <f t="shared" si="43"/>
        <v>13145Oswego</v>
      </c>
      <c r="K1383" s="373" t="s">
        <v>1870</v>
      </c>
      <c r="L1383">
        <v>13145</v>
      </c>
      <c r="M1383" s="373" t="s">
        <v>424</v>
      </c>
      <c r="N1383" s="373" t="s">
        <v>378</v>
      </c>
      <c r="O1383" s="373" t="s">
        <v>1850</v>
      </c>
      <c r="P1383" s="373" t="s">
        <v>650</v>
      </c>
      <c r="Q1383" t="s">
        <v>520</v>
      </c>
      <c r="R1383" t="s">
        <v>520</v>
      </c>
      <c r="S1383" t="s">
        <v>520</v>
      </c>
      <c r="U1383" s="373" t="s">
        <v>424</v>
      </c>
      <c r="V1383" t="str">
        <f t="shared" si="44"/>
        <v>Central</v>
      </c>
      <c r="W1383" t="s">
        <v>570</v>
      </c>
    </row>
    <row r="1384" spans="10:23">
      <c r="J1384" s="372" t="str">
        <f t="shared" si="43"/>
        <v>13167Oswego</v>
      </c>
      <c r="K1384" s="373" t="s">
        <v>1871</v>
      </c>
      <c r="L1384">
        <v>13167</v>
      </c>
      <c r="M1384" s="373" t="s">
        <v>424</v>
      </c>
      <c r="N1384" s="373" t="s">
        <v>378</v>
      </c>
      <c r="O1384" s="373" t="s">
        <v>1850</v>
      </c>
      <c r="P1384" s="373" t="s">
        <v>650</v>
      </c>
      <c r="Q1384" t="s">
        <v>520</v>
      </c>
      <c r="R1384" t="s">
        <v>520</v>
      </c>
      <c r="S1384" t="s">
        <v>520</v>
      </c>
      <c r="U1384" s="373" t="s">
        <v>424</v>
      </c>
      <c r="V1384" t="str">
        <f t="shared" si="44"/>
        <v>Central</v>
      </c>
      <c r="W1384" t="s">
        <v>570</v>
      </c>
    </row>
    <row r="1385" spans="10:23">
      <c r="J1385" s="372" t="str">
        <f t="shared" si="43"/>
        <v>13302Oswego</v>
      </c>
      <c r="K1385" s="373" t="s">
        <v>1872</v>
      </c>
      <c r="L1385">
        <v>13302</v>
      </c>
      <c r="M1385" s="373" t="s">
        <v>424</v>
      </c>
      <c r="N1385" s="373" t="s">
        <v>378</v>
      </c>
      <c r="O1385" s="373" t="s">
        <v>1850</v>
      </c>
      <c r="P1385" s="373" t="s">
        <v>650</v>
      </c>
      <c r="Q1385" t="s">
        <v>520</v>
      </c>
      <c r="R1385" t="s">
        <v>520</v>
      </c>
      <c r="S1385" t="s">
        <v>520</v>
      </c>
      <c r="U1385" s="373" t="s">
        <v>424</v>
      </c>
      <c r="V1385" t="str">
        <f t="shared" si="44"/>
        <v>Central</v>
      </c>
      <c r="W1385" t="s">
        <v>570</v>
      </c>
    </row>
    <row r="1386" spans="10:23">
      <c r="J1386" s="372" t="str">
        <f t="shared" si="43"/>
        <v>13426Oswego</v>
      </c>
      <c r="K1386" s="373" t="s">
        <v>1873</v>
      </c>
      <c r="L1386">
        <v>13426</v>
      </c>
      <c r="M1386" s="373" t="s">
        <v>424</v>
      </c>
      <c r="N1386" s="373" t="s">
        <v>378</v>
      </c>
      <c r="O1386" s="373" t="s">
        <v>1850</v>
      </c>
      <c r="P1386" s="373" t="s">
        <v>650</v>
      </c>
      <c r="Q1386" t="s">
        <v>520</v>
      </c>
      <c r="R1386" t="s">
        <v>520</v>
      </c>
      <c r="S1386" t="s">
        <v>520</v>
      </c>
      <c r="U1386" s="373" t="s">
        <v>424</v>
      </c>
      <c r="V1386" t="str">
        <f t="shared" si="44"/>
        <v>Central</v>
      </c>
      <c r="W1386" t="s">
        <v>570</v>
      </c>
    </row>
    <row r="1387" spans="10:23">
      <c r="J1387" s="372" t="str">
        <f t="shared" si="43"/>
        <v>13437Oswego</v>
      </c>
      <c r="K1387" s="373" t="s">
        <v>1874</v>
      </c>
      <c r="L1387">
        <v>13437</v>
      </c>
      <c r="M1387" s="373" t="s">
        <v>430</v>
      </c>
      <c r="N1387" s="373" t="s">
        <v>378</v>
      </c>
      <c r="O1387" s="373" t="s">
        <v>1850</v>
      </c>
      <c r="P1387" s="373" t="s">
        <v>650</v>
      </c>
      <c r="Q1387" t="s">
        <v>520</v>
      </c>
      <c r="R1387" t="s">
        <v>520</v>
      </c>
      <c r="S1387" t="s">
        <v>520</v>
      </c>
      <c r="U1387" s="373" t="s">
        <v>430</v>
      </c>
      <c r="V1387" t="str">
        <f t="shared" si="44"/>
        <v>Central</v>
      </c>
      <c r="W1387" t="s">
        <v>570</v>
      </c>
    </row>
    <row r="1388" spans="10:23">
      <c r="J1388" s="372" t="str">
        <f t="shared" si="43"/>
        <v>12036Otsego</v>
      </c>
      <c r="K1388" s="373" t="s">
        <v>1875</v>
      </c>
      <c r="L1388">
        <v>12036</v>
      </c>
      <c r="M1388" s="373" t="s">
        <v>430</v>
      </c>
      <c r="N1388" s="373" t="s">
        <v>378</v>
      </c>
      <c r="O1388" s="373" t="s">
        <v>1876</v>
      </c>
      <c r="P1388" s="373" t="s">
        <v>1042</v>
      </c>
      <c r="Q1388" t="s">
        <v>520</v>
      </c>
      <c r="R1388" t="s">
        <v>520</v>
      </c>
      <c r="S1388" t="s">
        <v>520</v>
      </c>
      <c r="U1388" s="373" t="s">
        <v>430</v>
      </c>
      <c r="V1388" t="str">
        <f t="shared" si="44"/>
        <v>Central</v>
      </c>
      <c r="W1388" t="s">
        <v>570</v>
      </c>
    </row>
    <row r="1389" spans="10:23">
      <c r="J1389" s="372" t="str">
        <f t="shared" si="43"/>
        <v>13315Otsego</v>
      </c>
      <c r="K1389" s="373" t="s">
        <v>1877</v>
      </c>
      <c r="L1389">
        <v>13315</v>
      </c>
      <c r="M1389" s="373" t="s">
        <v>430</v>
      </c>
      <c r="N1389" s="373" t="s">
        <v>492</v>
      </c>
      <c r="O1389" s="373" t="s">
        <v>1876</v>
      </c>
      <c r="P1389" s="373" t="s">
        <v>1042</v>
      </c>
      <c r="Q1389" t="s">
        <v>520</v>
      </c>
      <c r="R1389" t="s">
        <v>520</v>
      </c>
      <c r="S1389" t="s">
        <v>520</v>
      </c>
      <c r="U1389" s="373" t="s">
        <v>430</v>
      </c>
      <c r="V1389" t="str">
        <f t="shared" si="44"/>
        <v>Central</v>
      </c>
      <c r="W1389" t="s">
        <v>570</v>
      </c>
    </row>
    <row r="1390" spans="10:23">
      <c r="J1390" s="372" t="str">
        <f t="shared" si="43"/>
        <v>13326Otsego</v>
      </c>
      <c r="K1390" s="373" t="s">
        <v>1878</v>
      </c>
      <c r="L1390">
        <v>13326</v>
      </c>
      <c r="M1390" s="373" t="s">
        <v>430</v>
      </c>
      <c r="N1390" s="373" t="s">
        <v>492</v>
      </c>
      <c r="O1390" s="373" t="s">
        <v>1876</v>
      </c>
      <c r="P1390" s="373" t="s">
        <v>1042</v>
      </c>
      <c r="Q1390" t="s">
        <v>520</v>
      </c>
      <c r="R1390" t="s">
        <v>520</v>
      </c>
      <c r="S1390" t="s">
        <v>520</v>
      </c>
      <c r="U1390" s="373" t="s">
        <v>430</v>
      </c>
      <c r="V1390" t="str">
        <f t="shared" si="44"/>
        <v>Central</v>
      </c>
      <c r="W1390" t="s">
        <v>570</v>
      </c>
    </row>
    <row r="1391" spans="10:23">
      <c r="J1391" s="372" t="str">
        <f t="shared" si="43"/>
        <v>13333Otsego</v>
      </c>
      <c r="K1391" s="373" t="s">
        <v>1879</v>
      </c>
      <c r="L1391">
        <v>13333</v>
      </c>
      <c r="M1391" s="373" t="s">
        <v>430</v>
      </c>
      <c r="N1391" s="373" t="s">
        <v>492</v>
      </c>
      <c r="O1391" s="373" t="s">
        <v>1876</v>
      </c>
      <c r="P1391" s="373" t="s">
        <v>1042</v>
      </c>
      <c r="Q1391" t="s">
        <v>520</v>
      </c>
      <c r="R1391" t="s">
        <v>520</v>
      </c>
      <c r="S1391" t="s">
        <v>520</v>
      </c>
      <c r="U1391" s="373" t="s">
        <v>430</v>
      </c>
      <c r="V1391" t="str">
        <f t="shared" si="44"/>
        <v>Central</v>
      </c>
      <c r="W1391" t="s">
        <v>570</v>
      </c>
    </row>
    <row r="1392" spans="10:23">
      <c r="J1392" s="372" t="str">
        <f t="shared" si="43"/>
        <v>13335Otsego</v>
      </c>
      <c r="K1392" s="373" t="s">
        <v>1880</v>
      </c>
      <c r="L1392">
        <v>13335</v>
      </c>
      <c r="M1392" s="373" t="s">
        <v>430</v>
      </c>
      <c r="N1392" s="373" t="s">
        <v>492</v>
      </c>
      <c r="O1392" s="373" t="s">
        <v>1876</v>
      </c>
      <c r="P1392" s="373" t="s">
        <v>1042</v>
      </c>
      <c r="Q1392" t="s">
        <v>520</v>
      </c>
      <c r="R1392" t="s">
        <v>520</v>
      </c>
      <c r="S1392" t="s">
        <v>520</v>
      </c>
      <c r="U1392" s="373" t="s">
        <v>430</v>
      </c>
      <c r="V1392" t="str">
        <f t="shared" si="44"/>
        <v>Central</v>
      </c>
      <c r="W1392" t="s">
        <v>570</v>
      </c>
    </row>
    <row r="1393" spans="10:23">
      <c r="J1393" s="372" t="str">
        <f t="shared" si="43"/>
        <v>13337Otsego</v>
      </c>
      <c r="K1393" s="373" t="s">
        <v>1881</v>
      </c>
      <c r="L1393">
        <v>13337</v>
      </c>
      <c r="M1393" s="373" t="s">
        <v>430</v>
      </c>
      <c r="N1393" s="373" t="s">
        <v>492</v>
      </c>
      <c r="O1393" s="373" t="s">
        <v>1876</v>
      </c>
      <c r="P1393" s="373" t="s">
        <v>1042</v>
      </c>
      <c r="Q1393" t="s">
        <v>520</v>
      </c>
      <c r="R1393" t="s">
        <v>520</v>
      </c>
      <c r="S1393" t="s">
        <v>520</v>
      </c>
      <c r="U1393" s="373" t="s">
        <v>430</v>
      </c>
      <c r="V1393" t="str">
        <f t="shared" si="44"/>
        <v>Central</v>
      </c>
      <c r="W1393" t="s">
        <v>570</v>
      </c>
    </row>
    <row r="1394" spans="10:23">
      <c r="J1394" s="372" t="str">
        <f t="shared" si="43"/>
        <v>13342Otsego</v>
      </c>
      <c r="K1394" s="373" t="s">
        <v>1882</v>
      </c>
      <c r="L1394">
        <v>13342</v>
      </c>
      <c r="M1394" s="373" t="s">
        <v>430</v>
      </c>
      <c r="N1394" s="373" t="s">
        <v>492</v>
      </c>
      <c r="O1394" s="373" t="s">
        <v>1876</v>
      </c>
      <c r="P1394" s="373" t="s">
        <v>1042</v>
      </c>
      <c r="Q1394" t="s">
        <v>520</v>
      </c>
      <c r="R1394" t="s">
        <v>520</v>
      </c>
      <c r="S1394" t="s">
        <v>520</v>
      </c>
      <c r="U1394" s="373" t="s">
        <v>430</v>
      </c>
      <c r="V1394" t="str">
        <f t="shared" si="44"/>
        <v>Central</v>
      </c>
      <c r="W1394" t="s">
        <v>570</v>
      </c>
    </row>
    <row r="1395" spans="10:23">
      <c r="J1395" s="372" t="str">
        <f t="shared" si="43"/>
        <v>13348Otsego</v>
      </c>
      <c r="K1395" s="373" t="s">
        <v>1883</v>
      </c>
      <c r="L1395">
        <v>13348</v>
      </c>
      <c r="M1395" s="373" t="s">
        <v>430</v>
      </c>
      <c r="N1395" s="373" t="s">
        <v>492</v>
      </c>
      <c r="O1395" s="373" t="s">
        <v>1876</v>
      </c>
      <c r="P1395" s="373" t="s">
        <v>1042</v>
      </c>
      <c r="Q1395" t="s">
        <v>520</v>
      </c>
      <c r="R1395" t="s">
        <v>520</v>
      </c>
      <c r="S1395" t="s">
        <v>520</v>
      </c>
      <c r="U1395" s="373" t="s">
        <v>430</v>
      </c>
      <c r="V1395" t="str">
        <f t="shared" si="44"/>
        <v>Central</v>
      </c>
      <c r="W1395" t="s">
        <v>570</v>
      </c>
    </row>
    <row r="1396" spans="10:23">
      <c r="J1396" s="372" t="str">
        <f t="shared" si="43"/>
        <v>13415Otsego</v>
      </c>
      <c r="K1396" s="373" t="s">
        <v>1884</v>
      </c>
      <c r="L1396">
        <v>13415</v>
      </c>
      <c r="M1396" s="373" t="s">
        <v>430</v>
      </c>
      <c r="N1396" s="373" t="s">
        <v>492</v>
      </c>
      <c r="O1396" s="373" t="s">
        <v>1876</v>
      </c>
      <c r="P1396" s="373" t="s">
        <v>1042</v>
      </c>
      <c r="Q1396" t="s">
        <v>520</v>
      </c>
      <c r="R1396" t="s">
        <v>520</v>
      </c>
      <c r="S1396" t="s">
        <v>520</v>
      </c>
      <c r="U1396" s="373" t="s">
        <v>430</v>
      </c>
      <c r="V1396" t="str">
        <f t="shared" si="44"/>
        <v>Central</v>
      </c>
      <c r="W1396" t="s">
        <v>570</v>
      </c>
    </row>
    <row r="1397" spans="10:23">
      <c r="J1397" s="372" t="str">
        <f t="shared" si="43"/>
        <v>13439Otsego</v>
      </c>
      <c r="K1397" s="373" t="s">
        <v>1885</v>
      </c>
      <c r="L1397">
        <v>13439</v>
      </c>
      <c r="M1397" s="373" t="s">
        <v>430</v>
      </c>
      <c r="N1397" s="373" t="s">
        <v>492</v>
      </c>
      <c r="O1397" s="373" t="s">
        <v>1876</v>
      </c>
      <c r="P1397" s="373" t="s">
        <v>1042</v>
      </c>
      <c r="Q1397" t="s">
        <v>520</v>
      </c>
      <c r="R1397" t="s">
        <v>520</v>
      </c>
      <c r="S1397" t="s">
        <v>520</v>
      </c>
      <c r="U1397" s="373" t="s">
        <v>430</v>
      </c>
      <c r="V1397" t="str">
        <f t="shared" si="44"/>
        <v>Central</v>
      </c>
      <c r="W1397" t="s">
        <v>570</v>
      </c>
    </row>
    <row r="1398" spans="10:23">
      <c r="J1398" s="372" t="str">
        <f t="shared" si="43"/>
        <v>13450Otsego</v>
      </c>
      <c r="K1398" s="373" t="s">
        <v>1886</v>
      </c>
      <c r="L1398">
        <v>13450</v>
      </c>
      <c r="M1398" s="373" t="s">
        <v>430</v>
      </c>
      <c r="N1398" s="373" t="s">
        <v>492</v>
      </c>
      <c r="O1398" s="373" t="s">
        <v>1876</v>
      </c>
      <c r="P1398" s="373" t="s">
        <v>1042</v>
      </c>
      <c r="Q1398" t="s">
        <v>520</v>
      </c>
      <c r="R1398" t="s">
        <v>520</v>
      </c>
      <c r="S1398" t="s">
        <v>520</v>
      </c>
      <c r="U1398" s="373" t="s">
        <v>430</v>
      </c>
      <c r="V1398" t="str">
        <f t="shared" si="44"/>
        <v>Central</v>
      </c>
      <c r="W1398" t="s">
        <v>570</v>
      </c>
    </row>
    <row r="1399" spans="10:23">
      <c r="J1399" s="372" t="str">
        <f t="shared" si="43"/>
        <v>13457Otsego</v>
      </c>
      <c r="K1399" s="373" t="s">
        <v>1887</v>
      </c>
      <c r="L1399">
        <v>13457</v>
      </c>
      <c r="M1399" s="373" t="s">
        <v>430</v>
      </c>
      <c r="N1399" s="373" t="s">
        <v>492</v>
      </c>
      <c r="O1399" s="373" t="s">
        <v>1876</v>
      </c>
      <c r="P1399" s="373" t="s">
        <v>1042</v>
      </c>
      <c r="Q1399" t="s">
        <v>520</v>
      </c>
      <c r="R1399" t="s">
        <v>520</v>
      </c>
      <c r="S1399" t="s">
        <v>520</v>
      </c>
      <c r="U1399" s="373" t="s">
        <v>430</v>
      </c>
      <c r="V1399" t="str">
        <f t="shared" si="44"/>
        <v>Central</v>
      </c>
      <c r="W1399" t="s">
        <v>570</v>
      </c>
    </row>
    <row r="1400" spans="10:23">
      <c r="J1400" s="372" t="str">
        <f t="shared" si="43"/>
        <v>13468Otsego</v>
      </c>
      <c r="K1400" s="373" t="s">
        <v>1888</v>
      </c>
      <c r="L1400">
        <v>13468</v>
      </c>
      <c r="M1400" s="373" t="s">
        <v>430</v>
      </c>
      <c r="N1400" s="373" t="s">
        <v>492</v>
      </c>
      <c r="O1400" s="373" t="s">
        <v>1876</v>
      </c>
      <c r="P1400" s="373" t="s">
        <v>1042</v>
      </c>
      <c r="Q1400" t="s">
        <v>520</v>
      </c>
      <c r="R1400" t="s">
        <v>520</v>
      </c>
      <c r="S1400" t="s">
        <v>520</v>
      </c>
      <c r="U1400" s="373" t="s">
        <v>430</v>
      </c>
      <c r="V1400" t="str">
        <f t="shared" si="44"/>
        <v>Central</v>
      </c>
      <c r="W1400" t="s">
        <v>570</v>
      </c>
    </row>
    <row r="1401" spans="10:23">
      <c r="J1401" s="372" t="str">
        <f t="shared" si="43"/>
        <v>13482Otsego</v>
      </c>
      <c r="K1401" s="373" t="s">
        <v>1889</v>
      </c>
      <c r="L1401">
        <v>13482</v>
      </c>
      <c r="M1401" s="373" t="s">
        <v>430</v>
      </c>
      <c r="N1401" s="373" t="s">
        <v>492</v>
      </c>
      <c r="O1401" s="373" t="s">
        <v>1876</v>
      </c>
      <c r="P1401" s="373" t="s">
        <v>1042</v>
      </c>
      <c r="Q1401" t="s">
        <v>520</v>
      </c>
      <c r="R1401" t="s">
        <v>520</v>
      </c>
      <c r="S1401" t="s">
        <v>520</v>
      </c>
      <c r="U1401" s="373" t="s">
        <v>430</v>
      </c>
      <c r="V1401" t="str">
        <f t="shared" si="44"/>
        <v>Central</v>
      </c>
      <c r="W1401" t="s">
        <v>570</v>
      </c>
    </row>
    <row r="1402" spans="10:23">
      <c r="J1402" s="372" t="str">
        <f t="shared" si="43"/>
        <v>13747Otsego</v>
      </c>
      <c r="K1402" s="373" t="s">
        <v>1890</v>
      </c>
      <c r="L1402">
        <v>13747</v>
      </c>
      <c r="M1402" s="373" t="s">
        <v>430</v>
      </c>
      <c r="N1402" s="373" t="s">
        <v>492</v>
      </c>
      <c r="O1402" s="373" t="s">
        <v>1876</v>
      </c>
      <c r="P1402" s="373" t="s">
        <v>1042</v>
      </c>
      <c r="Q1402" t="s">
        <v>520</v>
      </c>
      <c r="R1402" t="s">
        <v>520</v>
      </c>
      <c r="S1402" t="s">
        <v>520</v>
      </c>
      <c r="U1402" s="373" t="s">
        <v>430</v>
      </c>
      <c r="V1402" t="str">
        <f t="shared" si="44"/>
        <v>Central</v>
      </c>
      <c r="W1402" t="s">
        <v>570</v>
      </c>
    </row>
    <row r="1403" spans="10:23">
      <c r="J1403" s="372" t="str">
        <f t="shared" si="43"/>
        <v>13776Otsego</v>
      </c>
      <c r="K1403" s="373" t="s">
        <v>1891</v>
      </c>
      <c r="L1403">
        <v>13776</v>
      </c>
      <c r="M1403" s="373" t="s">
        <v>430</v>
      </c>
      <c r="N1403" s="373" t="s">
        <v>492</v>
      </c>
      <c r="O1403" s="373" t="s">
        <v>1876</v>
      </c>
      <c r="P1403" s="373" t="s">
        <v>1042</v>
      </c>
      <c r="Q1403" t="s">
        <v>520</v>
      </c>
      <c r="R1403" t="s">
        <v>520</v>
      </c>
      <c r="S1403" t="s">
        <v>520</v>
      </c>
      <c r="U1403" s="373" t="s">
        <v>430</v>
      </c>
      <c r="V1403" t="str">
        <f t="shared" si="44"/>
        <v>Central</v>
      </c>
      <c r="W1403" t="s">
        <v>570</v>
      </c>
    </row>
    <row r="1404" spans="10:23">
      <c r="J1404" s="372" t="str">
        <f t="shared" si="43"/>
        <v>13796Otsego</v>
      </c>
      <c r="K1404" s="373" t="s">
        <v>1892</v>
      </c>
      <c r="L1404">
        <v>13796</v>
      </c>
      <c r="M1404" s="373" t="s">
        <v>430</v>
      </c>
      <c r="N1404" s="373" t="s">
        <v>492</v>
      </c>
      <c r="O1404" s="373" t="s">
        <v>1876</v>
      </c>
      <c r="P1404" s="373" t="s">
        <v>1042</v>
      </c>
      <c r="Q1404" t="s">
        <v>520</v>
      </c>
      <c r="R1404" t="s">
        <v>520</v>
      </c>
      <c r="S1404" t="s">
        <v>520</v>
      </c>
      <c r="U1404" s="373" t="s">
        <v>430</v>
      </c>
      <c r="V1404" t="str">
        <f t="shared" si="44"/>
        <v>Central</v>
      </c>
      <c r="W1404" t="s">
        <v>570</v>
      </c>
    </row>
    <row r="1405" spans="10:23">
      <c r="J1405" s="372" t="str">
        <f t="shared" si="43"/>
        <v>13807Otsego</v>
      </c>
      <c r="K1405" s="373" t="s">
        <v>1893</v>
      </c>
      <c r="L1405">
        <v>13807</v>
      </c>
      <c r="M1405" s="373" t="s">
        <v>430</v>
      </c>
      <c r="N1405" s="373" t="s">
        <v>492</v>
      </c>
      <c r="O1405" s="373" t="s">
        <v>1876</v>
      </c>
      <c r="P1405" s="373" t="s">
        <v>1042</v>
      </c>
      <c r="Q1405" t="s">
        <v>520</v>
      </c>
      <c r="R1405" t="s">
        <v>520</v>
      </c>
      <c r="S1405" t="s">
        <v>520</v>
      </c>
      <c r="U1405" s="373" t="s">
        <v>430</v>
      </c>
      <c r="V1405" t="str">
        <f t="shared" si="44"/>
        <v>Central</v>
      </c>
      <c r="W1405" t="s">
        <v>570</v>
      </c>
    </row>
    <row r="1406" spans="10:23">
      <c r="J1406" s="372" t="str">
        <f t="shared" si="43"/>
        <v>13808Otsego</v>
      </c>
      <c r="K1406" s="373" t="s">
        <v>1894</v>
      </c>
      <c r="L1406">
        <v>13808</v>
      </c>
      <c r="M1406" s="373" t="s">
        <v>430</v>
      </c>
      <c r="N1406" s="373" t="s">
        <v>492</v>
      </c>
      <c r="O1406" s="373" t="s">
        <v>1876</v>
      </c>
      <c r="P1406" s="373" t="s">
        <v>1042</v>
      </c>
      <c r="Q1406" t="s">
        <v>520</v>
      </c>
      <c r="R1406" t="s">
        <v>520</v>
      </c>
      <c r="S1406" t="s">
        <v>520</v>
      </c>
      <c r="U1406" s="373" t="s">
        <v>430</v>
      </c>
      <c r="V1406" t="str">
        <f t="shared" si="44"/>
        <v>Central</v>
      </c>
      <c r="W1406" t="s">
        <v>570</v>
      </c>
    </row>
    <row r="1407" spans="10:23">
      <c r="J1407" s="372" t="str">
        <f t="shared" si="43"/>
        <v>13810Otsego</v>
      </c>
      <c r="K1407" s="373" t="s">
        <v>1895</v>
      </c>
      <c r="L1407">
        <v>13810</v>
      </c>
      <c r="M1407" s="373" t="s">
        <v>430</v>
      </c>
      <c r="N1407" s="373" t="s">
        <v>492</v>
      </c>
      <c r="O1407" s="373" t="s">
        <v>1876</v>
      </c>
      <c r="P1407" s="373" t="s">
        <v>1042</v>
      </c>
      <c r="Q1407" t="s">
        <v>520</v>
      </c>
      <c r="R1407" t="s">
        <v>520</v>
      </c>
      <c r="S1407" t="s">
        <v>520</v>
      </c>
      <c r="U1407" s="373" t="s">
        <v>430</v>
      </c>
      <c r="V1407" t="str">
        <f t="shared" si="44"/>
        <v>Central</v>
      </c>
      <c r="W1407" t="s">
        <v>570</v>
      </c>
    </row>
    <row r="1408" spans="10:23">
      <c r="J1408" s="372" t="str">
        <f t="shared" si="43"/>
        <v>13820Otsego</v>
      </c>
      <c r="K1408" s="373" t="s">
        <v>1896</v>
      </c>
      <c r="L1408">
        <v>13820</v>
      </c>
      <c r="M1408" s="373" t="s">
        <v>430</v>
      </c>
      <c r="N1408" s="373" t="s">
        <v>492</v>
      </c>
      <c r="O1408" s="373" t="s">
        <v>1876</v>
      </c>
      <c r="P1408" s="373" t="s">
        <v>1042</v>
      </c>
      <c r="Q1408" t="s">
        <v>520</v>
      </c>
      <c r="R1408" t="s">
        <v>520</v>
      </c>
      <c r="S1408" t="s">
        <v>520</v>
      </c>
      <c r="U1408" s="373" t="s">
        <v>430</v>
      </c>
      <c r="V1408" t="str">
        <f t="shared" si="44"/>
        <v>Central</v>
      </c>
      <c r="W1408" t="s">
        <v>570</v>
      </c>
    </row>
    <row r="1409" spans="10:23">
      <c r="J1409" s="372" t="str">
        <f t="shared" si="43"/>
        <v>13825Otsego</v>
      </c>
      <c r="K1409" s="373" t="s">
        <v>1897</v>
      </c>
      <c r="L1409">
        <v>13825</v>
      </c>
      <c r="M1409" s="373" t="s">
        <v>430</v>
      </c>
      <c r="N1409" s="373" t="s">
        <v>492</v>
      </c>
      <c r="O1409" s="373" t="s">
        <v>1876</v>
      </c>
      <c r="P1409" s="373" t="s">
        <v>1042</v>
      </c>
      <c r="Q1409" t="s">
        <v>520</v>
      </c>
      <c r="R1409" t="s">
        <v>520</v>
      </c>
      <c r="S1409" t="s">
        <v>520</v>
      </c>
      <c r="U1409" s="373" t="s">
        <v>430</v>
      </c>
      <c r="V1409" t="str">
        <f t="shared" si="44"/>
        <v>Central</v>
      </c>
      <c r="W1409" t="s">
        <v>570</v>
      </c>
    </row>
    <row r="1410" spans="10:23">
      <c r="J1410" s="372" t="str">
        <f t="shared" si="43"/>
        <v>13834Otsego</v>
      </c>
      <c r="K1410" s="373" t="s">
        <v>1898</v>
      </c>
      <c r="L1410">
        <v>13834</v>
      </c>
      <c r="M1410" s="373" t="s">
        <v>430</v>
      </c>
      <c r="N1410" s="373" t="s">
        <v>492</v>
      </c>
      <c r="O1410" s="373" t="s">
        <v>1876</v>
      </c>
      <c r="P1410" s="373" t="s">
        <v>1042</v>
      </c>
      <c r="Q1410" t="s">
        <v>520</v>
      </c>
      <c r="R1410" t="s">
        <v>520</v>
      </c>
      <c r="S1410" t="s">
        <v>520</v>
      </c>
      <c r="U1410" s="373" t="s">
        <v>430</v>
      </c>
      <c r="V1410" t="str">
        <f t="shared" si="44"/>
        <v>Central</v>
      </c>
      <c r="W1410" t="s">
        <v>570</v>
      </c>
    </row>
    <row r="1411" spans="10:23">
      <c r="J1411" s="372" t="str">
        <f t="shared" si="43"/>
        <v>13849Otsego</v>
      </c>
      <c r="K1411" s="373" t="s">
        <v>1899</v>
      </c>
      <c r="L1411">
        <v>13849</v>
      </c>
      <c r="M1411" s="373" t="s">
        <v>430</v>
      </c>
      <c r="N1411" s="373" t="s">
        <v>492</v>
      </c>
      <c r="O1411" s="373" t="s">
        <v>1876</v>
      </c>
      <c r="P1411" s="373" t="s">
        <v>1042</v>
      </c>
      <c r="Q1411" t="s">
        <v>520</v>
      </c>
      <c r="R1411" t="s">
        <v>520</v>
      </c>
      <c r="S1411" t="s">
        <v>520</v>
      </c>
      <c r="U1411" s="373" t="s">
        <v>430</v>
      </c>
      <c r="V1411" t="str">
        <f t="shared" si="44"/>
        <v>Central</v>
      </c>
      <c r="W1411" t="s">
        <v>570</v>
      </c>
    </row>
    <row r="1412" spans="10:23">
      <c r="J1412" s="372" t="str">
        <f t="shared" si="43"/>
        <v>13859Otsego</v>
      </c>
      <c r="K1412" s="373" t="s">
        <v>1900</v>
      </c>
      <c r="L1412">
        <v>13859</v>
      </c>
      <c r="M1412" s="373" t="s">
        <v>430</v>
      </c>
      <c r="N1412" s="373" t="s">
        <v>492</v>
      </c>
      <c r="O1412" s="373" t="s">
        <v>1876</v>
      </c>
      <c r="P1412" s="373" t="s">
        <v>1042</v>
      </c>
      <c r="Q1412" t="s">
        <v>520</v>
      </c>
      <c r="R1412" t="s">
        <v>520</v>
      </c>
      <c r="S1412" t="s">
        <v>520</v>
      </c>
      <c r="U1412" s="373" t="s">
        <v>430</v>
      </c>
      <c r="V1412" t="str">
        <f t="shared" si="44"/>
        <v>Central</v>
      </c>
      <c r="W1412" t="s">
        <v>570</v>
      </c>
    </row>
    <row r="1413" spans="10:23">
      <c r="J1413" s="372" t="str">
        <f t="shared" ref="J1413:J1476" si="45">CONCATENATE(L1413,O1413)</f>
        <v>13861Otsego</v>
      </c>
      <c r="K1413" s="373" t="s">
        <v>1901</v>
      </c>
      <c r="L1413">
        <v>13861</v>
      </c>
      <c r="M1413" s="373" t="s">
        <v>430</v>
      </c>
      <c r="N1413" s="373" t="s">
        <v>492</v>
      </c>
      <c r="O1413" s="373" t="s">
        <v>1876</v>
      </c>
      <c r="P1413" s="373" t="s">
        <v>1042</v>
      </c>
      <c r="Q1413" t="s">
        <v>520</v>
      </c>
      <c r="R1413" t="s">
        <v>520</v>
      </c>
      <c r="S1413" t="s">
        <v>520</v>
      </c>
      <c r="U1413" s="373" t="s">
        <v>430</v>
      </c>
      <c r="V1413" t="str">
        <f t="shared" ref="V1413:V1476" si="46">Q1413</f>
        <v>Central</v>
      </c>
      <c r="W1413" t="s">
        <v>570</v>
      </c>
    </row>
    <row r="1414" spans="10:23">
      <c r="J1414" s="372" t="str">
        <f t="shared" si="45"/>
        <v>12064Otsego</v>
      </c>
      <c r="K1414" s="373" t="s">
        <v>1902</v>
      </c>
      <c r="L1414">
        <v>12064</v>
      </c>
      <c r="M1414" s="373" t="s">
        <v>377</v>
      </c>
      <c r="N1414" s="373" t="s">
        <v>378</v>
      </c>
      <c r="O1414" s="373" t="s">
        <v>1876</v>
      </c>
      <c r="P1414" s="373" t="s">
        <v>1042</v>
      </c>
      <c r="Q1414" t="s">
        <v>520</v>
      </c>
      <c r="R1414" t="s">
        <v>520</v>
      </c>
      <c r="S1414" t="s">
        <v>520</v>
      </c>
      <c r="U1414" s="373" t="s">
        <v>377</v>
      </c>
      <c r="V1414" t="str">
        <f t="shared" si="46"/>
        <v>Central</v>
      </c>
      <c r="W1414" t="s">
        <v>570</v>
      </c>
    </row>
    <row r="1415" spans="10:23">
      <c r="J1415" s="372" t="str">
        <f t="shared" si="45"/>
        <v>12155Otsego</v>
      </c>
      <c r="K1415" s="373" t="s">
        <v>1903</v>
      </c>
      <c r="L1415">
        <v>12155</v>
      </c>
      <c r="M1415" s="373" t="s">
        <v>377</v>
      </c>
      <c r="N1415" s="373" t="s">
        <v>378</v>
      </c>
      <c r="O1415" s="373" t="s">
        <v>1876</v>
      </c>
      <c r="P1415" s="373" t="s">
        <v>1042</v>
      </c>
      <c r="Q1415" t="s">
        <v>520</v>
      </c>
      <c r="R1415" t="s">
        <v>520</v>
      </c>
      <c r="S1415" t="s">
        <v>520</v>
      </c>
      <c r="U1415" s="373" t="s">
        <v>377</v>
      </c>
      <c r="V1415" t="str">
        <f t="shared" si="46"/>
        <v>Central</v>
      </c>
      <c r="W1415" t="s">
        <v>570</v>
      </c>
    </row>
    <row r="1416" spans="10:23">
      <c r="J1416" s="372" t="str">
        <f t="shared" si="45"/>
        <v>12197Otsego</v>
      </c>
      <c r="K1416" s="373" t="s">
        <v>1904</v>
      </c>
      <c r="L1416">
        <v>12197</v>
      </c>
      <c r="M1416" s="373" t="s">
        <v>377</v>
      </c>
      <c r="N1416" s="373" t="s">
        <v>378</v>
      </c>
      <c r="O1416" s="373" t="s">
        <v>1876</v>
      </c>
      <c r="P1416" s="373" t="s">
        <v>1042</v>
      </c>
      <c r="Q1416" t="s">
        <v>520</v>
      </c>
      <c r="R1416" t="s">
        <v>520</v>
      </c>
      <c r="S1416" t="s">
        <v>520</v>
      </c>
      <c r="U1416" s="373" t="s">
        <v>377</v>
      </c>
      <c r="V1416" t="str">
        <f t="shared" si="46"/>
        <v>Central</v>
      </c>
      <c r="W1416" t="s">
        <v>570</v>
      </c>
    </row>
    <row r="1417" spans="10:23">
      <c r="J1417" s="372" t="str">
        <f t="shared" si="45"/>
        <v>13320Otsego</v>
      </c>
      <c r="K1417" s="373" t="s">
        <v>1905</v>
      </c>
      <c r="L1417">
        <v>13320</v>
      </c>
      <c r="M1417" s="373" t="s">
        <v>377</v>
      </c>
      <c r="N1417" s="373" t="s">
        <v>378</v>
      </c>
      <c r="O1417" s="373" t="s">
        <v>1876</v>
      </c>
      <c r="P1417" s="373" t="s">
        <v>1042</v>
      </c>
      <c r="Q1417" t="s">
        <v>520</v>
      </c>
      <c r="R1417" t="s">
        <v>520</v>
      </c>
      <c r="S1417" t="s">
        <v>520</v>
      </c>
      <c r="U1417" s="373" t="s">
        <v>377</v>
      </c>
      <c r="V1417" t="str">
        <f t="shared" si="46"/>
        <v>Central</v>
      </c>
      <c r="W1417" t="s">
        <v>570</v>
      </c>
    </row>
    <row r="1418" spans="10:23">
      <c r="J1418" s="372" t="str">
        <f t="shared" si="45"/>
        <v>12116Otsego</v>
      </c>
      <c r="K1418" s="373" t="s">
        <v>1906</v>
      </c>
      <c r="L1418">
        <v>12116</v>
      </c>
      <c r="M1418" s="373" t="s">
        <v>377</v>
      </c>
      <c r="N1418" s="373" t="s">
        <v>492</v>
      </c>
      <c r="O1418" s="373" t="s">
        <v>1876</v>
      </c>
      <c r="P1418" s="373" t="s">
        <v>1042</v>
      </c>
      <c r="Q1418" t="s">
        <v>520</v>
      </c>
      <c r="R1418" t="s">
        <v>520</v>
      </c>
      <c r="S1418" t="s">
        <v>520</v>
      </c>
      <c r="U1418" s="373" t="s">
        <v>377</v>
      </c>
      <c r="V1418" t="str">
        <f t="shared" si="46"/>
        <v>Central</v>
      </c>
      <c r="W1418" t="s">
        <v>570</v>
      </c>
    </row>
    <row r="1419" spans="10:23">
      <c r="J1419" s="372" t="str">
        <f t="shared" si="45"/>
        <v>13488Otsego</v>
      </c>
      <c r="K1419" s="373" t="s">
        <v>1907</v>
      </c>
      <c r="L1419">
        <v>13488</v>
      </c>
      <c r="M1419" s="373" t="s">
        <v>377</v>
      </c>
      <c r="N1419" s="373" t="s">
        <v>492</v>
      </c>
      <c r="O1419" s="373" t="s">
        <v>1876</v>
      </c>
      <c r="P1419" s="373" t="s">
        <v>1042</v>
      </c>
      <c r="Q1419" t="s">
        <v>520</v>
      </c>
      <c r="R1419" t="s">
        <v>520</v>
      </c>
      <c r="S1419" t="s">
        <v>520</v>
      </c>
      <c r="U1419" s="373" t="s">
        <v>377</v>
      </c>
      <c r="V1419" t="str">
        <f t="shared" si="46"/>
        <v>Central</v>
      </c>
      <c r="W1419" t="s">
        <v>570</v>
      </c>
    </row>
    <row r="1420" spans="10:23">
      <c r="J1420" s="372" t="str">
        <f t="shared" si="45"/>
        <v>10516Putnam</v>
      </c>
      <c r="K1420" s="373" t="s">
        <v>1908</v>
      </c>
      <c r="L1420">
        <v>10516</v>
      </c>
      <c r="M1420" s="373" t="s">
        <v>452</v>
      </c>
      <c r="N1420" s="373" t="s">
        <v>399</v>
      </c>
      <c r="O1420" s="373" t="s">
        <v>1909</v>
      </c>
      <c r="P1420" s="373" t="s">
        <v>532</v>
      </c>
      <c r="Q1420" t="s">
        <v>509</v>
      </c>
      <c r="R1420" t="s">
        <v>532</v>
      </c>
      <c r="S1420" t="s">
        <v>532</v>
      </c>
      <c r="U1420" s="373" t="s">
        <v>452</v>
      </c>
      <c r="V1420" t="str">
        <f t="shared" si="46"/>
        <v>Lower Hudson</v>
      </c>
      <c r="W1420" t="s">
        <v>566</v>
      </c>
    </row>
    <row r="1421" spans="10:23">
      <c r="J1421" s="372" t="str">
        <f t="shared" si="45"/>
        <v>10524Putnam</v>
      </c>
      <c r="K1421" s="373" t="s">
        <v>1910</v>
      </c>
      <c r="L1421">
        <v>10524</v>
      </c>
      <c r="M1421" s="373" t="s">
        <v>452</v>
      </c>
      <c r="N1421" s="373" t="s">
        <v>399</v>
      </c>
      <c r="O1421" s="373" t="s">
        <v>1909</v>
      </c>
      <c r="P1421" s="373" t="s">
        <v>532</v>
      </c>
      <c r="Q1421" t="s">
        <v>509</v>
      </c>
      <c r="R1421" t="s">
        <v>532</v>
      </c>
      <c r="S1421" t="s">
        <v>532</v>
      </c>
      <c r="U1421" s="373" t="s">
        <v>452</v>
      </c>
      <c r="V1421" t="str">
        <f t="shared" si="46"/>
        <v>Lower Hudson</v>
      </c>
      <c r="W1421" t="s">
        <v>566</v>
      </c>
    </row>
    <row r="1422" spans="10:23">
      <c r="J1422" s="372" t="str">
        <f t="shared" si="45"/>
        <v>10509Putnam</v>
      </c>
      <c r="K1422" s="373" t="s">
        <v>1911</v>
      </c>
      <c r="L1422">
        <v>10509</v>
      </c>
      <c r="M1422" s="373" t="s">
        <v>452</v>
      </c>
      <c r="N1422" s="373" t="s">
        <v>492</v>
      </c>
      <c r="O1422" s="373" t="s">
        <v>1909</v>
      </c>
      <c r="P1422" s="373" t="s">
        <v>532</v>
      </c>
      <c r="Q1422" t="s">
        <v>509</v>
      </c>
      <c r="R1422" t="s">
        <v>532</v>
      </c>
      <c r="S1422" t="s">
        <v>532</v>
      </c>
      <c r="U1422" s="373" t="s">
        <v>452</v>
      </c>
      <c r="V1422" t="str">
        <f t="shared" si="46"/>
        <v>Lower Hudson</v>
      </c>
      <c r="W1422" t="s">
        <v>566</v>
      </c>
    </row>
    <row r="1423" spans="10:23">
      <c r="J1423" s="372" t="str">
        <f t="shared" si="45"/>
        <v>10512Putnam</v>
      </c>
      <c r="K1423" s="373" t="s">
        <v>1912</v>
      </c>
      <c r="L1423">
        <v>10512</v>
      </c>
      <c r="M1423" s="373" t="s">
        <v>452</v>
      </c>
      <c r="N1423" s="373" t="s">
        <v>492</v>
      </c>
      <c r="O1423" s="373" t="s">
        <v>1909</v>
      </c>
      <c r="P1423" s="373" t="s">
        <v>532</v>
      </c>
      <c r="Q1423" t="s">
        <v>509</v>
      </c>
      <c r="R1423" t="s">
        <v>532</v>
      </c>
      <c r="S1423" t="s">
        <v>532</v>
      </c>
      <c r="U1423" s="373" t="s">
        <v>452</v>
      </c>
      <c r="V1423" t="str">
        <f t="shared" si="46"/>
        <v>Lower Hudson</v>
      </c>
      <c r="W1423" t="s">
        <v>566</v>
      </c>
    </row>
    <row r="1424" spans="10:23">
      <c r="J1424" s="372" t="str">
        <f t="shared" si="45"/>
        <v>10541Putnam</v>
      </c>
      <c r="K1424" s="373" t="s">
        <v>1913</v>
      </c>
      <c r="L1424">
        <v>10541</v>
      </c>
      <c r="M1424" s="373" t="s">
        <v>452</v>
      </c>
      <c r="N1424" s="373" t="s">
        <v>492</v>
      </c>
      <c r="O1424" s="373" t="s">
        <v>1909</v>
      </c>
      <c r="P1424" s="373" t="s">
        <v>532</v>
      </c>
      <c r="Q1424" t="s">
        <v>509</v>
      </c>
      <c r="R1424" t="s">
        <v>532</v>
      </c>
      <c r="S1424" t="s">
        <v>532</v>
      </c>
      <c r="U1424" s="373" t="s">
        <v>452</v>
      </c>
      <c r="V1424" t="str">
        <f t="shared" si="46"/>
        <v>Lower Hudson</v>
      </c>
      <c r="W1424" t="s">
        <v>566</v>
      </c>
    </row>
    <row r="1425" spans="10:23">
      <c r="J1425" s="372" t="str">
        <f t="shared" si="45"/>
        <v>10542Putnam</v>
      </c>
      <c r="K1425" s="373" t="s">
        <v>1914</v>
      </c>
      <c r="L1425">
        <v>10542</v>
      </c>
      <c r="M1425" s="373" t="s">
        <v>452</v>
      </c>
      <c r="N1425" s="373" t="s">
        <v>492</v>
      </c>
      <c r="O1425" s="373" t="s">
        <v>1909</v>
      </c>
      <c r="P1425" s="373" t="s">
        <v>532</v>
      </c>
      <c r="Q1425" t="s">
        <v>509</v>
      </c>
      <c r="R1425" t="s">
        <v>532</v>
      </c>
      <c r="S1425" t="s">
        <v>532</v>
      </c>
      <c r="U1425" s="373" t="s">
        <v>452</v>
      </c>
      <c r="V1425" t="str">
        <f t="shared" si="46"/>
        <v>Lower Hudson</v>
      </c>
      <c r="W1425" t="s">
        <v>566</v>
      </c>
    </row>
    <row r="1426" spans="10:23">
      <c r="J1426" s="372" t="str">
        <f t="shared" si="45"/>
        <v>10579Putnam</v>
      </c>
      <c r="K1426" s="373" t="s">
        <v>1915</v>
      </c>
      <c r="L1426">
        <v>10579</v>
      </c>
      <c r="M1426" s="373" t="s">
        <v>452</v>
      </c>
      <c r="N1426" s="373" t="s">
        <v>492</v>
      </c>
      <c r="O1426" s="373" t="s">
        <v>1909</v>
      </c>
      <c r="P1426" s="373" t="s">
        <v>532</v>
      </c>
      <c r="Q1426" t="s">
        <v>509</v>
      </c>
      <c r="R1426" t="s">
        <v>532</v>
      </c>
      <c r="S1426" t="s">
        <v>532</v>
      </c>
      <c r="U1426" s="373" t="s">
        <v>452</v>
      </c>
      <c r="V1426" t="str">
        <f t="shared" si="46"/>
        <v>Lower Hudson</v>
      </c>
      <c r="W1426" t="s">
        <v>566</v>
      </c>
    </row>
    <row r="1427" spans="10:23">
      <c r="J1427" s="372" t="str">
        <f t="shared" si="45"/>
        <v>12563Putnam</v>
      </c>
      <c r="K1427" s="373" t="s">
        <v>1916</v>
      </c>
      <c r="L1427">
        <v>12563</v>
      </c>
      <c r="M1427" s="373" t="s">
        <v>452</v>
      </c>
      <c r="N1427" s="373" t="s">
        <v>492</v>
      </c>
      <c r="O1427" s="373" t="s">
        <v>1909</v>
      </c>
      <c r="P1427" s="373" t="s">
        <v>532</v>
      </c>
      <c r="Q1427" t="s">
        <v>509</v>
      </c>
      <c r="R1427" t="s">
        <v>532</v>
      </c>
      <c r="S1427" t="s">
        <v>532</v>
      </c>
      <c r="U1427" s="373" t="s">
        <v>452</v>
      </c>
      <c r="V1427" t="str">
        <f t="shared" si="46"/>
        <v>Lower Hudson</v>
      </c>
      <c r="W1427" t="s">
        <v>566</v>
      </c>
    </row>
    <row r="1428" spans="10:23">
      <c r="J1428" s="372" t="str">
        <f t="shared" si="45"/>
        <v>10537Putnam</v>
      </c>
      <c r="K1428" s="373" t="s">
        <v>1917</v>
      </c>
      <c r="L1428">
        <v>10537</v>
      </c>
      <c r="M1428" s="373" t="s">
        <v>454</v>
      </c>
      <c r="N1428" s="373" t="s">
        <v>492</v>
      </c>
      <c r="O1428" s="373" t="s">
        <v>1909</v>
      </c>
      <c r="P1428" s="373" t="s">
        <v>532</v>
      </c>
      <c r="Q1428" t="s">
        <v>509</v>
      </c>
      <c r="R1428" t="s">
        <v>532</v>
      </c>
      <c r="S1428" t="s">
        <v>532</v>
      </c>
      <c r="U1428" s="373" t="s">
        <v>454</v>
      </c>
      <c r="V1428" t="str">
        <f t="shared" si="46"/>
        <v>Lower Hudson</v>
      </c>
      <c r="W1428" t="s">
        <v>566</v>
      </c>
    </row>
    <row r="1429" spans="10:23">
      <c r="J1429" s="372" t="str">
        <f t="shared" si="45"/>
        <v>11004Queens</v>
      </c>
      <c r="K1429" s="373" t="s">
        <v>1918</v>
      </c>
      <c r="L1429">
        <v>11004</v>
      </c>
      <c r="M1429" s="373" t="s">
        <v>565</v>
      </c>
      <c r="N1429" s="373" t="s">
        <v>401</v>
      </c>
      <c r="O1429" s="373" t="s">
        <v>1919</v>
      </c>
      <c r="P1429" s="373" t="s">
        <v>552</v>
      </c>
      <c r="Q1429" t="s">
        <v>507</v>
      </c>
      <c r="R1429" s="425"/>
      <c r="S1429" s="425"/>
      <c r="T1429" t="s">
        <v>469</v>
      </c>
      <c r="U1429" s="373" t="s">
        <v>565</v>
      </c>
      <c r="V1429" t="str">
        <f t="shared" si="46"/>
        <v>NYC</v>
      </c>
    </row>
    <row r="1430" spans="10:23">
      <c r="J1430" s="372" t="str">
        <f t="shared" si="45"/>
        <v>11101Queens</v>
      </c>
      <c r="K1430" s="373" t="s">
        <v>1920</v>
      </c>
      <c r="L1430">
        <v>11101</v>
      </c>
      <c r="M1430" s="373" t="s">
        <v>565</v>
      </c>
      <c r="N1430" s="373" t="s">
        <v>401</v>
      </c>
      <c r="O1430" s="373" t="s">
        <v>1919</v>
      </c>
      <c r="P1430" s="373" t="s">
        <v>552</v>
      </c>
      <c r="Q1430" t="s">
        <v>507</v>
      </c>
      <c r="R1430" s="425"/>
      <c r="S1430" s="425"/>
      <c r="T1430" t="s">
        <v>469</v>
      </c>
      <c r="U1430" s="373" t="s">
        <v>565</v>
      </c>
      <c r="V1430" t="str">
        <f t="shared" si="46"/>
        <v>NYC</v>
      </c>
    </row>
    <row r="1431" spans="10:23">
      <c r="J1431" s="372" t="str">
        <f t="shared" si="45"/>
        <v>11102Queens</v>
      </c>
      <c r="K1431" s="373" t="s">
        <v>1921</v>
      </c>
      <c r="L1431">
        <v>11102</v>
      </c>
      <c r="M1431" s="373" t="s">
        <v>565</v>
      </c>
      <c r="N1431" s="373" t="s">
        <v>401</v>
      </c>
      <c r="O1431" s="373" t="s">
        <v>1919</v>
      </c>
      <c r="P1431" s="373" t="s">
        <v>552</v>
      </c>
      <c r="Q1431" t="s">
        <v>507</v>
      </c>
      <c r="R1431" s="425"/>
      <c r="S1431" s="425"/>
      <c r="T1431" t="s">
        <v>469</v>
      </c>
      <c r="U1431" s="373" t="s">
        <v>565</v>
      </c>
      <c r="V1431" t="str">
        <f t="shared" si="46"/>
        <v>NYC</v>
      </c>
    </row>
    <row r="1432" spans="10:23">
      <c r="J1432" s="372" t="str">
        <f t="shared" si="45"/>
        <v>11103Queens</v>
      </c>
      <c r="K1432" s="373" t="s">
        <v>1922</v>
      </c>
      <c r="L1432">
        <v>11103</v>
      </c>
      <c r="M1432" s="373" t="s">
        <v>565</v>
      </c>
      <c r="N1432" s="373" t="s">
        <v>401</v>
      </c>
      <c r="O1432" s="373" t="s">
        <v>1919</v>
      </c>
      <c r="P1432" s="373" t="s">
        <v>552</v>
      </c>
      <c r="Q1432" t="s">
        <v>507</v>
      </c>
      <c r="R1432" s="425"/>
      <c r="S1432" s="425"/>
      <c r="T1432" t="s">
        <v>469</v>
      </c>
      <c r="U1432" s="373" t="s">
        <v>565</v>
      </c>
      <c r="V1432" t="str">
        <f t="shared" si="46"/>
        <v>NYC</v>
      </c>
    </row>
    <row r="1433" spans="10:23">
      <c r="J1433" s="372" t="str">
        <f t="shared" si="45"/>
        <v>11104Queens</v>
      </c>
      <c r="K1433" s="373" t="s">
        <v>1923</v>
      </c>
      <c r="L1433">
        <v>11104</v>
      </c>
      <c r="M1433" s="373" t="s">
        <v>565</v>
      </c>
      <c r="N1433" s="373" t="s">
        <v>401</v>
      </c>
      <c r="O1433" s="373" t="s">
        <v>1919</v>
      </c>
      <c r="P1433" s="373" t="s">
        <v>552</v>
      </c>
      <c r="Q1433" t="s">
        <v>507</v>
      </c>
      <c r="R1433" s="425"/>
      <c r="S1433" s="425"/>
      <c r="T1433" t="s">
        <v>469</v>
      </c>
      <c r="U1433" s="373" t="s">
        <v>565</v>
      </c>
      <c r="V1433" t="str">
        <f t="shared" si="46"/>
        <v>NYC</v>
      </c>
    </row>
    <row r="1434" spans="10:23">
      <c r="J1434" s="372" t="str">
        <f t="shared" si="45"/>
        <v>11105Queens</v>
      </c>
      <c r="K1434" s="373" t="s">
        <v>1924</v>
      </c>
      <c r="L1434">
        <v>11105</v>
      </c>
      <c r="M1434" s="373" t="s">
        <v>565</v>
      </c>
      <c r="N1434" s="373" t="s">
        <v>401</v>
      </c>
      <c r="O1434" s="373" t="s">
        <v>1919</v>
      </c>
      <c r="P1434" s="373" t="s">
        <v>552</v>
      </c>
      <c r="Q1434" t="s">
        <v>507</v>
      </c>
      <c r="R1434" s="425"/>
      <c r="S1434" s="425"/>
      <c r="T1434" t="s">
        <v>469</v>
      </c>
      <c r="U1434" s="373" t="s">
        <v>565</v>
      </c>
      <c r="V1434" t="str">
        <f t="shared" si="46"/>
        <v>NYC</v>
      </c>
    </row>
    <row r="1435" spans="10:23">
      <c r="J1435" s="372" t="str">
        <f t="shared" si="45"/>
        <v>11106Queens</v>
      </c>
      <c r="K1435" s="373" t="s">
        <v>1925</v>
      </c>
      <c r="L1435">
        <v>11106</v>
      </c>
      <c r="M1435" s="373" t="s">
        <v>565</v>
      </c>
      <c r="N1435" s="373" t="s">
        <v>401</v>
      </c>
      <c r="O1435" s="373" t="s">
        <v>1919</v>
      </c>
      <c r="P1435" s="373" t="s">
        <v>552</v>
      </c>
      <c r="Q1435" t="s">
        <v>507</v>
      </c>
      <c r="R1435" s="425"/>
      <c r="S1435" s="425"/>
      <c r="T1435" t="s">
        <v>469</v>
      </c>
      <c r="U1435" s="373" t="s">
        <v>565</v>
      </c>
      <c r="V1435" t="str">
        <f t="shared" si="46"/>
        <v>NYC</v>
      </c>
    </row>
    <row r="1436" spans="10:23">
      <c r="J1436" s="372" t="str">
        <f t="shared" si="45"/>
        <v>11109Queens</v>
      </c>
      <c r="K1436" s="373" t="s">
        <v>1926</v>
      </c>
      <c r="L1436">
        <v>11109</v>
      </c>
      <c r="M1436" s="373" t="s">
        <v>565</v>
      </c>
      <c r="N1436" s="373" t="s">
        <v>401</v>
      </c>
      <c r="O1436" s="373" t="s">
        <v>1919</v>
      </c>
      <c r="P1436" s="373" t="s">
        <v>552</v>
      </c>
      <c r="Q1436" t="s">
        <v>507</v>
      </c>
      <c r="R1436" s="425"/>
      <c r="S1436" s="425"/>
      <c r="T1436" t="s">
        <v>469</v>
      </c>
      <c r="U1436" s="373" t="s">
        <v>565</v>
      </c>
      <c r="V1436" t="str">
        <f t="shared" si="46"/>
        <v>NYC</v>
      </c>
    </row>
    <row r="1437" spans="10:23">
      <c r="J1437" s="372" t="str">
        <f t="shared" si="45"/>
        <v>11120Queens</v>
      </c>
      <c r="K1437" s="373" t="s">
        <v>1927</v>
      </c>
      <c r="L1437">
        <v>11120</v>
      </c>
      <c r="M1437" s="373" t="s">
        <v>565</v>
      </c>
      <c r="N1437" s="373" t="s">
        <v>401</v>
      </c>
      <c r="O1437" s="373" t="s">
        <v>1919</v>
      </c>
      <c r="P1437" s="373" t="s">
        <v>552</v>
      </c>
      <c r="Q1437" t="s">
        <v>507</v>
      </c>
      <c r="R1437" s="425"/>
      <c r="S1437" s="425"/>
      <c r="T1437" t="s">
        <v>469</v>
      </c>
      <c r="U1437" s="373" t="s">
        <v>565</v>
      </c>
      <c r="V1437" t="str">
        <f t="shared" si="46"/>
        <v>NYC</v>
      </c>
    </row>
    <row r="1438" spans="10:23">
      <c r="J1438" s="372" t="str">
        <f t="shared" si="45"/>
        <v>11351Queens</v>
      </c>
      <c r="K1438" s="373" t="s">
        <v>1928</v>
      </c>
      <c r="L1438">
        <v>11351</v>
      </c>
      <c r="M1438" s="373" t="s">
        <v>565</v>
      </c>
      <c r="N1438" s="373" t="s">
        <v>401</v>
      </c>
      <c r="O1438" s="373" t="s">
        <v>1919</v>
      </c>
      <c r="P1438" s="373" t="s">
        <v>552</v>
      </c>
      <c r="Q1438" t="s">
        <v>507</v>
      </c>
      <c r="R1438" s="425"/>
      <c r="S1438" s="425"/>
      <c r="T1438" t="s">
        <v>469</v>
      </c>
      <c r="U1438" s="373" t="s">
        <v>565</v>
      </c>
      <c r="V1438" t="str">
        <f t="shared" si="46"/>
        <v>NYC</v>
      </c>
    </row>
    <row r="1439" spans="10:23">
      <c r="J1439" s="372" t="str">
        <f t="shared" si="45"/>
        <v>11352Queens</v>
      </c>
      <c r="K1439" s="373" t="s">
        <v>1929</v>
      </c>
      <c r="L1439">
        <v>11352</v>
      </c>
      <c r="M1439" s="373" t="s">
        <v>565</v>
      </c>
      <c r="N1439" s="373" t="s">
        <v>401</v>
      </c>
      <c r="O1439" s="373" t="s">
        <v>1919</v>
      </c>
      <c r="P1439" s="373" t="s">
        <v>552</v>
      </c>
      <c r="Q1439" t="s">
        <v>507</v>
      </c>
      <c r="R1439" s="425"/>
      <c r="S1439" s="425"/>
      <c r="T1439" t="s">
        <v>469</v>
      </c>
      <c r="U1439" s="373" t="s">
        <v>565</v>
      </c>
      <c r="V1439" t="str">
        <f t="shared" si="46"/>
        <v>NYC</v>
      </c>
    </row>
    <row r="1440" spans="10:23">
      <c r="J1440" s="372" t="str">
        <f t="shared" si="45"/>
        <v>11354Queens</v>
      </c>
      <c r="K1440" s="373" t="s">
        <v>1930</v>
      </c>
      <c r="L1440">
        <v>11354</v>
      </c>
      <c r="M1440" s="373" t="s">
        <v>565</v>
      </c>
      <c r="N1440" s="373" t="s">
        <v>401</v>
      </c>
      <c r="O1440" s="373" t="s">
        <v>1919</v>
      </c>
      <c r="P1440" s="373" t="s">
        <v>552</v>
      </c>
      <c r="Q1440" t="s">
        <v>507</v>
      </c>
      <c r="R1440" s="425"/>
      <c r="S1440" s="425"/>
      <c r="T1440" t="s">
        <v>469</v>
      </c>
      <c r="U1440" s="373" t="s">
        <v>565</v>
      </c>
      <c r="V1440" t="str">
        <f t="shared" si="46"/>
        <v>NYC</v>
      </c>
    </row>
    <row r="1441" spans="10:22">
      <c r="J1441" s="372" t="str">
        <f t="shared" si="45"/>
        <v>11355Queens</v>
      </c>
      <c r="K1441" s="373" t="s">
        <v>1931</v>
      </c>
      <c r="L1441">
        <v>11355</v>
      </c>
      <c r="M1441" s="373" t="s">
        <v>565</v>
      </c>
      <c r="N1441" s="373" t="s">
        <v>401</v>
      </c>
      <c r="O1441" s="373" t="s">
        <v>1919</v>
      </c>
      <c r="P1441" s="373" t="s">
        <v>552</v>
      </c>
      <c r="Q1441" t="s">
        <v>507</v>
      </c>
      <c r="R1441" s="425"/>
      <c r="S1441" s="425"/>
      <c r="T1441" t="s">
        <v>469</v>
      </c>
      <c r="U1441" s="373" t="s">
        <v>565</v>
      </c>
      <c r="V1441" t="str">
        <f t="shared" si="46"/>
        <v>NYC</v>
      </c>
    </row>
    <row r="1442" spans="10:22">
      <c r="J1442" s="372" t="str">
        <f t="shared" si="45"/>
        <v>11356Queens</v>
      </c>
      <c r="K1442" s="373" t="s">
        <v>1932</v>
      </c>
      <c r="L1442">
        <v>11356</v>
      </c>
      <c r="M1442" s="373" t="s">
        <v>565</v>
      </c>
      <c r="N1442" s="373" t="s">
        <v>401</v>
      </c>
      <c r="O1442" s="373" t="s">
        <v>1919</v>
      </c>
      <c r="P1442" s="373" t="s">
        <v>552</v>
      </c>
      <c r="Q1442" t="s">
        <v>507</v>
      </c>
      <c r="R1442" s="425"/>
      <c r="S1442" s="425"/>
      <c r="T1442" t="s">
        <v>469</v>
      </c>
      <c r="U1442" s="373" t="s">
        <v>565</v>
      </c>
      <c r="V1442" t="str">
        <f t="shared" si="46"/>
        <v>NYC</v>
      </c>
    </row>
    <row r="1443" spans="10:22">
      <c r="J1443" s="372" t="str">
        <f t="shared" si="45"/>
        <v>11357Queens</v>
      </c>
      <c r="K1443" s="373" t="s">
        <v>1933</v>
      </c>
      <c r="L1443">
        <v>11357</v>
      </c>
      <c r="M1443" s="373" t="s">
        <v>565</v>
      </c>
      <c r="N1443" s="373" t="s">
        <v>401</v>
      </c>
      <c r="O1443" s="373" t="s">
        <v>1919</v>
      </c>
      <c r="P1443" s="373" t="s">
        <v>552</v>
      </c>
      <c r="Q1443" t="s">
        <v>507</v>
      </c>
      <c r="R1443" s="425"/>
      <c r="S1443" s="425"/>
      <c r="T1443" t="s">
        <v>469</v>
      </c>
      <c r="U1443" s="373" t="s">
        <v>565</v>
      </c>
      <c r="V1443" t="str">
        <f t="shared" si="46"/>
        <v>NYC</v>
      </c>
    </row>
    <row r="1444" spans="10:22">
      <c r="J1444" s="372" t="str">
        <f t="shared" si="45"/>
        <v>11358Queens</v>
      </c>
      <c r="K1444" s="373" t="s">
        <v>1934</v>
      </c>
      <c r="L1444">
        <v>11358</v>
      </c>
      <c r="M1444" s="373" t="s">
        <v>565</v>
      </c>
      <c r="N1444" s="373" t="s">
        <v>401</v>
      </c>
      <c r="O1444" s="373" t="s">
        <v>1919</v>
      </c>
      <c r="P1444" s="373" t="s">
        <v>552</v>
      </c>
      <c r="Q1444" t="s">
        <v>507</v>
      </c>
      <c r="R1444" s="425"/>
      <c r="S1444" s="425"/>
      <c r="T1444" t="s">
        <v>469</v>
      </c>
      <c r="U1444" s="373" t="s">
        <v>565</v>
      </c>
      <c r="V1444" t="str">
        <f t="shared" si="46"/>
        <v>NYC</v>
      </c>
    </row>
    <row r="1445" spans="10:22">
      <c r="J1445" s="372" t="str">
        <f t="shared" si="45"/>
        <v>11359Queens</v>
      </c>
      <c r="K1445" s="373" t="s">
        <v>1935</v>
      </c>
      <c r="L1445">
        <v>11359</v>
      </c>
      <c r="M1445" s="373" t="s">
        <v>565</v>
      </c>
      <c r="N1445" s="373" t="s">
        <v>401</v>
      </c>
      <c r="O1445" s="373" t="s">
        <v>1919</v>
      </c>
      <c r="P1445" s="373" t="s">
        <v>552</v>
      </c>
      <c r="Q1445" t="s">
        <v>507</v>
      </c>
      <c r="R1445" s="425"/>
      <c r="S1445" s="425"/>
      <c r="T1445" t="s">
        <v>469</v>
      </c>
      <c r="U1445" s="373" t="s">
        <v>565</v>
      </c>
      <c r="V1445" t="str">
        <f t="shared" si="46"/>
        <v>NYC</v>
      </c>
    </row>
    <row r="1446" spans="10:22">
      <c r="J1446" s="372" t="str">
        <f t="shared" si="45"/>
        <v>11360Queens</v>
      </c>
      <c r="K1446" s="373" t="s">
        <v>1936</v>
      </c>
      <c r="L1446">
        <v>11360</v>
      </c>
      <c r="M1446" s="373" t="s">
        <v>565</v>
      </c>
      <c r="N1446" s="373" t="s">
        <v>401</v>
      </c>
      <c r="O1446" s="373" t="s">
        <v>1919</v>
      </c>
      <c r="P1446" s="373" t="s">
        <v>552</v>
      </c>
      <c r="Q1446" t="s">
        <v>507</v>
      </c>
      <c r="R1446" s="425"/>
      <c r="S1446" s="425"/>
      <c r="T1446" t="s">
        <v>469</v>
      </c>
      <c r="U1446" s="373" t="s">
        <v>565</v>
      </c>
      <c r="V1446" t="str">
        <f t="shared" si="46"/>
        <v>NYC</v>
      </c>
    </row>
    <row r="1447" spans="10:22">
      <c r="J1447" s="372" t="str">
        <f t="shared" si="45"/>
        <v>11361Queens</v>
      </c>
      <c r="K1447" s="373" t="s">
        <v>1937</v>
      </c>
      <c r="L1447">
        <v>11361</v>
      </c>
      <c r="M1447" s="373" t="s">
        <v>565</v>
      </c>
      <c r="N1447" s="373" t="s">
        <v>401</v>
      </c>
      <c r="O1447" s="373" t="s">
        <v>1919</v>
      </c>
      <c r="P1447" s="373" t="s">
        <v>552</v>
      </c>
      <c r="Q1447" t="s">
        <v>507</v>
      </c>
      <c r="R1447" s="425"/>
      <c r="S1447" s="425"/>
      <c r="T1447" t="s">
        <v>469</v>
      </c>
      <c r="U1447" s="373" t="s">
        <v>565</v>
      </c>
      <c r="V1447" t="str">
        <f t="shared" si="46"/>
        <v>NYC</v>
      </c>
    </row>
    <row r="1448" spans="10:22">
      <c r="J1448" s="372" t="str">
        <f t="shared" si="45"/>
        <v>11362Queens</v>
      </c>
      <c r="K1448" s="373" t="s">
        <v>1938</v>
      </c>
      <c r="L1448">
        <v>11362</v>
      </c>
      <c r="M1448" s="373" t="s">
        <v>565</v>
      </c>
      <c r="N1448" s="373" t="s">
        <v>401</v>
      </c>
      <c r="O1448" s="373" t="s">
        <v>1919</v>
      </c>
      <c r="P1448" s="373" t="s">
        <v>552</v>
      </c>
      <c r="Q1448" t="s">
        <v>507</v>
      </c>
      <c r="R1448" s="425"/>
      <c r="S1448" s="425"/>
      <c r="T1448" t="s">
        <v>469</v>
      </c>
      <c r="U1448" s="373" t="s">
        <v>565</v>
      </c>
      <c r="V1448" t="str">
        <f t="shared" si="46"/>
        <v>NYC</v>
      </c>
    </row>
    <row r="1449" spans="10:22">
      <c r="J1449" s="372" t="str">
        <f t="shared" si="45"/>
        <v>11363Queens</v>
      </c>
      <c r="K1449" s="373" t="s">
        <v>1939</v>
      </c>
      <c r="L1449">
        <v>11363</v>
      </c>
      <c r="M1449" s="373" t="s">
        <v>565</v>
      </c>
      <c r="N1449" s="373" t="s">
        <v>401</v>
      </c>
      <c r="O1449" s="373" t="s">
        <v>1919</v>
      </c>
      <c r="P1449" s="373" t="s">
        <v>552</v>
      </c>
      <c r="Q1449" t="s">
        <v>507</v>
      </c>
      <c r="R1449" s="425"/>
      <c r="S1449" s="425"/>
      <c r="T1449" t="s">
        <v>469</v>
      </c>
      <c r="U1449" s="373" t="s">
        <v>565</v>
      </c>
      <c r="V1449" t="str">
        <f t="shared" si="46"/>
        <v>NYC</v>
      </c>
    </row>
    <row r="1450" spans="10:22">
      <c r="J1450" s="372" t="str">
        <f t="shared" si="45"/>
        <v>11364Queens</v>
      </c>
      <c r="K1450" s="373" t="s">
        <v>1940</v>
      </c>
      <c r="L1450">
        <v>11364</v>
      </c>
      <c r="M1450" s="373" t="s">
        <v>565</v>
      </c>
      <c r="N1450" s="373" t="s">
        <v>401</v>
      </c>
      <c r="O1450" s="373" t="s">
        <v>1919</v>
      </c>
      <c r="P1450" s="373" t="s">
        <v>552</v>
      </c>
      <c r="Q1450" t="s">
        <v>507</v>
      </c>
      <c r="R1450" s="425"/>
      <c r="S1450" s="425"/>
      <c r="T1450" t="s">
        <v>469</v>
      </c>
      <c r="U1450" s="373" t="s">
        <v>565</v>
      </c>
      <c r="V1450" t="str">
        <f t="shared" si="46"/>
        <v>NYC</v>
      </c>
    </row>
    <row r="1451" spans="10:22">
      <c r="J1451" s="372" t="str">
        <f t="shared" si="45"/>
        <v>11365Queens</v>
      </c>
      <c r="K1451" s="373" t="s">
        <v>1941</v>
      </c>
      <c r="L1451">
        <v>11365</v>
      </c>
      <c r="M1451" s="373" t="s">
        <v>565</v>
      </c>
      <c r="N1451" s="373" t="s">
        <v>401</v>
      </c>
      <c r="O1451" s="373" t="s">
        <v>1919</v>
      </c>
      <c r="P1451" s="373" t="s">
        <v>552</v>
      </c>
      <c r="Q1451" t="s">
        <v>507</v>
      </c>
      <c r="R1451" s="425"/>
      <c r="S1451" s="425"/>
      <c r="T1451" t="s">
        <v>469</v>
      </c>
      <c r="U1451" s="373" t="s">
        <v>565</v>
      </c>
      <c r="V1451" t="str">
        <f t="shared" si="46"/>
        <v>NYC</v>
      </c>
    </row>
    <row r="1452" spans="10:22">
      <c r="J1452" s="372" t="str">
        <f t="shared" si="45"/>
        <v>11366Queens</v>
      </c>
      <c r="K1452" s="373" t="s">
        <v>1942</v>
      </c>
      <c r="L1452">
        <v>11366</v>
      </c>
      <c r="M1452" s="373" t="s">
        <v>565</v>
      </c>
      <c r="N1452" s="373" t="s">
        <v>401</v>
      </c>
      <c r="O1452" s="373" t="s">
        <v>1919</v>
      </c>
      <c r="P1452" s="373" t="s">
        <v>552</v>
      </c>
      <c r="Q1452" t="s">
        <v>507</v>
      </c>
      <c r="R1452" s="425"/>
      <c r="S1452" s="425"/>
      <c r="T1452" t="s">
        <v>469</v>
      </c>
      <c r="U1452" s="373" t="s">
        <v>565</v>
      </c>
      <c r="V1452" t="str">
        <f t="shared" si="46"/>
        <v>NYC</v>
      </c>
    </row>
    <row r="1453" spans="10:22">
      <c r="J1453" s="372" t="str">
        <f t="shared" si="45"/>
        <v>11367Queens</v>
      </c>
      <c r="K1453" s="373" t="s">
        <v>1943</v>
      </c>
      <c r="L1453">
        <v>11367</v>
      </c>
      <c r="M1453" s="373" t="s">
        <v>565</v>
      </c>
      <c r="N1453" s="373" t="s">
        <v>401</v>
      </c>
      <c r="O1453" s="373" t="s">
        <v>1919</v>
      </c>
      <c r="P1453" s="373" t="s">
        <v>552</v>
      </c>
      <c r="Q1453" t="s">
        <v>507</v>
      </c>
      <c r="R1453" s="425"/>
      <c r="S1453" s="425"/>
      <c r="T1453" t="s">
        <v>469</v>
      </c>
      <c r="U1453" s="373" t="s">
        <v>565</v>
      </c>
      <c r="V1453" t="str">
        <f t="shared" si="46"/>
        <v>NYC</v>
      </c>
    </row>
    <row r="1454" spans="10:22">
      <c r="J1454" s="372" t="str">
        <f t="shared" si="45"/>
        <v>11368Queens</v>
      </c>
      <c r="K1454" s="373" t="s">
        <v>1944</v>
      </c>
      <c r="L1454">
        <v>11368</v>
      </c>
      <c r="M1454" s="373" t="s">
        <v>565</v>
      </c>
      <c r="N1454" s="373" t="s">
        <v>401</v>
      </c>
      <c r="O1454" s="373" t="s">
        <v>1919</v>
      </c>
      <c r="P1454" s="373" t="s">
        <v>552</v>
      </c>
      <c r="Q1454" t="s">
        <v>507</v>
      </c>
      <c r="R1454" s="425"/>
      <c r="S1454" s="425"/>
      <c r="T1454" t="s">
        <v>469</v>
      </c>
      <c r="U1454" s="373" t="s">
        <v>565</v>
      </c>
      <c r="V1454" t="str">
        <f t="shared" si="46"/>
        <v>NYC</v>
      </c>
    </row>
    <row r="1455" spans="10:22">
      <c r="J1455" s="372" t="str">
        <f t="shared" si="45"/>
        <v>11369Queens</v>
      </c>
      <c r="K1455" s="373" t="s">
        <v>1945</v>
      </c>
      <c r="L1455">
        <v>11369</v>
      </c>
      <c r="M1455" s="373" t="s">
        <v>565</v>
      </c>
      <c r="N1455" s="373" t="s">
        <v>401</v>
      </c>
      <c r="O1455" s="373" t="s">
        <v>1919</v>
      </c>
      <c r="P1455" s="373" t="s">
        <v>552</v>
      </c>
      <c r="Q1455" t="s">
        <v>507</v>
      </c>
      <c r="R1455" s="425"/>
      <c r="S1455" s="425"/>
      <c r="T1455" t="s">
        <v>469</v>
      </c>
      <c r="U1455" s="373" t="s">
        <v>565</v>
      </c>
      <c r="V1455" t="str">
        <f t="shared" si="46"/>
        <v>NYC</v>
      </c>
    </row>
    <row r="1456" spans="10:22">
      <c r="J1456" s="372" t="str">
        <f t="shared" si="45"/>
        <v>11370Queens</v>
      </c>
      <c r="K1456" s="373" t="s">
        <v>1946</v>
      </c>
      <c r="L1456">
        <v>11370</v>
      </c>
      <c r="M1456" s="373" t="s">
        <v>565</v>
      </c>
      <c r="N1456" s="373" t="s">
        <v>401</v>
      </c>
      <c r="O1456" s="373" t="s">
        <v>1919</v>
      </c>
      <c r="P1456" s="373" t="s">
        <v>552</v>
      </c>
      <c r="Q1456" t="s">
        <v>507</v>
      </c>
      <c r="R1456" s="425"/>
      <c r="S1456" s="425"/>
      <c r="T1456" t="s">
        <v>469</v>
      </c>
      <c r="U1456" s="373" t="s">
        <v>565</v>
      </c>
      <c r="V1456" t="str">
        <f t="shared" si="46"/>
        <v>NYC</v>
      </c>
    </row>
    <row r="1457" spans="10:22">
      <c r="J1457" s="372" t="str">
        <f t="shared" si="45"/>
        <v>11371Queens</v>
      </c>
      <c r="K1457" s="373" t="s">
        <v>1947</v>
      </c>
      <c r="L1457">
        <v>11371</v>
      </c>
      <c r="M1457" s="373" t="s">
        <v>565</v>
      </c>
      <c r="N1457" s="373" t="s">
        <v>401</v>
      </c>
      <c r="O1457" s="373" t="s">
        <v>1919</v>
      </c>
      <c r="P1457" s="373" t="s">
        <v>552</v>
      </c>
      <c r="Q1457" t="s">
        <v>507</v>
      </c>
      <c r="R1457" s="425"/>
      <c r="S1457" s="425"/>
      <c r="T1457" t="s">
        <v>469</v>
      </c>
      <c r="U1457" s="373" t="s">
        <v>565</v>
      </c>
      <c r="V1457" t="str">
        <f t="shared" si="46"/>
        <v>NYC</v>
      </c>
    </row>
    <row r="1458" spans="10:22">
      <c r="J1458" s="372" t="str">
        <f t="shared" si="45"/>
        <v>11372Queens</v>
      </c>
      <c r="K1458" s="373" t="s">
        <v>1948</v>
      </c>
      <c r="L1458">
        <v>11372</v>
      </c>
      <c r="M1458" s="373" t="s">
        <v>565</v>
      </c>
      <c r="N1458" s="373" t="s">
        <v>401</v>
      </c>
      <c r="O1458" s="373" t="s">
        <v>1919</v>
      </c>
      <c r="P1458" s="373" t="s">
        <v>552</v>
      </c>
      <c r="Q1458" t="s">
        <v>507</v>
      </c>
      <c r="R1458" s="425"/>
      <c r="S1458" s="425"/>
      <c r="T1458" t="s">
        <v>469</v>
      </c>
      <c r="U1458" s="373" t="s">
        <v>565</v>
      </c>
      <c r="V1458" t="str">
        <f t="shared" si="46"/>
        <v>NYC</v>
      </c>
    </row>
    <row r="1459" spans="10:22">
      <c r="J1459" s="372" t="str">
        <f t="shared" si="45"/>
        <v>11373Queens</v>
      </c>
      <c r="K1459" s="373" t="s">
        <v>1949</v>
      </c>
      <c r="L1459">
        <v>11373</v>
      </c>
      <c r="M1459" s="373" t="s">
        <v>565</v>
      </c>
      <c r="N1459" s="373" t="s">
        <v>401</v>
      </c>
      <c r="O1459" s="373" t="s">
        <v>1919</v>
      </c>
      <c r="P1459" s="373" t="s">
        <v>552</v>
      </c>
      <c r="Q1459" t="s">
        <v>507</v>
      </c>
      <c r="R1459" s="425"/>
      <c r="S1459" s="425"/>
      <c r="T1459" t="s">
        <v>469</v>
      </c>
      <c r="U1459" s="373" t="s">
        <v>565</v>
      </c>
      <c r="V1459" t="str">
        <f t="shared" si="46"/>
        <v>NYC</v>
      </c>
    </row>
    <row r="1460" spans="10:22">
      <c r="J1460" s="372" t="str">
        <f t="shared" si="45"/>
        <v>11374Queens</v>
      </c>
      <c r="K1460" s="373" t="s">
        <v>1950</v>
      </c>
      <c r="L1460">
        <v>11374</v>
      </c>
      <c r="M1460" s="373" t="s">
        <v>565</v>
      </c>
      <c r="N1460" s="373" t="s">
        <v>401</v>
      </c>
      <c r="O1460" s="373" t="s">
        <v>1919</v>
      </c>
      <c r="P1460" s="373" t="s">
        <v>552</v>
      </c>
      <c r="Q1460" t="s">
        <v>507</v>
      </c>
      <c r="R1460" s="425"/>
      <c r="S1460" s="425"/>
      <c r="T1460" t="s">
        <v>469</v>
      </c>
      <c r="U1460" s="373" t="s">
        <v>565</v>
      </c>
      <c r="V1460" t="str">
        <f t="shared" si="46"/>
        <v>NYC</v>
      </c>
    </row>
    <row r="1461" spans="10:22">
      <c r="J1461" s="372" t="str">
        <f t="shared" si="45"/>
        <v>11375Queens</v>
      </c>
      <c r="K1461" s="373" t="s">
        <v>1951</v>
      </c>
      <c r="L1461">
        <v>11375</v>
      </c>
      <c r="M1461" s="373" t="s">
        <v>565</v>
      </c>
      <c r="N1461" s="373" t="s">
        <v>401</v>
      </c>
      <c r="O1461" s="373" t="s">
        <v>1919</v>
      </c>
      <c r="P1461" s="373" t="s">
        <v>552</v>
      </c>
      <c r="Q1461" t="s">
        <v>507</v>
      </c>
      <c r="R1461" s="425"/>
      <c r="S1461" s="425"/>
      <c r="T1461" t="s">
        <v>469</v>
      </c>
      <c r="U1461" s="373" t="s">
        <v>565</v>
      </c>
      <c r="V1461" t="str">
        <f t="shared" si="46"/>
        <v>NYC</v>
      </c>
    </row>
    <row r="1462" spans="10:22">
      <c r="J1462" s="372" t="str">
        <f t="shared" si="45"/>
        <v>11377Queens</v>
      </c>
      <c r="K1462" s="373" t="s">
        <v>1952</v>
      </c>
      <c r="L1462">
        <v>11377</v>
      </c>
      <c r="M1462" s="373" t="s">
        <v>565</v>
      </c>
      <c r="N1462" s="373" t="s">
        <v>401</v>
      </c>
      <c r="O1462" s="373" t="s">
        <v>1919</v>
      </c>
      <c r="P1462" s="373" t="s">
        <v>552</v>
      </c>
      <c r="Q1462" t="s">
        <v>507</v>
      </c>
      <c r="R1462" s="425"/>
      <c r="S1462" s="425"/>
      <c r="T1462" t="s">
        <v>469</v>
      </c>
      <c r="U1462" s="373" t="s">
        <v>565</v>
      </c>
      <c r="V1462" t="str">
        <f t="shared" si="46"/>
        <v>NYC</v>
      </c>
    </row>
    <row r="1463" spans="10:22">
      <c r="J1463" s="372" t="str">
        <f t="shared" si="45"/>
        <v>11378Queens</v>
      </c>
      <c r="K1463" s="373" t="s">
        <v>1953</v>
      </c>
      <c r="L1463">
        <v>11378</v>
      </c>
      <c r="M1463" s="373" t="s">
        <v>565</v>
      </c>
      <c r="N1463" s="373" t="s">
        <v>401</v>
      </c>
      <c r="O1463" s="373" t="s">
        <v>1919</v>
      </c>
      <c r="P1463" s="373" t="s">
        <v>552</v>
      </c>
      <c r="Q1463" t="s">
        <v>507</v>
      </c>
      <c r="R1463" s="425"/>
      <c r="S1463" s="425"/>
      <c r="T1463" t="s">
        <v>469</v>
      </c>
      <c r="U1463" s="373" t="s">
        <v>565</v>
      </c>
      <c r="V1463" t="str">
        <f t="shared" si="46"/>
        <v>NYC</v>
      </c>
    </row>
    <row r="1464" spans="10:22">
      <c r="J1464" s="372" t="str">
        <f t="shared" si="45"/>
        <v>11379Queens</v>
      </c>
      <c r="K1464" s="373" t="s">
        <v>1954</v>
      </c>
      <c r="L1464">
        <v>11379</v>
      </c>
      <c r="M1464" s="373" t="s">
        <v>565</v>
      </c>
      <c r="N1464" s="373" t="s">
        <v>401</v>
      </c>
      <c r="O1464" s="373" t="s">
        <v>1919</v>
      </c>
      <c r="P1464" s="373" t="s">
        <v>552</v>
      </c>
      <c r="Q1464" t="s">
        <v>507</v>
      </c>
      <c r="R1464" s="425"/>
      <c r="S1464" s="425"/>
      <c r="T1464" t="s">
        <v>469</v>
      </c>
      <c r="U1464" s="373" t="s">
        <v>565</v>
      </c>
      <c r="V1464" t="str">
        <f t="shared" si="46"/>
        <v>NYC</v>
      </c>
    </row>
    <row r="1465" spans="10:22">
      <c r="J1465" s="372" t="str">
        <f t="shared" si="45"/>
        <v>11380Queens</v>
      </c>
      <c r="K1465" s="373" t="s">
        <v>1955</v>
      </c>
      <c r="L1465">
        <v>11380</v>
      </c>
      <c r="M1465" s="373" t="s">
        <v>565</v>
      </c>
      <c r="N1465" s="373" t="s">
        <v>401</v>
      </c>
      <c r="O1465" s="373" t="s">
        <v>1919</v>
      </c>
      <c r="P1465" s="373" t="s">
        <v>552</v>
      </c>
      <c r="Q1465" t="s">
        <v>507</v>
      </c>
      <c r="R1465" s="425"/>
      <c r="S1465" s="425"/>
      <c r="T1465" t="s">
        <v>469</v>
      </c>
      <c r="U1465" s="373" t="s">
        <v>565</v>
      </c>
      <c r="V1465" t="str">
        <f t="shared" si="46"/>
        <v>NYC</v>
      </c>
    </row>
    <row r="1466" spans="10:22">
      <c r="J1466" s="372" t="str">
        <f t="shared" si="45"/>
        <v>11381Queens</v>
      </c>
      <c r="K1466" s="373" t="s">
        <v>1956</v>
      </c>
      <c r="L1466">
        <v>11381</v>
      </c>
      <c r="M1466" s="373" t="s">
        <v>565</v>
      </c>
      <c r="N1466" s="373" t="s">
        <v>401</v>
      </c>
      <c r="O1466" s="373" t="s">
        <v>1919</v>
      </c>
      <c r="P1466" s="373" t="s">
        <v>552</v>
      </c>
      <c r="Q1466" t="s">
        <v>507</v>
      </c>
      <c r="R1466" s="425"/>
      <c r="S1466" s="425"/>
      <c r="T1466" t="s">
        <v>469</v>
      </c>
      <c r="U1466" s="373" t="s">
        <v>565</v>
      </c>
      <c r="V1466" t="str">
        <f t="shared" si="46"/>
        <v>NYC</v>
      </c>
    </row>
    <row r="1467" spans="10:22">
      <c r="J1467" s="372" t="str">
        <f t="shared" si="45"/>
        <v>11385Queens</v>
      </c>
      <c r="K1467" s="373" t="s">
        <v>1957</v>
      </c>
      <c r="L1467">
        <v>11385</v>
      </c>
      <c r="M1467" s="373" t="s">
        <v>565</v>
      </c>
      <c r="N1467" s="373" t="s">
        <v>401</v>
      </c>
      <c r="O1467" s="373" t="s">
        <v>1919</v>
      </c>
      <c r="P1467" s="373" t="s">
        <v>552</v>
      </c>
      <c r="Q1467" t="s">
        <v>507</v>
      </c>
      <c r="R1467" s="425"/>
      <c r="S1467" s="425"/>
      <c r="T1467" t="s">
        <v>469</v>
      </c>
      <c r="U1467" s="373" t="s">
        <v>565</v>
      </c>
      <c r="V1467" t="str">
        <f t="shared" si="46"/>
        <v>NYC</v>
      </c>
    </row>
    <row r="1468" spans="10:22">
      <c r="J1468" s="372" t="str">
        <f t="shared" si="45"/>
        <v>11386Queens</v>
      </c>
      <c r="K1468" s="373" t="s">
        <v>1958</v>
      </c>
      <c r="L1468">
        <v>11386</v>
      </c>
      <c r="M1468" s="373" t="s">
        <v>565</v>
      </c>
      <c r="N1468" s="373" t="s">
        <v>401</v>
      </c>
      <c r="O1468" s="373" t="s">
        <v>1919</v>
      </c>
      <c r="P1468" s="373" t="s">
        <v>552</v>
      </c>
      <c r="Q1468" t="s">
        <v>507</v>
      </c>
      <c r="R1468" s="425"/>
      <c r="S1468" s="425"/>
      <c r="T1468" t="s">
        <v>469</v>
      </c>
      <c r="U1468" s="373" t="s">
        <v>565</v>
      </c>
      <c r="V1468" t="str">
        <f t="shared" si="46"/>
        <v>NYC</v>
      </c>
    </row>
    <row r="1469" spans="10:22">
      <c r="J1469" s="372" t="str">
        <f t="shared" si="45"/>
        <v>11405Queens</v>
      </c>
      <c r="K1469" s="373" t="s">
        <v>1959</v>
      </c>
      <c r="L1469">
        <v>11405</v>
      </c>
      <c r="M1469" s="373" t="s">
        <v>565</v>
      </c>
      <c r="N1469" s="373" t="s">
        <v>401</v>
      </c>
      <c r="O1469" s="373" t="s">
        <v>1919</v>
      </c>
      <c r="P1469" s="373" t="s">
        <v>552</v>
      </c>
      <c r="Q1469" t="s">
        <v>507</v>
      </c>
      <c r="R1469" s="425"/>
      <c r="S1469" s="425"/>
      <c r="T1469" t="s">
        <v>469</v>
      </c>
      <c r="U1469" s="373" t="s">
        <v>565</v>
      </c>
      <c r="V1469" t="str">
        <f t="shared" si="46"/>
        <v>NYC</v>
      </c>
    </row>
    <row r="1470" spans="10:22">
      <c r="J1470" s="372" t="str">
        <f t="shared" si="45"/>
        <v>11411Queens</v>
      </c>
      <c r="K1470" s="373" t="s">
        <v>1960</v>
      </c>
      <c r="L1470">
        <v>11411</v>
      </c>
      <c r="M1470" s="373" t="s">
        <v>565</v>
      </c>
      <c r="N1470" s="373" t="s">
        <v>401</v>
      </c>
      <c r="O1470" s="373" t="s">
        <v>1919</v>
      </c>
      <c r="P1470" s="373" t="s">
        <v>552</v>
      </c>
      <c r="Q1470" t="s">
        <v>507</v>
      </c>
      <c r="R1470" s="425"/>
      <c r="S1470" s="425"/>
      <c r="T1470" t="s">
        <v>469</v>
      </c>
      <c r="U1470" s="373" t="s">
        <v>565</v>
      </c>
      <c r="V1470" t="str">
        <f t="shared" si="46"/>
        <v>NYC</v>
      </c>
    </row>
    <row r="1471" spans="10:22">
      <c r="J1471" s="372" t="str">
        <f t="shared" si="45"/>
        <v>11412Queens</v>
      </c>
      <c r="K1471" s="373" t="s">
        <v>1961</v>
      </c>
      <c r="L1471">
        <v>11412</v>
      </c>
      <c r="M1471" s="373" t="s">
        <v>565</v>
      </c>
      <c r="N1471" s="373" t="s">
        <v>401</v>
      </c>
      <c r="O1471" s="373" t="s">
        <v>1919</v>
      </c>
      <c r="P1471" s="373" t="s">
        <v>552</v>
      </c>
      <c r="Q1471" t="s">
        <v>507</v>
      </c>
      <c r="R1471" s="425"/>
      <c r="S1471" s="425"/>
      <c r="T1471" t="s">
        <v>469</v>
      </c>
      <c r="U1471" s="373" t="s">
        <v>565</v>
      </c>
      <c r="V1471" t="str">
        <f t="shared" si="46"/>
        <v>NYC</v>
      </c>
    </row>
    <row r="1472" spans="10:22">
      <c r="J1472" s="372" t="str">
        <f t="shared" si="45"/>
        <v>11413Queens</v>
      </c>
      <c r="K1472" s="373" t="s">
        <v>1962</v>
      </c>
      <c r="L1472">
        <v>11413</v>
      </c>
      <c r="M1472" s="373" t="s">
        <v>565</v>
      </c>
      <c r="N1472" s="373" t="s">
        <v>401</v>
      </c>
      <c r="O1472" s="373" t="s">
        <v>1919</v>
      </c>
      <c r="P1472" s="373" t="s">
        <v>552</v>
      </c>
      <c r="Q1472" t="s">
        <v>507</v>
      </c>
      <c r="R1472" s="425"/>
      <c r="S1472" s="425"/>
      <c r="T1472" t="s">
        <v>469</v>
      </c>
      <c r="U1472" s="373" t="s">
        <v>565</v>
      </c>
      <c r="V1472" t="str">
        <f t="shared" si="46"/>
        <v>NYC</v>
      </c>
    </row>
    <row r="1473" spans="10:22">
      <c r="J1473" s="372" t="str">
        <f t="shared" si="45"/>
        <v>11414Queens</v>
      </c>
      <c r="K1473" s="373" t="s">
        <v>1963</v>
      </c>
      <c r="L1473">
        <v>11414</v>
      </c>
      <c r="M1473" s="373" t="s">
        <v>565</v>
      </c>
      <c r="N1473" s="373" t="s">
        <v>401</v>
      </c>
      <c r="O1473" s="373" t="s">
        <v>1919</v>
      </c>
      <c r="P1473" s="373" t="s">
        <v>552</v>
      </c>
      <c r="Q1473" t="s">
        <v>507</v>
      </c>
      <c r="R1473" s="425"/>
      <c r="S1473" s="425"/>
      <c r="T1473" t="s">
        <v>469</v>
      </c>
      <c r="U1473" s="373" t="s">
        <v>565</v>
      </c>
      <c r="V1473" t="str">
        <f t="shared" si="46"/>
        <v>NYC</v>
      </c>
    </row>
    <row r="1474" spans="10:22">
      <c r="J1474" s="372" t="str">
        <f t="shared" si="45"/>
        <v>11415Queens</v>
      </c>
      <c r="K1474" s="373" t="s">
        <v>1964</v>
      </c>
      <c r="L1474">
        <v>11415</v>
      </c>
      <c r="M1474" s="373" t="s">
        <v>565</v>
      </c>
      <c r="N1474" s="373" t="s">
        <v>401</v>
      </c>
      <c r="O1474" s="373" t="s">
        <v>1919</v>
      </c>
      <c r="P1474" s="373" t="s">
        <v>552</v>
      </c>
      <c r="Q1474" t="s">
        <v>507</v>
      </c>
      <c r="R1474" s="425"/>
      <c r="S1474" s="425"/>
      <c r="T1474" t="s">
        <v>469</v>
      </c>
      <c r="U1474" s="373" t="s">
        <v>565</v>
      </c>
      <c r="V1474" t="str">
        <f t="shared" si="46"/>
        <v>NYC</v>
      </c>
    </row>
    <row r="1475" spans="10:22">
      <c r="J1475" s="372" t="str">
        <f t="shared" si="45"/>
        <v>11416Queens</v>
      </c>
      <c r="K1475" s="373" t="s">
        <v>1965</v>
      </c>
      <c r="L1475">
        <v>11416</v>
      </c>
      <c r="M1475" s="373" t="s">
        <v>565</v>
      </c>
      <c r="N1475" s="373" t="s">
        <v>401</v>
      </c>
      <c r="O1475" s="373" t="s">
        <v>1919</v>
      </c>
      <c r="P1475" s="373" t="s">
        <v>552</v>
      </c>
      <c r="Q1475" t="s">
        <v>507</v>
      </c>
      <c r="R1475" s="425"/>
      <c r="S1475" s="425"/>
      <c r="T1475" t="s">
        <v>469</v>
      </c>
      <c r="U1475" s="373" t="s">
        <v>565</v>
      </c>
      <c r="V1475" t="str">
        <f t="shared" si="46"/>
        <v>NYC</v>
      </c>
    </row>
    <row r="1476" spans="10:22">
      <c r="J1476" s="372" t="str">
        <f t="shared" si="45"/>
        <v>11417Queens</v>
      </c>
      <c r="K1476" s="373" t="s">
        <v>1966</v>
      </c>
      <c r="L1476">
        <v>11417</v>
      </c>
      <c r="M1476" s="373" t="s">
        <v>565</v>
      </c>
      <c r="N1476" s="373" t="s">
        <v>401</v>
      </c>
      <c r="O1476" s="373" t="s">
        <v>1919</v>
      </c>
      <c r="P1476" s="373" t="s">
        <v>552</v>
      </c>
      <c r="Q1476" t="s">
        <v>507</v>
      </c>
      <c r="R1476" s="425"/>
      <c r="S1476" s="425"/>
      <c r="T1476" t="s">
        <v>469</v>
      </c>
      <c r="U1476" s="373" t="s">
        <v>565</v>
      </c>
      <c r="V1476" t="str">
        <f t="shared" si="46"/>
        <v>NYC</v>
      </c>
    </row>
    <row r="1477" spans="10:22">
      <c r="J1477" s="372" t="str">
        <f t="shared" ref="J1477:J1540" si="47">CONCATENATE(L1477,O1477)</f>
        <v>11418Queens</v>
      </c>
      <c r="K1477" s="373" t="s">
        <v>1967</v>
      </c>
      <c r="L1477">
        <v>11418</v>
      </c>
      <c r="M1477" s="373" t="s">
        <v>565</v>
      </c>
      <c r="N1477" s="373" t="s">
        <v>401</v>
      </c>
      <c r="O1477" s="373" t="s">
        <v>1919</v>
      </c>
      <c r="P1477" s="373" t="s">
        <v>552</v>
      </c>
      <c r="Q1477" t="s">
        <v>507</v>
      </c>
      <c r="R1477" s="425"/>
      <c r="S1477" s="425"/>
      <c r="T1477" t="s">
        <v>469</v>
      </c>
      <c r="U1477" s="373" t="s">
        <v>565</v>
      </c>
      <c r="V1477" t="str">
        <f t="shared" ref="V1477:V1540" si="48">Q1477</f>
        <v>NYC</v>
      </c>
    </row>
    <row r="1478" spans="10:22">
      <c r="J1478" s="372" t="str">
        <f t="shared" si="47"/>
        <v>11419Queens</v>
      </c>
      <c r="K1478" s="373" t="s">
        <v>1968</v>
      </c>
      <c r="L1478">
        <v>11419</v>
      </c>
      <c r="M1478" s="373" t="s">
        <v>565</v>
      </c>
      <c r="N1478" s="373" t="s">
        <v>401</v>
      </c>
      <c r="O1478" s="373" t="s">
        <v>1919</v>
      </c>
      <c r="P1478" s="373" t="s">
        <v>552</v>
      </c>
      <c r="Q1478" t="s">
        <v>507</v>
      </c>
      <c r="R1478" s="425"/>
      <c r="S1478" s="425"/>
      <c r="T1478" t="s">
        <v>469</v>
      </c>
      <c r="U1478" s="373" t="s">
        <v>565</v>
      </c>
      <c r="V1478" t="str">
        <f t="shared" si="48"/>
        <v>NYC</v>
      </c>
    </row>
    <row r="1479" spans="10:22">
      <c r="J1479" s="372" t="str">
        <f t="shared" si="47"/>
        <v>11420Queens</v>
      </c>
      <c r="K1479" s="373" t="s">
        <v>1969</v>
      </c>
      <c r="L1479">
        <v>11420</v>
      </c>
      <c r="M1479" s="373" t="s">
        <v>565</v>
      </c>
      <c r="N1479" s="373" t="s">
        <v>401</v>
      </c>
      <c r="O1479" s="373" t="s">
        <v>1919</v>
      </c>
      <c r="P1479" s="373" t="s">
        <v>552</v>
      </c>
      <c r="Q1479" t="s">
        <v>507</v>
      </c>
      <c r="R1479" s="425"/>
      <c r="S1479" s="425"/>
      <c r="T1479" t="s">
        <v>469</v>
      </c>
      <c r="U1479" s="373" t="s">
        <v>565</v>
      </c>
      <c r="V1479" t="str">
        <f t="shared" si="48"/>
        <v>NYC</v>
      </c>
    </row>
    <row r="1480" spans="10:22">
      <c r="J1480" s="372" t="str">
        <f t="shared" si="47"/>
        <v>11421Queens</v>
      </c>
      <c r="K1480" s="373" t="s">
        <v>1970</v>
      </c>
      <c r="L1480">
        <v>11421</v>
      </c>
      <c r="M1480" s="373" t="s">
        <v>565</v>
      </c>
      <c r="N1480" s="373" t="s">
        <v>401</v>
      </c>
      <c r="O1480" s="373" t="s">
        <v>1919</v>
      </c>
      <c r="P1480" s="373" t="s">
        <v>552</v>
      </c>
      <c r="Q1480" t="s">
        <v>507</v>
      </c>
      <c r="R1480" s="425"/>
      <c r="S1480" s="425"/>
      <c r="T1480" t="s">
        <v>469</v>
      </c>
      <c r="U1480" s="373" t="s">
        <v>565</v>
      </c>
      <c r="V1480" t="str">
        <f t="shared" si="48"/>
        <v>NYC</v>
      </c>
    </row>
    <row r="1481" spans="10:22">
      <c r="J1481" s="372" t="str">
        <f t="shared" si="47"/>
        <v>11422Queens</v>
      </c>
      <c r="K1481" s="373" t="s">
        <v>1971</v>
      </c>
      <c r="L1481">
        <v>11422</v>
      </c>
      <c r="M1481" s="373" t="s">
        <v>565</v>
      </c>
      <c r="N1481" s="373" t="s">
        <v>401</v>
      </c>
      <c r="O1481" s="373" t="s">
        <v>1919</v>
      </c>
      <c r="P1481" s="373" t="s">
        <v>552</v>
      </c>
      <c r="Q1481" t="s">
        <v>507</v>
      </c>
      <c r="R1481" s="425"/>
      <c r="S1481" s="425"/>
      <c r="T1481" t="s">
        <v>469</v>
      </c>
      <c r="U1481" s="373" t="s">
        <v>565</v>
      </c>
      <c r="V1481" t="str">
        <f t="shared" si="48"/>
        <v>NYC</v>
      </c>
    </row>
    <row r="1482" spans="10:22">
      <c r="J1482" s="372" t="str">
        <f t="shared" si="47"/>
        <v>11423Queens</v>
      </c>
      <c r="K1482" s="373" t="s">
        <v>1972</v>
      </c>
      <c r="L1482">
        <v>11423</v>
      </c>
      <c r="M1482" s="373" t="s">
        <v>565</v>
      </c>
      <c r="N1482" s="373" t="s">
        <v>401</v>
      </c>
      <c r="O1482" s="373" t="s">
        <v>1919</v>
      </c>
      <c r="P1482" s="373" t="s">
        <v>552</v>
      </c>
      <c r="Q1482" t="s">
        <v>507</v>
      </c>
      <c r="R1482" s="425"/>
      <c r="S1482" s="425"/>
      <c r="T1482" t="s">
        <v>469</v>
      </c>
      <c r="U1482" s="373" t="s">
        <v>565</v>
      </c>
      <c r="V1482" t="str">
        <f t="shared" si="48"/>
        <v>NYC</v>
      </c>
    </row>
    <row r="1483" spans="10:22">
      <c r="J1483" s="372" t="str">
        <f t="shared" si="47"/>
        <v>11424Queens</v>
      </c>
      <c r="K1483" s="373" t="s">
        <v>1973</v>
      </c>
      <c r="L1483">
        <v>11424</v>
      </c>
      <c r="M1483" s="373" t="s">
        <v>565</v>
      </c>
      <c r="N1483" s="373" t="s">
        <v>401</v>
      </c>
      <c r="O1483" s="373" t="s">
        <v>1919</v>
      </c>
      <c r="P1483" s="373" t="s">
        <v>552</v>
      </c>
      <c r="Q1483" t="s">
        <v>507</v>
      </c>
      <c r="R1483" s="425"/>
      <c r="S1483" s="425"/>
      <c r="T1483" t="s">
        <v>469</v>
      </c>
      <c r="U1483" s="373" t="s">
        <v>565</v>
      </c>
      <c r="V1483" t="str">
        <f t="shared" si="48"/>
        <v>NYC</v>
      </c>
    </row>
    <row r="1484" spans="10:22">
      <c r="J1484" s="372" t="str">
        <f t="shared" si="47"/>
        <v>11425Queens</v>
      </c>
      <c r="K1484" s="373" t="s">
        <v>1974</v>
      </c>
      <c r="L1484">
        <v>11425</v>
      </c>
      <c r="M1484" s="373" t="s">
        <v>565</v>
      </c>
      <c r="N1484" s="373" t="s">
        <v>401</v>
      </c>
      <c r="O1484" s="373" t="s">
        <v>1919</v>
      </c>
      <c r="P1484" s="373" t="s">
        <v>552</v>
      </c>
      <c r="Q1484" t="s">
        <v>507</v>
      </c>
      <c r="R1484" s="425"/>
      <c r="S1484" s="425"/>
      <c r="T1484" t="s">
        <v>469</v>
      </c>
      <c r="U1484" s="373" t="s">
        <v>565</v>
      </c>
      <c r="V1484" t="str">
        <f t="shared" si="48"/>
        <v>NYC</v>
      </c>
    </row>
    <row r="1485" spans="10:22">
      <c r="J1485" s="372" t="str">
        <f t="shared" si="47"/>
        <v>11427Queens</v>
      </c>
      <c r="K1485" s="373" t="s">
        <v>1975</v>
      </c>
      <c r="L1485">
        <v>11427</v>
      </c>
      <c r="M1485" s="373" t="s">
        <v>565</v>
      </c>
      <c r="N1485" s="373" t="s">
        <v>401</v>
      </c>
      <c r="O1485" s="373" t="s">
        <v>1919</v>
      </c>
      <c r="P1485" s="373" t="s">
        <v>552</v>
      </c>
      <c r="Q1485" t="s">
        <v>507</v>
      </c>
      <c r="R1485" s="425"/>
      <c r="S1485" s="425"/>
      <c r="T1485" t="s">
        <v>469</v>
      </c>
      <c r="U1485" s="373" t="s">
        <v>565</v>
      </c>
      <c r="V1485" t="str">
        <f t="shared" si="48"/>
        <v>NYC</v>
      </c>
    </row>
    <row r="1486" spans="10:22">
      <c r="J1486" s="372" t="str">
        <f t="shared" si="47"/>
        <v>11428Queens</v>
      </c>
      <c r="K1486" s="373" t="s">
        <v>1976</v>
      </c>
      <c r="L1486">
        <v>11428</v>
      </c>
      <c r="M1486" s="373" t="s">
        <v>565</v>
      </c>
      <c r="N1486" s="373" t="s">
        <v>401</v>
      </c>
      <c r="O1486" s="373" t="s">
        <v>1919</v>
      </c>
      <c r="P1486" s="373" t="s">
        <v>552</v>
      </c>
      <c r="Q1486" t="s">
        <v>507</v>
      </c>
      <c r="R1486" s="425"/>
      <c r="S1486" s="425"/>
      <c r="T1486" t="s">
        <v>469</v>
      </c>
      <c r="U1486" s="373" t="s">
        <v>565</v>
      </c>
      <c r="V1486" t="str">
        <f t="shared" si="48"/>
        <v>NYC</v>
      </c>
    </row>
    <row r="1487" spans="10:22">
      <c r="J1487" s="372" t="str">
        <f t="shared" si="47"/>
        <v>11429Queens</v>
      </c>
      <c r="K1487" s="373" t="s">
        <v>1977</v>
      </c>
      <c r="L1487">
        <v>11429</v>
      </c>
      <c r="M1487" s="373" t="s">
        <v>565</v>
      </c>
      <c r="N1487" s="373" t="s">
        <v>401</v>
      </c>
      <c r="O1487" s="373" t="s">
        <v>1919</v>
      </c>
      <c r="P1487" s="373" t="s">
        <v>552</v>
      </c>
      <c r="Q1487" t="s">
        <v>507</v>
      </c>
      <c r="R1487" s="425"/>
      <c r="S1487" s="425"/>
      <c r="T1487" t="s">
        <v>469</v>
      </c>
      <c r="U1487" s="373" t="s">
        <v>565</v>
      </c>
      <c r="V1487" t="str">
        <f t="shared" si="48"/>
        <v>NYC</v>
      </c>
    </row>
    <row r="1488" spans="10:22">
      <c r="J1488" s="372" t="str">
        <f t="shared" si="47"/>
        <v>11430Queens</v>
      </c>
      <c r="K1488" s="373" t="s">
        <v>1978</v>
      </c>
      <c r="L1488">
        <v>11430</v>
      </c>
      <c r="M1488" s="373" t="s">
        <v>565</v>
      </c>
      <c r="N1488" s="373" t="s">
        <v>401</v>
      </c>
      <c r="O1488" s="373" t="s">
        <v>1919</v>
      </c>
      <c r="P1488" s="373" t="s">
        <v>552</v>
      </c>
      <c r="Q1488" t="s">
        <v>507</v>
      </c>
      <c r="R1488" s="425"/>
      <c r="S1488" s="425"/>
      <c r="T1488" t="s">
        <v>469</v>
      </c>
      <c r="U1488" s="373" t="s">
        <v>565</v>
      </c>
      <c r="V1488" t="str">
        <f t="shared" si="48"/>
        <v>NYC</v>
      </c>
    </row>
    <row r="1489" spans="10:22">
      <c r="J1489" s="372" t="str">
        <f t="shared" si="47"/>
        <v>11431Queens</v>
      </c>
      <c r="K1489" s="373" t="s">
        <v>1979</v>
      </c>
      <c r="L1489">
        <v>11431</v>
      </c>
      <c r="M1489" s="373" t="s">
        <v>565</v>
      </c>
      <c r="N1489" s="373" t="s">
        <v>401</v>
      </c>
      <c r="O1489" s="373" t="s">
        <v>1919</v>
      </c>
      <c r="P1489" s="373" t="s">
        <v>552</v>
      </c>
      <c r="Q1489" t="s">
        <v>507</v>
      </c>
      <c r="R1489" s="425"/>
      <c r="S1489" s="425"/>
      <c r="T1489" t="s">
        <v>469</v>
      </c>
      <c r="U1489" s="373" t="s">
        <v>565</v>
      </c>
      <c r="V1489" t="str">
        <f t="shared" si="48"/>
        <v>NYC</v>
      </c>
    </row>
    <row r="1490" spans="10:22">
      <c r="J1490" s="372" t="str">
        <f t="shared" si="47"/>
        <v>11432Queens</v>
      </c>
      <c r="K1490" s="373" t="s">
        <v>1980</v>
      </c>
      <c r="L1490">
        <v>11432</v>
      </c>
      <c r="M1490" s="373" t="s">
        <v>565</v>
      </c>
      <c r="N1490" s="373" t="s">
        <v>401</v>
      </c>
      <c r="O1490" s="373" t="s">
        <v>1919</v>
      </c>
      <c r="P1490" s="373" t="s">
        <v>552</v>
      </c>
      <c r="Q1490" t="s">
        <v>507</v>
      </c>
      <c r="R1490" s="425"/>
      <c r="S1490" s="425"/>
      <c r="T1490" t="s">
        <v>469</v>
      </c>
      <c r="U1490" s="373" t="s">
        <v>565</v>
      </c>
      <c r="V1490" t="str">
        <f t="shared" si="48"/>
        <v>NYC</v>
      </c>
    </row>
    <row r="1491" spans="10:22">
      <c r="J1491" s="372" t="str">
        <f t="shared" si="47"/>
        <v>11433Queens</v>
      </c>
      <c r="K1491" s="373" t="s">
        <v>1981</v>
      </c>
      <c r="L1491">
        <v>11433</v>
      </c>
      <c r="M1491" s="373" t="s">
        <v>565</v>
      </c>
      <c r="N1491" s="373" t="s">
        <v>401</v>
      </c>
      <c r="O1491" s="373" t="s">
        <v>1919</v>
      </c>
      <c r="P1491" s="373" t="s">
        <v>552</v>
      </c>
      <c r="Q1491" t="s">
        <v>507</v>
      </c>
      <c r="R1491" s="425"/>
      <c r="S1491" s="425"/>
      <c r="T1491" t="s">
        <v>469</v>
      </c>
      <c r="U1491" s="373" t="s">
        <v>565</v>
      </c>
      <c r="V1491" t="str">
        <f t="shared" si="48"/>
        <v>NYC</v>
      </c>
    </row>
    <row r="1492" spans="10:22">
      <c r="J1492" s="372" t="str">
        <f t="shared" si="47"/>
        <v>11434Queens</v>
      </c>
      <c r="K1492" s="373" t="s">
        <v>1982</v>
      </c>
      <c r="L1492">
        <v>11434</v>
      </c>
      <c r="M1492" s="373" t="s">
        <v>565</v>
      </c>
      <c r="N1492" s="373" t="s">
        <v>401</v>
      </c>
      <c r="O1492" s="373" t="s">
        <v>1919</v>
      </c>
      <c r="P1492" s="373" t="s">
        <v>552</v>
      </c>
      <c r="Q1492" t="s">
        <v>507</v>
      </c>
      <c r="R1492" s="425"/>
      <c r="S1492" s="425"/>
      <c r="T1492" t="s">
        <v>469</v>
      </c>
      <c r="U1492" s="373" t="s">
        <v>565</v>
      </c>
      <c r="V1492" t="str">
        <f t="shared" si="48"/>
        <v>NYC</v>
      </c>
    </row>
    <row r="1493" spans="10:22">
      <c r="J1493" s="372" t="str">
        <f t="shared" si="47"/>
        <v>11435Queens</v>
      </c>
      <c r="K1493" s="373" t="s">
        <v>1983</v>
      </c>
      <c r="L1493">
        <v>11435</v>
      </c>
      <c r="M1493" s="373" t="s">
        <v>565</v>
      </c>
      <c r="N1493" s="373" t="s">
        <v>401</v>
      </c>
      <c r="O1493" s="373" t="s">
        <v>1919</v>
      </c>
      <c r="P1493" s="373" t="s">
        <v>552</v>
      </c>
      <c r="Q1493" t="s">
        <v>507</v>
      </c>
      <c r="R1493" s="425"/>
      <c r="S1493" s="425"/>
      <c r="T1493" t="s">
        <v>469</v>
      </c>
      <c r="U1493" s="373" t="s">
        <v>565</v>
      </c>
      <c r="V1493" t="str">
        <f t="shared" si="48"/>
        <v>NYC</v>
      </c>
    </row>
    <row r="1494" spans="10:22">
      <c r="J1494" s="372" t="str">
        <f t="shared" si="47"/>
        <v>11436Queens</v>
      </c>
      <c r="K1494" s="373" t="s">
        <v>1984</v>
      </c>
      <c r="L1494">
        <v>11436</v>
      </c>
      <c r="M1494" s="373" t="s">
        <v>565</v>
      </c>
      <c r="N1494" s="373" t="s">
        <v>401</v>
      </c>
      <c r="O1494" s="373" t="s">
        <v>1919</v>
      </c>
      <c r="P1494" s="373" t="s">
        <v>552</v>
      </c>
      <c r="Q1494" t="s">
        <v>507</v>
      </c>
      <c r="R1494" s="425"/>
      <c r="S1494" s="425"/>
      <c r="T1494" t="s">
        <v>469</v>
      </c>
      <c r="U1494" s="373" t="s">
        <v>565</v>
      </c>
      <c r="V1494" t="str">
        <f t="shared" si="48"/>
        <v>NYC</v>
      </c>
    </row>
    <row r="1495" spans="10:22">
      <c r="J1495" s="372" t="str">
        <f t="shared" si="47"/>
        <v>11439Queens</v>
      </c>
      <c r="K1495" s="373" t="s">
        <v>1985</v>
      </c>
      <c r="L1495">
        <v>11439</v>
      </c>
      <c r="M1495" s="373" t="s">
        <v>565</v>
      </c>
      <c r="N1495" s="373" t="s">
        <v>401</v>
      </c>
      <c r="O1495" s="373" t="s">
        <v>1919</v>
      </c>
      <c r="P1495" s="373" t="s">
        <v>552</v>
      </c>
      <c r="Q1495" t="s">
        <v>507</v>
      </c>
      <c r="R1495" s="425"/>
      <c r="S1495" s="425"/>
      <c r="T1495" t="s">
        <v>469</v>
      </c>
      <c r="U1495" s="373" t="s">
        <v>565</v>
      </c>
      <c r="V1495" t="str">
        <f t="shared" si="48"/>
        <v>NYC</v>
      </c>
    </row>
    <row r="1496" spans="10:22">
      <c r="J1496" s="372" t="str">
        <f t="shared" si="47"/>
        <v>11451Queens</v>
      </c>
      <c r="K1496" s="373" t="s">
        <v>1986</v>
      </c>
      <c r="L1496">
        <v>11451</v>
      </c>
      <c r="M1496" s="373" t="s">
        <v>565</v>
      </c>
      <c r="N1496" s="373" t="s">
        <v>401</v>
      </c>
      <c r="O1496" s="373" t="s">
        <v>1919</v>
      </c>
      <c r="P1496" s="373" t="s">
        <v>552</v>
      </c>
      <c r="Q1496" t="s">
        <v>507</v>
      </c>
      <c r="R1496" s="425"/>
      <c r="S1496" s="425"/>
      <c r="T1496" t="s">
        <v>469</v>
      </c>
      <c r="U1496" s="373" t="s">
        <v>565</v>
      </c>
      <c r="V1496" t="str">
        <f t="shared" si="48"/>
        <v>NYC</v>
      </c>
    </row>
    <row r="1497" spans="10:22">
      <c r="J1497" s="372" t="str">
        <f t="shared" si="47"/>
        <v>11499Queens</v>
      </c>
      <c r="K1497" s="373" t="s">
        <v>1987</v>
      </c>
      <c r="L1497">
        <v>11499</v>
      </c>
      <c r="M1497" s="373" t="s">
        <v>565</v>
      </c>
      <c r="N1497" s="373" t="s">
        <v>401</v>
      </c>
      <c r="O1497" s="373" t="s">
        <v>1919</v>
      </c>
      <c r="P1497" s="373" t="s">
        <v>552</v>
      </c>
      <c r="Q1497" t="s">
        <v>507</v>
      </c>
      <c r="R1497" s="425"/>
      <c r="S1497" s="425"/>
      <c r="T1497" t="s">
        <v>469</v>
      </c>
      <c r="U1497" s="373" t="s">
        <v>565</v>
      </c>
      <c r="V1497" t="str">
        <f t="shared" si="48"/>
        <v>NYC</v>
      </c>
    </row>
    <row r="1498" spans="10:22">
      <c r="J1498" s="372" t="str">
        <f t="shared" si="47"/>
        <v>11695Queens</v>
      </c>
      <c r="K1498" s="373" t="s">
        <v>1988</v>
      </c>
      <c r="L1498">
        <v>11695</v>
      </c>
      <c r="M1498" s="373" t="s">
        <v>565</v>
      </c>
      <c r="N1498" s="373" t="s">
        <v>401</v>
      </c>
      <c r="O1498" s="373" t="s">
        <v>1919</v>
      </c>
      <c r="P1498" s="373" t="s">
        <v>552</v>
      </c>
      <c r="Q1498" t="s">
        <v>507</v>
      </c>
      <c r="R1498" s="425"/>
      <c r="S1498" s="425"/>
      <c r="T1498" t="s">
        <v>469</v>
      </c>
      <c r="U1498" s="373" t="s">
        <v>565</v>
      </c>
      <c r="V1498" t="str">
        <f t="shared" si="48"/>
        <v>NYC</v>
      </c>
    </row>
    <row r="1499" spans="10:22">
      <c r="J1499" s="372" t="str">
        <f t="shared" si="47"/>
        <v>11690Queens</v>
      </c>
      <c r="K1499" s="373" t="s">
        <v>1989</v>
      </c>
      <c r="L1499">
        <v>11690</v>
      </c>
      <c r="M1499" s="373" t="s">
        <v>565</v>
      </c>
      <c r="N1499" s="373" t="s">
        <v>1374</v>
      </c>
      <c r="O1499" s="373" t="s">
        <v>1919</v>
      </c>
      <c r="P1499" s="373" t="s">
        <v>552</v>
      </c>
      <c r="Q1499" t="s">
        <v>507</v>
      </c>
      <c r="R1499" s="425"/>
      <c r="S1499" s="425"/>
      <c r="T1499" t="s">
        <v>469</v>
      </c>
      <c r="U1499" s="373" t="s">
        <v>565</v>
      </c>
      <c r="V1499" t="str">
        <f t="shared" si="48"/>
        <v>NYC</v>
      </c>
    </row>
    <row r="1500" spans="10:22">
      <c r="J1500" s="372" t="str">
        <f t="shared" si="47"/>
        <v>11691Queens</v>
      </c>
      <c r="K1500" s="373" t="s">
        <v>1990</v>
      </c>
      <c r="L1500">
        <v>11691</v>
      </c>
      <c r="M1500" s="373" t="s">
        <v>565</v>
      </c>
      <c r="N1500" s="373" t="s">
        <v>1374</v>
      </c>
      <c r="O1500" s="373" t="s">
        <v>1919</v>
      </c>
      <c r="P1500" s="373" t="s">
        <v>552</v>
      </c>
      <c r="Q1500" t="s">
        <v>507</v>
      </c>
      <c r="R1500" s="425"/>
      <c r="S1500" s="425"/>
      <c r="T1500" t="s">
        <v>469</v>
      </c>
      <c r="U1500" s="373" t="s">
        <v>565</v>
      </c>
      <c r="V1500" t="str">
        <f t="shared" si="48"/>
        <v>NYC</v>
      </c>
    </row>
    <row r="1501" spans="10:22">
      <c r="J1501" s="372" t="str">
        <f t="shared" si="47"/>
        <v>11692Queens</v>
      </c>
      <c r="K1501" s="373" t="s">
        <v>1991</v>
      </c>
      <c r="L1501">
        <v>11692</v>
      </c>
      <c r="M1501" s="373" t="s">
        <v>565</v>
      </c>
      <c r="N1501" s="373" t="s">
        <v>1374</v>
      </c>
      <c r="O1501" s="373" t="s">
        <v>1919</v>
      </c>
      <c r="P1501" s="373" t="s">
        <v>552</v>
      </c>
      <c r="Q1501" t="s">
        <v>507</v>
      </c>
      <c r="R1501" s="425"/>
      <c r="S1501" s="425"/>
      <c r="T1501" t="s">
        <v>469</v>
      </c>
      <c r="U1501" s="373" t="s">
        <v>565</v>
      </c>
      <c r="V1501" t="str">
        <f t="shared" si="48"/>
        <v>NYC</v>
      </c>
    </row>
    <row r="1502" spans="10:22">
      <c r="J1502" s="372" t="str">
        <f t="shared" si="47"/>
        <v>11693Queens</v>
      </c>
      <c r="K1502" s="373" t="s">
        <v>1992</v>
      </c>
      <c r="L1502">
        <v>11693</v>
      </c>
      <c r="M1502" s="373" t="s">
        <v>565</v>
      </c>
      <c r="N1502" s="373" t="s">
        <v>1374</v>
      </c>
      <c r="O1502" s="373" t="s">
        <v>1919</v>
      </c>
      <c r="P1502" s="373" t="s">
        <v>552</v>
      </c>
      <c r="Q1502" t="s">
        <v>507</v>
      </c>
      <c r="R1502" s="425"/>
      <c r="S1502" s="425"/>
      <c r="T1502" t="s">
        <v>469</v>
      </c>
      <c r="U1502" s="373" t="s">
        <v>565</v>
      </c>
      <c r="V1502" t="str">
        <f t="shared" si="48"/>
        <v>NYC</v>
      </c>
    </row>
    <row r="1503" spans="10:22">
      <c r="J1503" s="372" t="str">
        <f t="shared" si="47"/>
        <v>11694Queens</v>
      </c>
      <c r="K1503" s="373" t="s">
        <v>1993</v>
      </c>
      <c r="L1503">
        <v>11694</v>
      </c>
      <c r="M1503" s="373" t="s">
        <v>565</v>
      </c>
      <c r="N1503" s="373" t="s">
        <v>1374</v>
      </c>
      <c r="O1503" s="373" t="s">
        <v>1919</v>
      </c>
      <c r="P1503" s="373" t="s">
        <v>552</v>
      </c>
      <c r="Q1503" t="s">
        <v>507</v>
      </c>
      <c r="R1503" s="425"/>
      <c r="S1503" s="425"/>
      <c r="T1503" t="s">
        <v>469</v>
      </c>
      <c r="U1503" s="373" t="s">
        <v>565</v>
      </c>
      <c r="V1503" t="str">
        <f t="shared" si="48"/>
        <v>NYC</v>
      </c>
    </row>
    <row r="1504" spans="10:22">
      <c r="J1504" s="372" t="str">
        <f t="shared" si="47"/>
        <v>11697Queens</v>
      </c>
      <c r="K1504" s="373" t="s">
        <v>1994</v>
      </c>
      <c r="L1504">
        <v>11697</v>
      </c>
      <c r="M1504" s="373" t="s">
        <v>565</v>
      </c>
      <c r="N1504" s="373" t="s">
        <v>1374</v>
      </c>
      <c r="O1504" s="373" t="s">
        <v>1919</v>
      </c>
      <c r="P1504" s="373" t="s">
        <v>552</v>
      </c>
      <c r="Q1504" t="s">
        <v>507</v>
      </c>
      <c r="R1504" s="425"/>
      <c r="S1504" s="425"/>
      <c r="T1504" t="s">
        <v>469</v>
      </c>
      <c r="U1504" s="373" t="s">
        <v>565</v>
      </c>
      <c r="V1504" t="str">
        <f t="shared" si="48"/>
        <v>NYC</v>
      </c>
    </row>
    <row r="1505" spans="10:23">
      <c r="J1505" s="372" t="str">
        <f t="shared" si="47"/>
        <v>11005Queens</v>
      </c>
      <c r="K1505" s="373" t="s">
        <v>1995</v>
      </c>
      <c r="L1505">
        <v>11005</v>
      </c>
      <c r="M1505" s="373" t="s">
        <v>1373</v>
      </c>
      <c r="N1505" s="373" t="s">
        <v>401</v>
      </c>
      <c r="O1505" s="373" t="s">
        <v>1919</v>
      </c>
      <c r="P1505" s="373" t="s">
        <v>552</v>
      </c>
      <c r="Q1505" t="s">
        <v>507</v>
      </c>
      <c r="R1505" s="425"/>
      <c r="S1505" s="425"/>
      <c r="T1505" t="s">
        <v>469</v>
      </c>
      <c r="U1505" s="373" t="s">
        <v>1373</v>
      </c>
      <c r="V1505" t="str">
        <f t="shared" si="48"/>
        <v>NYC</v>
      </c>
    </row>
    <row r="1506" spans="10:23">
      <c r="J1506" s="372" t="str">
        <f t="shared" si="47"/>
        <v>11426Queens</v>
      </c>
      <c r="K1506" s="373" t="s">
        <v>1996</v>
      </c>
      <c r="L1506">
        <v>11426</v>
      </c>
      <c r="M1506" s="373" t="s">
        <v>565</v>
      </c>
      <c r="N1506" s="373" t="s">
        <v>401</v>
      </c>
      <c r="O1506" s="373" t="s">
        <v>1919</v>
      </c>
      <c r="P1506" s="373" t="s">
        <v>552</v>
      </c>
      <c r="Q1506" t="s">
        <v>507</v>
      </c>
      <c r="R1506" s="425"/>
      <c r="S1506" s="425"/>
      <c r="T1506" t="s">
        <v>469</v>
      </c>
      <c r="U1506" s="373" t="s">
        <v>565</v>
      </c>
      <c r="V1506" t="str">
        <f t="shared" si="48"/>
        <v>NYC</v>
      </c>
    </row>
    <row r="1507" spans="10:23">
      <c r="J1507" s="372" t="str">
        <f t="shared" si="47"/>
        <v>12028Rensselaer</v>
      </c>
      <c r="K1507" s="373" t="s">
        <v>1997</v>
      </c>
      <c r="L1507">
        <v>12028</v>
      </c>
      <c r="M1507" s="373" t="s">
        <v>377</v>
      </c>
      <c r="N1507" s="373" t="s">
        <v>378</v>
      </c>
      <c r="O1507" s="373" t="s">
        <v>1998</v>
      </c>
      <c r="P1507" s="373" t="s">
        <v>379</v>
      </c>
      <c r="Q1507" t="s">
        <v>380</v>
      </c>
      <c r="R1507" t="s">
        <v>380</v>
      </c>
      <c r="S1507" t="s">
        <v>380</v>
      </c>
      <c r="U1507" s="373" t="s">
        <v>377</v>
      </c>
      <c r="V1507" t="str">
        <f t="shared" si="48"/>
        <v>Capital District</v>
      </c>
      <c r="W1507" t="s">
        <v>380</v>
      </c>
    </row>
    <row r="1508" spans="10:23">
      <c r="J1508" s="372" t="str">
        <f t="shared" si="47"/>
        <v>12033Rensselaer</v>
      </c>
      <c r="K1508" s="373" t="s">
        <v>1999</v>
      </c>
      <c r="L1508">
        <v>12033</v>
      </c>
      <c r="M1508" s="373" t="s">
        <v>377</v>
      </c>
      <c r="N1508" s="373" t="s">
        <v>378</v>
      </c>
      <c r="O1508" s="373" t="s">
        <v>1998</v>
      </c>
      <c r="P1508" s="373" t="s">
        <v>379</v>
      </c>
      <c r="Q1508" t="s">
        <v>380</v>
      </c>
      <c r="R1508" t="s">
        <v>380</v>
      </c>
      <c r="S1508" t="s">
        <v>380</v>
      </c>
      <c r="U1508" s="373" t="s">
        <v>377</v>
      </c>
      <c r="V1508" t="str">
        <f t="shared" si="48"/>
        <v>Capital District</v>
      </c>
      <c r="W1508" t="s">
        <v>380</v>
      </c>
    </row>
    <row r="1509" spans="10:23">
      <c r="J1509" s="372" t="str">
        <f t="shared" si="47"/>
        <v>12052Rensselaer</v>
      </c>
      <c r="K1509" s="373" t="s">
        <v>2000</v>
      </c>
      <c r="L1509">
        <v>12052</v>
      </c>
      <c r="M1509" s="373" t="s">
        <v>377</v>
      </c>
      <c r="N1509" s="373" t="s">
        <v>378</v>
      </c>
      <c r="O1509" s="373" t="s">
        <v>1998</v>
      </c>
      <c r="P1509" s="373" t="s">
        <v>379</v>
      </c>
      <c r="Q1509" t="s">
        <v>380</v>
      </c>
      <c r="R1509" t="s">
        <v>380</v>
      </c>
      <c r="S1509" t="s">
        <v>380</v>
      </c>
      <c r="U1509" s="373" t="s">
        <v>377</v>
      </c>
      <c r="V1509" t="str">
        <f t="shared" si="48"/>
        <v>Capital District</v>
      </c>
      <c r="W1509" t="s">
        <v>380</v>
      </c>
    </row>
    <row r="1510" spans="10:23">
      <c r="J1510" s="372" t="str">
        <f t="shared" si="47"/>
        <v>12061Rensselaer</v>
      </c>
      <c r="K1510" s="373" t="s">
        <v>2001</v>
      </c>
      <c r="L1510">
        <v>12061</v>
      </c>
      <c r="M1510" s="373" t="s">
        <v>377</v>
      </c>
      <c r="N1510" s="373" t="s">
        <v>378</v>
      </c>
      <c r="O1510" s="373" t="s">
        <v>1998</v>
      </c>
      <c r="P1510" s="373" t="s">
        <v>379</v>
      </c>
      <c r="Q1510" t="s">
        <v>380</v>
      </c>
      <c r="R1510" t="s">
        <v>380</v>
      </c>
      <c r="S1510" t="s">
        <v>380</v>
      </c>
      <c r="U1510" s="373" t="s">
        <v>377</v>
      </c>
      <c r="V1510" t="str">
        <f t="shared" si="48"/>
        <v>Capital District</v>
      </c>
      <c r="W1510" t="s">
        <v>380</v>
      </c>
    </row>
    <row r="1511" spans="10:23">
      <c r="J1511" s="372" t="str">
        <f t="shared" si="47"/>
        <v>12062Rensselaer</v>
      </c>
      <c r="K1511" s="373" t="s">
        <v>2002</v>
      </c>
      <c r="L1511">
        <v>12062</v>
      </c>
      <c r="M1511" s="373" t="s">
        <v>377</v>
      </c>
      <c r="N1511" s="373" t="s">
        <v>378</v>
      </c>
      <c r="O1511" s="373" t="s">
        <v>1998</v>
      </c>
      <c r="P1511" s="373" t="s">
        <v>379</v>
      </c>
      <c r="Q1511" t="s">
        <v>380</v>
      </c>
      <c r="R1511" t="s">
        <v>380</v>
      </c>
      <c r="S1511" t="s">
        <v>380</v>
      </c>
      <c r="U1511" s="373" t="s">
        <v>377</v>
      </c>
      <c r="V1511" t="str">
        <f t="shared" si="48"/>
        <v>Capital District</v>
      </c>
      <c r="W1511" t="s">
        <v>380</v>
      </c>
    </row>
    <row r="1512" spans="10:23">
      <c r="J1512" s="372" t="str">
        <f t="shared" si="47"/>
        <v>12063Rensselaer</v>
      </c>
      <c r="K1512" s="373" t="s">
        <v>2003</v>
      </c>
      <c r="L1512">
        <v>12063</v>
      </c>
      <c r="M1512" s="373" t="s">
        <v>377</v>
      </c>
      <c r="N1512" s="373" t="s">
        <v>378</v>
      </c>
      <c r="O1512" s="373" t="s">
        <v>1998</v>
      </c>
      <c r="P1512" s="373" t="s">
        <v>379</v>
      </c>
      <c r="Q1512" t="s">
        <v>380</v>
      </c>
      <c r="R1512" t="s">
        <v>380</v>
      </c>
      <c r="S1512" t="s">
        <v>380</v>
      </c>
      <c r="U1512" s="373" t="s">
        <v>377</v>
      </c>
      <c r="V1512" t="str">
        <f t="shared" si="48"/>
        <v>Capital District</v>
      </c>
      <c r="W1512" t="s">
        <v>380</v>
      </c>
    </row>
    <row r="1513" spans="10:23">
      <c r="J1513" s="372" t="str">
        <f t="shared" si="47"/>
        <v>12082Rensselaer</v>
      </c>
      <c r="K1513" s="373" t="s">
        <v>2004</v>
      </c>
      <c r="L1513">
        <v>12082</v>
      </c>
      <c r="M1513" s="373" t="s">
        <v>377</v>
      </c>
      <c r="N1513" s="373" t="s">
        <v>378</v>
      </c>
      <c r="O1513" s="373" t="s">
        <v>1998</v>
      </c>
      <c r="P1513" s="373" t="s">
        <v>379</v>
      </c>
      <c r="Q1513" t="s">
        <v>380</v>
      </c>
      <c r="R1513" t="s">
        <v>380</v>
      </c>
      <c r="S1513" t="s">
        <v>380</v>
      </c>
      <c r="U1513" s="373" t="s">
        <v>377</v>
      </c>
      <c r="V1513" t="str">
        <f t="shared" si="48"/>
        <v>Capital District</v>
      </c>
      <c r="W1513" t="s">
        <v>380</v>
      </c>
    </row>
    <row r="1514" spans="10:23">
      <c r="J1514" s="372" t="str">
        <f t="shared" si="47"/>
        <v>12089Rensselaer</v>
      </c>
      <c r="K1514" s="373" t="s">
        <v>2005</v>
      </c>
      <c r="L1514">
        <v>12089</v>
      </c>
      <c r="M1514" s="373" t="s">
        <v>377</v>
      </c>
      <c r="N1514" s="373" t="s">
        <v>378</v>
      </c>
      <c r="O1514" s="373" t="s">
        <v>1998</v>
      </c>
      <c r="P1514" s="373" t="s">
        <v>379</v>
      </c>
      <c r="Q1514" t="s">
        <v>380</v>
      </c>
      <c r="R1514" t="s">
        <v>380</v>
      </c>
      <c r="S1514" t="s">
        <v>380</v>
      </c>
      <c r="U1514" s="373" t="s">
        <v>377</v>
      </c>
      <c r="V1514" t="str">
        <f t="shared" si="48"/>
        <v>Capital District</v>
      </c>
      <c r="W1514" t="s">
        <v>380</v>
      </c>
    </row>
    <row r="1515" spans="10:23">
      <c r="J1515" s="372" t="str">
        <f t="shared" si="47"/>
        <v>12090Rensselaer</v>
      </c>
      <c r="K1515" s="373" t="s">
        <v>2006</v>
      </c>
      <c r="L1515">
        <v>12090</v>
      </c>
      <c r="M1515" s="373" t="s">
        <v>377</v>
      </c>
      <c r="N1515" s="373" t="s">
        <v>378</v>
      </c>
      <c r="O1515" s="373" t="s">
        <v>1998</v>
      </c>
      <c r="P1515" s="373" t="s">
        <v>379</v>
      </c>
      <c r="Q1515" t="s">
        <v>380</v>
      </c>
      <c r="R1515" t="s">
        <v>380</v>
      </c>
      <c r="S1515" t="s">
        <v>380</v>
      </c>
      <c r="U1515" s="373" t="s">
        <v>377</v>
      </c>
      <c r="V1515" t="str">
        <f t="shared" si="48"/>
        <v>Capital District</v>
      </c>
      <c r="W1515" t="s">
        <v>380</v>
      </c>
    </row>
    <row r="1516" spans="10:23">
      <c r="J1516" s="372" t="str">
        <f t="shared" si="47"/>
        <v>12094Rensselaer</v>
      </c>
      <c r="K1516" s="373" t="s">
        <v>2007</v>
      </c>
      <c r="L1516">
        <v>12094</v>
      </c>
      <c r="M1516" s="373" t="s">
        <v>377</v>
      </c>
      <c r="N1516" s="373" t="s">
        <v>378</v>
      </c>
      <c r="O1516" s="373" t="s">
        <v>1998</v>
      </c>
      <c r="P1516" s="373" t="s">
        <v>379</v>
      </c>
      <c r="Q1516" t="s">
        <v>380</v>
      </c>
      <c r="R1516" t="s">
        <v>380</v>
      </c>
      <c r="S1516" t="s">
        <v>380</v>
      </c>
      <c r="U1516" s="373" t="s">
        <v>377</v>
      </c>
      <c r="V1516" t="str">
        <f t="shared" si="48"/>
        <v>Capital District</v>
      </c>
      <c r="W1516" t="s">
        <v>380</v>
      </c>
    </row>
    <row r="1517" spans="10:23">
      <c r="J1517" s="372" t="str">
        <f t="shared" si="47"/>
        <v>12121Rensselaer</v>
      </c>
      <c r="K1517" s="373" t="s">
        <v>2008</v>
      </c>
      <c r="L1517">
        <v>12121</v>
      </c>
      <c r="M1517" s="373" t="s">
        <v>377</v>
      </c>
      <c r="N1517" s="373" t="s">
        <v>378</v>
      </c>
      <c r="O1517" s="373" t="s">
        <v>1998</v>
      </c>
      <c r="P1517" s="373" t="s">
        <v>379</v>
      </c>
      <c r="Q1517" t="s">
        <v>380</v>
      </c>
      <c r="R1517" t="s">
        <v>380</v>
      </c>
      <c r="S1517" t="s">
        <v>380</v>
      </c>
      <c r="U1517" s="373" t="s">
        <v>377</v>
      </c>
      <c r="V1517" t="str">
        <f t="shared" si="48"/>
        <v>Capital District</v>
      </c>
      <c r="W1517" t="s">
        <v>380</v>
      </c>
    </row>
    <row r="1518" spans="10:23">
      <c r="J1518" s="372" t="str">
        <f t="shared" si="47"/>
        <v>12123Rensselaer</v>
      </c>
      <c r="K1518" s="373" t="s">
        <v>2009</v>
      </c>
      <c r="L1518">
        <v>12123</v>
      </c>
      <c r="M1518" s="373" t="s">
        <v>377</v>
      </c>
      <c r="N1518" s="373" t="s">
        <v>378</v>
      </c>
      <c r="O1518" s="373" t="s">
        <v>1998</v>
      </c>
      <c r="P1518" s="373" t="s">
        <v>379</v>
      </c>
      <c r="Q1518" t="s">
        <v>380</v>
      </c>
      <c r="R1518" t="s">
        <v>380</v>
      </c>
      <c r="S1518" t="s">
        <v>380</v>
      </c>
      <c r="U1518" s="373" t="s">
        <v>377</v>
      </c>
      <c r="V1518" t="str">
        <f t="shared" si="48"/>
        <v>Capital District</v>
      </c>
      <c r="W1518" t="s">
        <v>380</v>
      </c>
    </row>
    <row r="1519" spans="10:23">
      <c r="J1519" s="372" t="str">
        <f t="shared" si="47"/>
        <v>12133Rensselaer</v>
      </c>
      <c r="K1519" s="373" t="s">
        <v>2010</v>
      </c>
      <c r="L1519">
        <v>12133</v>
      </c>
      <c r="M1519" s="373" t="s">
        <v>377</v>
      </c>
      <c r="N1519" s="373" t="s">
        <v>378</v>
      </c>
      <c r="O1519" s="373" t="s">
        <v>1998</v>
      </c>
      <c r="P1519" s="373" t="s">
        <v>379</v>
      </c>
      <c r="Q1519" t="s">
        <v>380</v>
      </c>
      <c r="R1519" t="s">
        <v>380</v>
      </c>
      <c r="S1519" t="s">
        <v>380</v>
      </c>
      <c r="U1519" s="373" t="s">
        <v>377</v>
      </c>
      <c r="V1519" t="str">
        <f t="shared" si="48"/>
        <v>Capital District</v>
      </c>
      <c r="W1519" t="s">
        <v>380</v>
      </c>
    </row>
    <row r="1520" spans="10:23">
      <c r="J1520" s="372" t="str">
        <f t="shared" si="47"/>
        <v>12140Rensselaer</v>
      </c>
      <c r="K1520" s="373" t="s">
        <v>2011</v>
      </c>
      <c r="L1520">
        <v>12140</v>
      </c>
      <c r="M1520" s="373" t="s">
        <v>377</v>
      </c>
      <c r="N1520" s="373" t="s">
        <v>378</v>
      </c>
      <c r="O1520" s="373" t="s">
        <v>1998</v>
      </c>
      <c r="P1520" s="373" t="s">
        <v>379</v>
      </c>
      <c r="Q1520" t="s">
        <v>380</v>
      </c>
      <c r="R1520" t="s">
        <v>380</v>
      </c>
      <c r="S1520" t="s">
        <v>380</v>
      </c>
      <c r="U1520" s="373" t="s">
        <v>377</v>
      </c>
      <c r="V1520" t="str">
        <f t="shared" si="48"/>
        <v>Capital District</v>
      </c>
      <c r="W1520" t="s">
        <v>380</v>
      </c>
    </row>
    <row r="1521" spans="10:23">
      <c r="J1521" s="372" t="str">
        <f t="shared" si="47"/>
        <v>12144Rensselaer</v>
      </c>
      <c r="K1521" s="373" t="s">
        <v>2012</v>
      </c>
      <c r="L1521">
        <v>12144</v>
      </c>
      <c r="M1521" s="373" t="s">
        <v>377</v>
      </c>
      <c r="N1521" s="373" t="s">
        <v>378</v>
      </c>
      <c r="O1521" s="373" t="s">
        <v>1998</v>
      </c>
      <c r="P1521" s="373" t="s">
        <v>379</v>
      </c>
      <c r="Q1521" t="s">
        <v>380</v>
      </c>
      <c r="R1521" t="s">
        <v>380</v>
      </c>
      <c r="S1521" t="s">
        <v>380</v>
      </c>
      <c r="U1521" s="373" t="s">
        <v>377</v>
      </c>
      <c r="V1521" t="str">
        <f t="shared" si="48"/>
        <v>Capital District</v>
      </c>
      <c r="W1521" t="s">
        <v>380</v>
      </c>
    </row>
    <row r="1522" spans="10:23">
      <c r="J1522" s="372" t="str">
        <f t="shared" si="47"/>
        <v>12154Rensselaer</v>
      </c>
      <c r="K1522" s="373" t="s">
        <v>2013</v>
      </c>
      <c r="L1522">
        <v>12154</v>
      </c>
      <c r="M1522" s="373" t="s">
        <v>377</v>
      </c>
      <c r="N1522" s="373" t="s">
        <v>378</v>
      </c>
      <c r="O1522" s="373" t="s">
        <v>1998</v>
      </c>
      <c r="P1522" s="373" t="s">
        <v>379</v>
      </c>
      <c r="Q1522" t="s">
        <v>380</v>
      </c>
      <c r="R1522" t="s">
        <v>380</v>
      </c>
      <c r="S1522" t="s">
        <v>380</v>
      </c>
      <c r="U1522" s="373" t="s">
        <v>377</v>
      </c>
      <c r="V1522" t="str">
        <f t="shared" si="48"/>
        <v>Capital District</v>
      </c>
      <c r="W1522" t="s">
        <v>380</v>
      </c>
    </row>
    <row r="1523" spans="10:23">
      <c r="J1523" s="372" t="str">
        <f t="shared" si="47"/>
        <v>12156Rensselaer</v>
      </c>
      <c r="K1523" s="373" t="s">
        <v>2014</v>
      </c>
      <c r="L1523">
        <v>12156</v>
      </c>
      <c r="M1523" s="373" t="s">
        <v>377</v>
      </c>
      <c r="N1523" s="373" t="s">
        <v>378</v>
      </c>
      <c r="O1523" s="373" t="s">
        <v>1998</v>
      </c>
      <c r="P1523" s="373" t="s">
        <v>379</v>
      </c>
      <c r="Q1523" t="s">
        <v>380</v>
      </c>
      <c r="R1523" t="s">
        <v>380</v>
      </c>
      <c r="S1523" t="s">
        <v>380</v>
      </c>
      <c r="U1523" s="373" t="s">
        <v>377</v>
      </c>
      <c r="V1523" t="str">
        <f t="shared" si="48"/>
        <v>Capital District</v>
      </c>
      <c r="W1523" t="s">
        <v>380</v>
      </c>
    </row>
    <row r="1524" spans="10:23">
      <c r="J1524" s="372" t="str">
        <f t="shared" si="47"/>
        <v>12180Rensselaer</v>
      </c>
      <c r="K1524" s="373" t="s">
        <v>2015</v>
      </c>
      <c r="L1524">
        <v>12180</v>
      </c>
      <c r="M1524" s="373" t="s">
        <v>377</v>
      </c>
      <c r="N1524" s="373" t="s">
        <v>378</v>
      </c>
      <c r="O1524" s="373" t="s">
        <v>1998</v>
      </c>
      <c r="P1524" s="373" t="s">
        <v>379</v>
      </c>
      <c r="Q1524" t="s">
        <v>380</v>
      </c>
      <c r="R1524" t="s">
        <v>380</v>
      </c>
      <c r="S1524" t="s">
        <v>380</v>
      </c>
      <c r="U1524" s="373" t="s">
        <v>377</v>
      </c>
      <c r="V1524" t="str">
        <f t="shared" si="48"/>
        <v>Capital District</v>
      </c>
      <c r="W1524" t="s">
        <v>380</v>
      </c>
    </row>
    <row r="1525" spans="10:23">
      <c r="J1525" s="372" t="str">
        <f t="shared" si="47"/>
        <v>12181Rensselaer</v>
      </c>
      <c r="K1525" s="373" t="s">
        <v>2016</v>
      </c>
      <c r="L1525">
        <v>12181</v>
      </c>
      <c r="M1525" s="373" t="s">
        <v>377</v>
      </c>
      <c r="N1525" s="373" t="s">
        <v>378</v>
      </c>
      <c r="O1525" s="373" t="s">
        <v>1998</v>
      </c>
      <c r="P1525" s="373" t="s">
        <v>379</v>
      </c>
      <c r="Q1525" t="s">
        <v>380</v>
      </c>
      <c r="R1525" t="s">
        <v>380</v>
      </c>
      <c r="S1525" t="s">
        <v>380</v>
      </c>
      <c r="U1525" s="373" t="s">
        <v>377</v>
      </c>
      <c r="V1525" t="str">
        <f t="shared" si="48"/>
        <v>Capital District</v>
      </c>
      <c r="W1525" t="s">
        <v>380</v>
      </c>
    </row>
    <row r="1526" spans="10:23">
      <c r="J1526" s="372" t="str">
        <f t="shared" si="47"/>
        <v>12182Rensselaer</v>
      </c>
      <c r="K1526" s="373" t="s">
        <v>2017</v>
      </c>
      <c r="L1526">
        <v>12182</v>
      </c>
      <c r="M1526" s="373" t="s">
        <v>377</v>
      </c>
      <c r="N1526" s="373" t="s">
        <v>378</v>
      </c>
      <c r="O1526" s="373" t="s">
        <v>1998</v>
      </c>
      <c r="P1526" s="373" t="s">
        <v>379</v>
      </c>
      <c r="Q1526" t="s">
        <v>380</v>
      </c>
      <c r="R1526" t="s">
        <v>380</v>
      </c>
      <c r="S1526" t="s">
        <v>380</v>
      </c>
      <c r="U1526" s="373" t="s">
        <v>377</v>
      </c>
      <c r="V1526" t="str">
        <f t="shared" si="48"/>
        <v>Capital District</v>
      </c>
      <c r="W1526" t="s">
        <v>380</v>
      </c>
    </row>
    <row r="1527" spans="10:23">
      <c r="J1527" s="372" t="str">
        <f t="shared" si="47"/>
        <v>12185Rensselaer</v>
      </c>
      <c r="K1527" s="373" t="s">
        <v>2018</v>
      </c>
      <c r="L1527">
        <v>12185</v>
      </c>
      <c r="M1527" s="373" t="s">
        <v>377</v>
      </c>
      <c r="N1527" s="373" t="s">
        <v>378</v>
      </c>
      <c r="O1527" s="373" t="s">
        <v>1998</v>
      </c>
      <c r="P1527" s="373" t="s">
        <v>379</v>
      </c>
      <c r="Q1527" t="s">
        <v>380</v>
      </c>
      <c r="R1527" t="s">
        <v>380</v>
      </c>
      <c r="S1527" t="s">
        <v>380</v>
      </c>
      <c r="U1527" s="373" t="s">
        <v>377</v>
      </c>
      <c r="V1527" t="str">
        <f t="shared" si="48"/>
        <v>Capital District</v>
      </c>
      <c r="W1527" t="s">
        <v>380</v>
      </c>
    </row>
    <row r="1528" spans="10:23">
      <c r="J1528" s="372" t="str">
        <f t="shared" si="47"/>
        <v>12018Rensselaer</v>
      </c>
      <c r="K1528" s="373" t="s">
        <v>2019</v>
      </c>
      <c r="L1528">
        <v>12018</v>
      </c>
      <c r="M1528" s="373" t="s">
        <v>377</v>
      </c>
      <c r="N1528" s="373" t="s">
        <v>492</v>
      </c>
      <c r="O1528" s="373" t="s">
        <v>1998</v>
      </c>
      <c r="P1528" s="373" t="s">
        <v>379</v>
      </c>
      <c r="Q1528" t="s">
        <v>380</v>
      </c>
      <c r="R1528" t="s">
        <v>380</v>
      </c>
      <c r="S1528" t="s">
        <v>380</v>
      </c>
      <c r="U1528" s="373" t="s">
        <v>377</v>
      </c>
      <c r="V1528" t="str">
        <f t="shared" si="48"/>
        <v>Capital District</v>
      </c>
      <c r="W1528" t="s">
        <v>380</v>
      </c>
    </row>
    <row r="1529" spans="10:23">
      <c r="J1529" s="372" t="str">
        <f t="shared" si="47"/>
        <v>12022Rensselaer</v>
      </c>
      <c r="K1529" s="373" t="s">
        <v>2020</v>
      </c>
      <c r="L1529">
        <v>12022</v>
      </c>
      <c r="M1529" s="373" t="s">
        <v>377</v>
      </c>
      <c r="N1529" s="373" t="s">
        <v>492</v>
      </c>
      <c r="O1529" s="373" t="s">
        <v>1998</v>
      </c>
      <c r="P1529" s="373" t="s">
        <v>379</v>
      </c>
      <c r="Q1529" t="s">
        <v>380</v>
      </c>
      <c r="R1529" t="s">
        <v>380</v>
      </c>
      <c r="S1529" t="s">
        <v>380</v>
      </c>
      <c r="U1529" s="373" t="s">
        <v>377</v>
      </c>
      <c r="V1529" t="str">
        <f t="shared" si="48"/>
        <v>Capital District</v>
      </c>
      <c r="W1529" t="s">
        <v>380</v>
      </c>
    </row>
    <row r="1530" spans="10:23">
      <c r="J1530" s="372" t="str">
        <f t="shared" si="47"/>
        <v>12040Rensselaer</v>
      </c>
      <c r="K1530" s="373" t="s">
        <v>2021</v>
      </c>
      <c r="L1530">
        <v>12040</v>
      </c>
      <c r="M1530" s="373" t="s">
        <v>377</v>
      </c>
      <c r="N1530" s="373" t="s">
        <v>492</v>
      </c>
      <c r="O1530" s="373" t="s">
        <v>1998</v>
      </c>
      <c r="P1530" s="373" t="s">
        <v>379</v>
      </c>
      <c r="Q1530" t="s">
        <v>380</v>
      </c>
      <c r="R1530" t="s">
        <v>380</v>
      </c>
      <c r="S1530" t="s">
        <v>380</v>
      </c>
      <c r="U1530" s="373" t="s">
        <v>377</v>
      </c>
      <c r="V1530" t="str">
        <f t="shared" si="48"/>
        <v>Capital District</v>
      </c>
      <c r="W1530" t="s">
        <v>380</v>
      </c>
    </row>
    <row r="1531" spans="10:23">
      <c r="J1531" s="372" t="str">
        <f t="shared" si="47"/>
        <v>12138Rensselaer</v>
      </c>
      <c r="K1531" s="373" t="s">
        <v>2022</v>
      </c>
      <c r="L1531">
        <v>12138</v>
      </c>
      <c r="M1531" s="373" t="s">
        <v>377</v>
      </c>
      <c r="N1531" s="373" t="s">
        <v>492</v>
      </c>
      <c r="O1531" s="373" t="s">
        <v>1998</v>
      </c>
      <c r="P1531" s="373" t="s">
        <v>379</v>
      </c>
      <c r="Q1531" t="s">
        <v>380</v>
      </c>
      <c r="R1531" t="s">
        <v>380</v>
      </c>
      <c r="S1531" t="s">
        <v>380</v>
      </c>
      <c r="U1531" s="373" t="s">
        <v>377</v>
      </c>
      <c r="V1531" t="str">
        <f t="shared" si="48"/>
        <v>Capital District</v>
      </c>
      <c r="W1531" t="s">
        <v>380</v>
      </c>
    </row>
    <row r="1532" spans="10:23">
      <c r="J1532" s="372" t="str">
        <f t="shared" si="47"/>
        <v>12153Rensselaer</v>
      </c>
      <c r="K1532" s="373" t="s">
        <v>2023</v>
      </c>
      <c r="L1532">
        <v>12153</v>
      </c>
      <c r="M1532" s="373" t="s">
        <v>377</v>
      </c>
      <c r="N1532" s="373" t="s">
        <v>492</v>
      </c>
      <c r="O1532" s="373" t="s">
        <v>1998</v>
      </c>
      <c r="P1532" s="373" t="s">
        <v>379</v>
      </c>
      <c r="Q1532" t="s">
        <v>380</v>
      </c>
      <c r="R1532" t="s">
        <v>380</v>
      </c>
      <c r="S1532" t="s">
        <v>380</v>
      </c>
      <c r="U1532" s="373" t="s">
        <v>377</v>
      </c>
      <c r="V1532" t="str">
        <f t="shared" si="48"/>
        <v>Capital District</v>
      </c>
      <c r="W1532" t="s">
        <v>380</v>
      </c>
    </row>
    <row r="1533" spans="10:23">
      <c r="J1533" s="372" t="str">
        <f t="shared" si="47"/>
        <v>12168Rensselaer</v>
      </c>
      <c r="K1533" s="373" t="s">
        <v>2024</v>
      </c>
      <c r="L1533">
        <v>12168</v>
      </c>
      <c r="M1533" s="373" t="s">
        <v>377</v>
      </c>
      <c r="N1533" s="373" t="s">
        <v>492</v>
      </c>
      <c r="O1533" s="373" t="s">
        <v>1998</v>
      </c>
      <c r="P1533" s="373" t="s">
        <v>379</v>
      </c>
      <c r="Q1533" t="s">
        <v>380</v>
      </c>
      <c r="R1533" t="s">
        <v>380</v>
      </c>
      <c r="S1533" t="s">
        <v>380</v>
      </c>
      <c r="U1533" s="373" t="s">
        <v>377</v>
      </c>
      <c r="V1533" t="str">
        <f t="shared" si="48"/>
        <v>Capital District</v>
      </c>
      <c r="W1533" t="s">
        <v>380</v>
      </c>
    </row>
    <row r="1534" spans="10:23">
      <c r="J1534" s="372" t="str">
        <f t="shared" si="47"/>
        <v>12169Rensselaer</v>
      </c>
      <c r="K1534" s="373" t="s">
        <v>2025</v>
      </c>
      <c r="L1534">
        <v>12169</v>
      </c>
      <c r="M1534" s="373" t="s">
        <v>377</v>
      </c>
      <c r="N1534" s="373" t="s">
        <v>492</v>
      </c>
      <c r="O1534" s="373" t="s">
        <v>1998</v>
      </c>
      <c r="P1534" s="373" t="s">
        <v>379</v>
      </c>
      <c r="Q1534" t="s">
        <v>380</v>
      </c>
      <c r="R1534" t="s">
        <v>380</v>
      </c>
      <c r="S1534" t="s">
        <v>380</v>
      </c>
      <c r="U1534" s="373" t="s">
        <v>377</v>
      </c>
      <c r="V1534" t="str">
        <f t="shared" si="48"/>
        <v>Capital District</v>
      </c>
      <c r="W1534" t="s">
        <v>380</v>
      </c>
    </row>
    <row r="1535" spans="10:23">
      <c r="J1535" s="372" t="str">
        <f t="shared" si="47"/>
        <v>12196Rensselaer</v>
      </c>
      <c r="K1535" s="373" t="s">
        <v>2026</v>
      </c>
      <c r="L1535">
        <v>12196</v>
      </c>
      <c r="M1535" s="373" t="s">
        <v>377</v>
      </c>
      <c r="N1535" s="373" t="s">
        <v>492</v>
      </c>
      <c r="O1535" s="373" t="s">
        <v>1998</v>
      </c>
      <c r="P1535" s="373" t="s">
        <v>379</v>
      </c>
      <c r="Q1535" t="s">
        <v>380</v>
      </c>
      <c r="R1535" t="s">
        <v>380</v>
      </c>
      <c r="S1535" t="s">
        <v>380</v>
      </c>
      <c r="U1535" s="373" t="s">
        <v>377</v>
      </c>
      <c r="V1535" t="str">
        <f t="shared" si="48"/>
        <v>Capital District</v>
      </c>
      <c r="W1535" t="s">
        <v>380</v>
      </c>
    </row>
    <row r="1536" spans="10:23">
      <c r="J1536" s="372" t="str">
        <f t="shared" si="47"/>
        <v>12198Rensselaer</v>
      </c>
      <c r="K1536" s="373" t="s">
        <v>2027</v>
      </c>
      <c r="L1536">
        <v>12198</v>
      </c>
      <c r="M1536" s="373" t="s">
        <v>377</v>
      </c>
      <c r="N1536" s="373" t="s">
        <v>492</v>
      </c>
      <c r="O1536" s="373" t="s">
        <v>1998</v>
      </c>
      <c r="P1536" s="373" t="s">
        <v>379</v>
      </c>
      <c r="Q1536" t="s">
        <v>380</v>
      </c>
      <c r="R1536" t="s">
        <v>380</v>
      </c>
      <c r="S1536" t="s">
        <v>380</v>
      </c>
      <c r="U1536" s="373" t="s">
        <v>377</v>
      </c>
      <c r="V1536" t="str">
        <f t="shared" si="48"/>
        <v>Capital District</v>
      </c>
      <c r="W1536" t="s">
        <v>380</v>
      </c>
    </row>
    <row r="1537" spans="10:23">
      <c r="J1537" s="372" t="str">
        <f t="shared" si="47"/>
        <v>10301Richmond</v>
      </c>
      <c r="K1537" s="373" t="s">
        <v>2028</v>
      </c>
      <c r="L1537">
        <v>10301</v>
      </c>
      <c r="M1537" s="373" t="s">
        <v>565</v>
      </c>
      <c r="N1537" s="373" t="s">
        <v>401</v>
      </c>
      <c r="O1537" s="373" t="s">
        <v>2029</v>
      </c>
      <c r="P1537" s="373" t="s">
        <v>552</v>
      </c>
      <c r="Q1537" t="s">
        <v>507</v>
      </c>
      <c r="R1537" s="425"/>
      <c r="S1537" s="425"/>
      <c r="T1537" t="s">
        <v>469</v>
      </c>
      <c r="U1537" s="373" t="s">
        <v>565</v>
      </c>
      <c r="V1537" t="str">
        <f t="shared" si="48"/>
        <v>NYC</v>
      </c>
    </row>
    <row r="1538" spans="10:23">
      <c r="J1538" s="372" t="str">
        <f t="shared" si="47"/>
        <v>10302Richmond</v>
      </c>
      <c r="K1538" s="373" t="s">
        <v>2030</v>
      </c>
      <c r="L1538">
        <v>10302</v>
      </c>
      <c r="M1538" s="373" t="s">
        <v>565</v>
      </c>
      <c r="N1538" s="373" t="s">
        <v>401</v>
      </c>
      <c r="O1538" s="373" t="s">
        <v>2029</v>
      </c>
      <c r="P1538" s="373" t="s">
        <v>552</v>
      </c>
      <c r="Q1538" t="s">
        <v>507</v>
      </c>
      <c r="R1538" s="425"/>
      <c r="S1538" s="425"/>
      <c r="T1538" t="s">
        <v>469</v>
      </c>
      <c r="U1538" s="373" t="s">
        <v>565</v>
      </c>
      <c r="V1538" t="str">
        <f t="shared" si="48"/>
        <v>NYC</v>
      </c>
    </row>
    <row r="1539" spans="10:23">
      <c r="J1539" s="372" t="str">
        <f t="shared" si="47"/>
        <v>10303Richmond</v>
      </c>
      <c r="K1539" s="373" t="s">
        <v>2031</v>
      </c>
      <c r="L1539">
        <v>10303</v>
      </c>
      <c r="M1539" s="373" t="s">
        <v>565</v>
      </c>
      <c r="N1539" s="373" t="s">
        <v>401</v>
      </c>
      <c r="O1539" s="373" t="s">
        <v>2029</v>
      </c>
      <c r="P1539" s="373" t="s">
        <v>552</v>
      </c>
      <c r="Q1539" t="s">
        <v>507</v>
      </c>
      <c r="R1539" s="425"/>
      <c r="S1539" s="425"/>
      <c r="T1539" t="s">
        <v>469</v>
      </c>
      <c r="U1539" s="373" t="s">
        <v>565</v>
      </c>
      <c r="V1539" t="str">
        <f t="shared" si="48"/>
        <v>NYC</v>
      </c>
    </row>
    <row r="1540" spans="10:23">
      <c r="J1540" s="372" t="str">
        <f t="shared" si="47"/>
        <v>10304Richmond</v>
      </c>
      <c r="K1540" s="373" t="s">
        <v>2032</v>
      </c>
      <c r="L1540">
        <v>10304</v>
      </c>
      <c r="M1540" s="373" t="s">
        <v>565</v>
      </c>
      <c r="N1540" s="373" t="s">
        <v>401</v>
      </c>
      <c r="O1540" s="373" t="s">
        <v>2029</v>
      </c>
      <c r="P1540" s="373" t="s">
        <v>552</v>
      </c>
      <c r="Q1540" t="s">
        <v>507</v>
      </c>
      <c r="R1540" s="425"/>
      <c r="S1540" s="425"/>
      <c r="T1540" t="s">
        <v>469</v>
      </c>
      <c r="U1540" s="373" t="s">
        <v>565</v>
      </c>
      <c r="V1540" t="str">
        <f t="shared" si="48"/>
        <v>NYC</v>
      </c>
    </row>
    <row r="1541" spans="10:23">
      <c r="J1541" s="372" t="str">
        <f t="shared" ref="J1541:J1604" si="49">CONCATENATE(L1541,O1541)</f>
        <v>10305Richmond</v>
      </c>
      <c r="K1541" s="373" t="s">
        <v>2033</v>
      </c>
      <c r="L1541">
        <v>10305</v>
      </c>
      <c r="M1541" s="373" t="s">
        <v>565</v>
      </c>
      <c r="N1541" s="373" t="s">
        <v>401</v>
      </c>
      <c r="O1541" s="373" t="s">
        <v>2029</v>
      </c>
      <c r="P1541" s="373" t="s">
        <v>552</v>
      </c>
      <c r="Q1541" t="s">
        <v>507</v>
      </c>
      <c r="R1541" s="425"/>
      <c r="S1541" s="425"/>
      <c r="T1541" t="s">
        <v>469</v>
      </c>
      <c r="U1541" s="373" t="s">
        <v>565</v>
      </c>
      <c r="V1541" t="str">
        <f t="shared" ref="V1541:V1604" si="50">Q1541</f>
        <v>NYC</v>
      </c>
    </row>
    <row r="1542" spans="10:23">
      <c r="J1542" s="372" t="str">
        <f t="shared" si="49"/>
        <v>10306Richmond</v>
      </c>
      <c r="K1542" s="373" t="s">
        <v>2034</v>
      </c>
      <c r="L1542">
        <v>10306</v>
      </c>
      <c r="M1542" s="373" t="s">
        <v>565</v>
      </c>
      <c r="N1542" s="373" t="s">
        <v>401</v>
      </c>
      <c r="O1542" s="373" t="s">
        <v>2029</v>
      </c>
      <c r="P1542" s="373" t="s">
        <v>552</v>
      </c>
      <c r="Q1542" t="s">
        <v>507</v>
      </c>
      <c r="R1542" s="425"/>
      <c r="S1542" s="425"/>
      <c r="T1542" t="s">
        <v>469</v>
      </c>
      <c r="U1542" s="373" t="s">
        <v>565</v>
      </c>
      <c r="V1542" t="str">
        <f t="shared" si="50"/>
        <v>NYC</v>
      </c>
    </row>
    <row r="1543" spans="10:23">
      <c r="J1543" s="372" t="str">
        <f t="shared" si="49"/>
        <v>10307Richmond</v>
      </c>
      <c r="K1543" s="373" t="s">
        <v>2035</v>
      </c>
      <c r="L1543">
        <v>10307</v>
      </c>
      <c r="M1543" s="373" t="s">
        <v>565</v>
      </c>
      <c r="N1543" s="373" t="s">
        <v>401</v>
      </c>
      <c r="O1543" s="373" t="s">
        <v>2029</v>
      </c>
      <c r="P1543" s="373" t="s">
        <v>552</v>
      </c>
      <c r="Q1543" t="s">
        <v>507</v>
      </c>
      <c r="R1543" s="425"/>
      <c r="S1543" s="425"/>
      <c r="T1543" t="s">
        <v>469</v>
      </c>
      <c r="U1543" s="373" t="s">
        <v>565</v>
      </c>
      <c r="V1543" t="str">
        <f t="shared" si="50"/>
        <v>NYC</v>
      </c>
    </row>
    <row r="1544" spans="10:23">
      <c r="J1544" s="372" t="str">
        <f t="shared" si="49"/>
        <v>10308Richmond</v>
      </c>
      <c r="K1544" s="373" t="s">
        <v>2036</v>
      </c>
      <c r="L1544">
        <v>10308</v>
      </c>
      <c r="M1544" s="373" t="s">
        <v>565</v>
      </c>
      <c r="N1544" s="373" t="s">
        <v>401</v>
      </c>
      <c r="O1544" s="373" t="s">
        <v>2029</v>
      </c>
      <c r="P1544" s="373" t="s">
        <v>552</v>
      </c>
      <c r="Q1544" t="s">
        <v>507</v>
      </c>
      <c r="R1544" s="425"/>
      <c r="S1544" s="425"/>
      <c r="T1544" t="s">
        <v>469</v>
      </c>
      <c r="U1544" s="373" t="s">
        <v>565</v>
      </c>
      <c r="V1544" t="str">
        <f t="shared" si="50"/>
        <v>NYC</v>
      </c>
    </row>
    <row r="1545" spans="10:23">
      <c r="J1545" s="372" t="str">
        <f t="shared" si="49"/>
        <v>10309Richmond</v>
      </c>
      <c r="K1545" s="373" t="s">
        <v>2037</v>
      </c>
      <c r="L1545">
        <v>10309</v>
      </c>
      <c r="M1545" s="373" t="s">
        <v>565</v>
      </c>
      <c r="N1545" s="373" t="s">
        <v>401</v>
      </c>
      <c r="O1545" s="373" t="s">
        <v>2029</v>
      </c>
      <c r="P1545" s="373" t="s">
        <v>552</v>
      </c>
      <c r="Q1545" t="s">
        <v>507</v>
      </c>
      <c r="R1545" s="425"/>
      <c r="S1545" s="425"/>
      <c r="T1545" t="s">
        <v>469</v>
      </c>
      <c r="U1545" s="373" t="s">
        <v>565</v>
      </c>
      <c r="V1545" t="str">
        <f t="shared" si="50"/>
        <v>NYC</v>
      </c>
    </row>
    <row r="1546" spans="10:23">
      <c r="J1546" s="372" t="str">
        <f t="shared" si="49"/>
        <v>10310Richmond</v>
      </c>
      <c r="K1546" s="373" t="s">
        <v>2038</v>
      </c>
      <c r="L1546">
        <v>10310</v>
      </c>
      <c r="M1546" s="373" t="s">
        <v>565</v>
      </c>
      <c r="N1546" s="373" t="s">
        <v>401</v>
      </c>
      <c r="O1546" s="373" t="s">
        <v>2029</v>
      </c>
      <c r="P1546" s="373" t="s">
        <v>552</v>
      </c>
      <c r="Q1546" t="s">
        <v>507</v>
      </c>
      <c r="R1546" s="425"/>
      <c r="S1546" s="425"/>
      <c r="T1546" t="s">
        <v>469</v>
      </c>
      <c r="U1546" s="373" t="s">
        <v>565</v>
      </c>
      <c r="V1546" t="str">
        <f t="shared" si="50"/>
        <v>NYC</v>
      </c>
    </row>
    <row r="1547" spans="10:23">
      <c r="J1547" s="372" t="str">
        <f t="shared" si="49"/>
        <v>10311Richmond</v>
      </c>
      <c r="K1547" s="373" t="s">
        <v>2039</v>
      </c>
      <c r="L1547">
        <v>10311</v>
      </c>
      <c r="M1547" s="373" t="s">
        <v>565</v>
      </c>
      <c r="N1547" s="373" t="s">
        <v>401</v>
      </c>
      <c r="O1547" s="373" t="s">
        <v>2029</v>
      </c>
      <c r="P1547" s="373" t="s">
        <v>552</v>
      </c>
      <c r="Q1547" t="s">
        <v>507</v>
      </c>
      <c r="R1547" s="425"/>
      <c r="S1547" s="425"/>
      <c r="T1547" t="s">
        <v>469</v>
      </c>
      <c r="U1547" s="373" t="s">
        <v>565</v>
      </c>
      <c r="V1547" t="str">
        <f t="shared" si="50"/>
        <v>NYC</v>
      </c>
    </row>
    <row r="1548" spans="10:23">
      <c r="J1548" s="372" t="str">
        <f t="shared" si="49"/>
        <v>10312Richmond</v>
      </c>
      <c r="K1548" s="373" t="s">
        <v>2040</v>
      </c>
      <c r="L1548">
        <v>10312</v>
      </c>
      <c r="M1548" s="373" t="s">
        <v>565</v>
      </c>
      <c r="N1548" s="373" t="s">
        <v>401</v>
      </c>
      <c r="O1548" s="373" t="s">
        <v>2029</v>
      </c>
      <c r="P1548" s="373" t="s">
        <v>552</v>
      </c>
      <c r="Q1548" t="s">
        <v>507</v>
      </c>
      <c r="R1548" s="425"/>
      <c r="S1548" s="425"/>
      <c r="T1548" t="s">
        <v>469</v>
      </c>
      <c r="U1548" s="373" t="s">
        <v>565</v>
      </c>
      <c r="V1548" t="str">
        <f t="shared" si="50"/>
        <v>NYC</v>
      </c>
    </row>
    <row r="1549" spans="10:23">
      <c r="J1549" s="372" t="str">
        <f t="shared" si="49"/>
        <v>10313Richmond</v>
      </c>
      <c r="K1549" s="373" t="s">
        <v>2041</v>
      </c>
      <c r="L1549">
        <v>10313</v>
      </c>
      <c r="M1549" s="373" t="s">
        <v>565</v>
      </c>
      <c r="N1549" s="373" t="s">
        <v>401</v>
      </c>
      <c r="O1549" s="373" t="s">
        <v>2029</v>
      </c>
      <c r="P1549" s="373" t="s">
        <v>552</v>
      </c>
      <c r="Q1549" t="s">
        <v>507</v>
      </c>
      <c r="R1549" s="425"/>
      <c r="S1549" s="425"/>
      <c r="T1549" t="s">
        <v>469</v>
      </c>
      <c r="U1549" s="373" t="s">
        <v>565</v>
      </c>
      <c r="V1549" t="str">
        <f t="shared" si="50"/>
        <v>NYC</v>
      </c>
    </row>
    <row r="1550" spans="10:23">
      <c r="J1550" s="372" t="str">
        <f t="shared" si="49"/>
        <v>10314Richmond</v>
      </c>
      <c r="K1550" s="373" t="s">
        <v>2042</v>
      </c>
      <c r="L1550">
        <v>10314</v>
      </c>
      <c r="M1550" s="373" t="s">
        <v>565</v>
      </c>
      <c r="N1550" s="373" t="s">
        <v>401</v>
      </c>
      <c r="O1550" s="373" t="s">
        <v>2029</v>
      </c>
      <c r="P1550" s="373" t="s">
        <v>552</v>
      </c>
      <c r="Q1550" t="s">
        <v>507</v>
      </c>
      <c r="R1550" s="425"/>
      <c r="S1550" s="425"/>
      <c r="T1550" t="s">
        <v>469</v>
      </c>
      <c r="U1550" s="373" t="s">
        <v>565</v>
      </c>
      <c r="V1550" t="str">
        <f t="shared" si="50"/>
        <v>NYC</v>
      </c>
    </row>
    <row r="1551" spans="10:23">
      <c r="J1551" s="372" t="str">
        <f t="shared" si="49"/>
        <v>10901Rockland</v>
      </c>
      <c r="K1551" s="373" t="s">
        <v>2043</v>
      </c>
      <c r="L1551">
        <v>10901</v>
      </c>
      <c r="M1551" s="373" t="s">
        <v>452</v>
      </c>
      <c r="N1551" s="373" t="s">
        <v>496</v>
      </c>
      <c r="O1551" s="373" t="s">
        <v>2044</v>
      </c>
      <c r="P1551" s="373" t="s">
        <v>532</v>
      </c>
      <c r="Q1551" t="s">
        <v>509</v>
      </c>
      <c r="R1551" t="s">
        <v>532</v>
      </c>
      <c r="S1551" t="s">
        <v>532</v>
      </c>
      <c r="U1551" s="373" t="s">
        <v>452</v>
      </c>
      <c r="V1551" t="str">
        <f t="shared" si="50"/>
        <v>Lower Hudson</v>
      </c>
      <c r="W1551" t="s">
        <v>566</v>
      </c>
    </row>
    <row r="1552" spans="10:23">
      <c r="J1552" s="372" t="str">
        <f t="shared" si="49"/>
        <v>10911Rockland</v>
      </c>
      <c r="K1552" s="373" t="s">
        <v>2045</v>
      </c>
      <c r="L1552">
        <v>10911</v>
      </c>
      <c r="M1552" s="373" t="s">
        <v>452</v>
      </c>
      <c r="N1552" s="373" t="s">
        <v>496</v>
      </c>
      <c r="O1552" s="373" t="s">
        <v>2044</v>
      </c>
      <c r="P1552" s="373" t="s">
        <v>532</v>
      </c>
      <c r="Q1552" t="s">
        <v>509</v>
      </c>
      <c r="R1552" t="s">
        <v>532</v>
      </c>
      <c r="S1552" t="s">
        <v>532</v>
      </c>
      <c r="U1552" s="373" t="s">
        <v>452</v>
      </c>
      <c r="V1552" t="str">
        <f t="shared" si="50"/>
        <v>Lower Hudson</v>
      </c>
      <c r="W1552" t="s">
        <v>566</v>
      </c>
    </row>
    <row r="1553" spans="10:23">
      <c r="J1553" s="372" t="str">
        <f t="shared" si="49"/>
        <v>10913Rockland</v>
      </c>
      <c r="K1553" s="373" t="s">
        <v>2046</v>
      </c>
      <c r="L1553">
        <v>10913</v>
      </c>
      <c r="M1553" s="373" t="s">
        <v>452</v>
      </c>
      <c r="N1553" s="373" t="s">
        <v>496</v>
      </c>
      <c r="O1553" s="373" t="s">
        <v>2044</v>
      </c>
      <c r="P1553" s="373" t="s">
        <v>532</v>
      </c>
      <c r="Q1553" t="s">
        <v>509</v>
      </c>
      <c r="R1553" t="s">
        <v>532</v>
      </c>
      <c r="S1553" t="s">
        <v>532</v>
      </c>
      <c r="U1553" s="373" t="s">
        <v>452</v>
      </c>
      <c r="V1553" t="str">
        <f t="shared" si="50"/>
        <v>Lower Hudson</v>
      </c>
      <c r="W1553" t="s">
        <v>566</v>
      </c>
    </row>
    <row r="1554" spans="10:23">
      <c r="J1554" s="372" t="str">
        <f t="shared" si="49"/>
        <v>10920Rockland</v>
      </c>
      <c r="K1554" s="373" t="s">
        <v>2047</v>
      </c>
      <c r="L1554">
        <v>10920</v>
      </c>
      <c r="M1554" s="373" t="s">
        <v>452</v>
      </c>
      <c r="N1554" s="373" t="s">
        <v>496</v>
      </c>
      <c r="O1554" s="373" t="s">
        <v>2044</v>
      </c>
      <c r="P1554" s="373" t="s">
        <v>532</v>
      </c>
      <c r="Q1554" t="s">
        <v>509</v>
      </c>
      <c r="R1554" t="s">
        <v>532</v>
      </c>
      <c r="S1554" t="s">
        <v>532</v>
      </c>
      <c r="U1554" s="373" t="s">
        <v>452</v>
      </c>
      <c r="V1554" t="str">
        <f t="shared" si="50"/>
        <v>Lower Hudson</v>
      </c>
      <c r="W1554" t="s">
        <v>566</v>
      </c>
    </row>
    <row r="1555" spans="10:23">
      <c r="J1555" s="372" t="str">
        <f t="shared" si="49"/>
        <v>10923Rockland</v>
      </c>
      <c r="K1555" s="373" t="s">
        <v>2048</v>
      </c>
      <c r="L1555">
        <v>10923</v>
      </c>
      <c r="M1555" s="373" t="s">
        <v>452</v>
      </c>
      <c r="N1555" s="373" t="s">
        <v>496</v>
      </c>
      <c r="O1555" s="373" t="s">
        <v>2044</v>
      </c>
      <c r="P1555" s="373" t="s">
        <v>532</v>
      </c>
      <c r="Q1555" t="s">
        <v>509</v>
      </c>
      <c r="R1555" t="s">
        <v>532</v>
      </c>
      <c r="S1555" t="s">
        <v>532</v>
      </c>
      <c r="U1555" s="373" t="s">
        <v>452</v>
      </c>
      <c r="V1555" t="str">
        <f t="shared" si="50"/>
        <v>Lower Hudson</v>
      </c>
      <c r="W1555" t="s">
        <v>566</v>
      </c>
    </row>
    <row r="1556" spans="10:23">
      <c r="J1556" s="372" t="str">
        <f t="shared" si="49"/>
        <v>10927Rockland</v>
      </c>
      <c r="K1556" s="373" t="s">
        <v>2049</v>
      </c>
      <c r="L1556">
        <v>10927</v>
      </c>
      <c r="M1556" s="373" t="s">
        <v>452</v>
      </c>
      <c r="N1556" s="373" t="s">
        <v>496</v>
      </c>
      <c r="O1556" s="373" t="s">
        <v>2044</v>
      </c>
      <c r="P1556" s="373" t="s">
        <v>532</v>
      </c>
      <c r="Q1556" t="s">
        <v>509</v>
      </c>
      <c r="R1556" t="s">
        <v>532</v>
      </c>
      <c r="S1556" t="s">
        <v>532</v>
      </c>
      <c r="U1556" s="373" t="s">
        <v>452</v>
      </c>
      <c r="V1556" t="str">
        <f t="shared" si="50"/>
        <v>Lower Hudson</v>
      </c>
      <c r="W1556" t="s">
        <v>566</v>
      </c>
    </row>
    <row r="1557" spans="10:23">
      <c r="J1557" s="372" t="str">
        <f t="shared" si="49"/>
        <v>10931Rockland</v>
      </c>
      <c r="K1557" s="373" t="s">
        <v>2050</v>
      </c>
      <c r="L1557">
        <v>10931</v>
      </c>
      <c r="M1557" s="373" t="s">
        <v>452</v>
      </c>
      <c r="N1557" s="373" t="s">
        <v>496</v>
      </c>
      <c r="O1557" s="373" t="s">
        <v>2044</v>
      </c>
      <c r="P1557" s="373" t="s">
        <v>532</v>
      </c>
      <c r="Q1557" t="s">
        <v>509</v>
      </c>
      <c r="R1557" t="s">
        <v>532</v>
      </c>
      <c r="S1557" t="s">
        <v>532</v>
      </c>
      <c r="U1557" s="373" t="s">
        <v>452</v>
      </c>
      <c r="V1557" t="str">
        <f t="shared" si="50"/>
        <v>Lower Hudson</v>
      </c>
      <c r="W1557" t="s">
        <v>566</v>
      </c>
    </row>
    <row r="1558" spans="10:23">
      <c r="J1558" s="372" t="str">
        <f t="shared" si="49"/>
        <v>10952Rockland</v>
      </c>
      <c r="K1558" s="373" t="s">
        <v>2051</v>
      </c>
      <c r="L1558">
        <v>10952</v>
      </c>
      <c r="M1558" s="373" t="s">
        <v>452</v>
      </c>
      <c r="N1558" s="373" t="s">
        <v>496</v>
      </c>
      <c r="O1558" s="373" t="s">
        <v>2044</v>
      </c>
      <c r="P1558" s="373" t="s">
        <v>532</v>
      </c>
      <c r="Q1558" t="s">
        <v>509</v>
      </c>
      <c r="R1558" t="s">
        <v>532</v>
      </c>
      <c r="S1558" t="s">
        <v>532</v>
      </c>
      <c r="U1558" s="373" t="s">
        <v>452</v>
      </c>
      <c r="V1558" t="str">
        <f t="shared" si="50"/>
        <v>Lower Hudson</v>
      </c>
      <c r="W1558" t="s">
        <v>566</v>
      </c>
    </row>
    <row r="1559" spans="10:23">
      <c r="J1559" s="372" t="str">
        <f t="shared" si="49"/>
        <v>10954Rockland</v>
      </c>
      <c r="K1559" s="373" t="s">
        <v>2052</v>
      </c>
      <c r="L1559">
        <v>10954</v>
      </c>
      <c r="M1559" s="373" t="s">
        <v>452</v>
      </c>
      <c r="N1559" s="373" t="s">
        <v>496</v>
      </c>
      <c r="O1559" s="373" t="s">
        <v>2044</v>
      </c>
      <c r="P1559" s="373" t="s">
        <v>532</v>
      </c>
      <c r="Q1559" t="s">
        <v>509</v>
      </c>
      <c r="R1559" t="s">
        <v>532</v>
      </c>
      <c r="S1559" t="s">
        <v>532</v>
      </c>
      <c r="U1559" s="373" t="s">
        <v>452</v>
      </c>
      <c r="V1559" t="str">
        <f t="shared" si="50"/>
        <v>Lower Hudson</v>
      </c>
      <c r="W1559" t="s">
        <v>566</v>
      </c>
    </row>
    <row r="1560" spans="10:23">
      <c r="J1560" s="372" t="str">
        <f t="shared" si="49"/>
        <v>10956Rockland</v>
      </c>
      <c r="K1560" s="373" t="s">
        <v>2053</v>
      </c>
      <c r="L1560">
        <v>10956</v>
      </c>
      <c r="M1560" s="373" t="s">
        <v>452</v>
      </c>
      <c r="N1560" s="373" t="s">
        <v>496</v>
      </c>
      <c r="O1560" s="373" t="s">
        <v>2044</v>
      </c>
      <c r="P1560" s="373" t="s">
        <v>532</v>
      </c>
      <c r="Q1560" t="s">
        <v>509</v>
      </c>
      <c r="R1560" t="s">
        <v>532</v>
      </c>
      <c r="S1560" t="s">
        <v>532</v>
      </c>
      <c r="U1560" s="373" t="s">
        <v>452</v>
      </c>
      <c r="V1560" t="str">
        <f t="shared" si="50"/>
        <v>Lower Hudson</v>
      </c>
      <c r="W1560" t="s">
        <v>566</v>
      </c>
    </row>
    <row r="1561" spans="10:23">
      <c r="J1561" s="372" t="str">
        <f t="shared" si="49"/>
        <v>10960Rockland</v>
      </c>
      <c r="K1561" s="373" t="s">
        <v>2054</v>
      </c>
      <c r="L1561">
        <v>10960</v>
      </c>
      <c r="M1561" s="373" t="s">
        <v>452</v>
      </c>
      <c r="N1561" s="373" t="s">
        <v>496</v>
      </c>
      <c r="O1561" s="373" t="s">
        <v>2044</v>
      </c>
      <c r="P1561" s="373" t="s">
        <v>532</v>
      </c>
      <c r="Q1561" t="s">
        <v>509</v>
      </c>
      <c r="R1561" t="s">
        <v>532</v>
      </c>
      <c r="S1561" t="s">
        <v>532</v>
      </c>
      <c r="U1561" s="373" t="s">
        <v>452</v>
      </c>
      <c r="V1561" t="str">
        <f t="shared" si="50"/>
        <v>Lower Hudson</v>
      </c>
      <c r="W1561" t="s">
        <v>566</v>
      </c>
    </row>
    <row r="1562" spans="10:23">
      <c r="J1562" s="372" t="str">
        <f t="shared" si="49"/>
        <v>10962Rockland</v>
      </c>
      <c r="K1562" s="373" t="s">
        <v>2055</v>
      </c>
      <c r="L1562">
        <v>10962</v>
      </c>
      <c r="M1562" s="373" t="s">
        <v>452</v>
      </c>
      <c r="N1562" s="373" t="s">
        <v>496</v>
      </c>
      <c r="O1562" s="373" t="s">
        <v>2044</v>
      </c>
      <c r="P1562" s="373" t="s">
        <v>532</v>
      </c>
      <c r="Q1562" t="s">
        <v>509</v>
      </c>
      <c r="R1562" t="s">
        <v>532</v>
      </c>
      <c r="S1562" t="s">
        <v>532</v>
      </c>
      <c r="U1562" s="373" t="s">
        <v>452</v>
      </c>
      <c r="V1562" t="str">
        <f t="shared" si="50"/>
        <v>Lower Hudson</v>
      </c>
      <c r="W1562" t="s">
        <v>566</v>
      </c>
    </row>
    <row r="1563" spans="10:23">
      <c r="J1563" s="372" t="str">
        <f t="shared" si="49"/>
        <v>10964Rockland</v>
      </c>
      <c r="K1563" s="373" t="s">
        <v>2056</v>
      </c>
      <c r="L1563">
        <v>10964</v>
      </c>
      <c r="M1563" s="373" t="s">
        <v>452</v>
      </c>
      <c r="N1563" s="373" t="s">
        <v>496</v>
      </c>
      <c r="O1563" s="373" t="s">
        <v>2044</v>
      </c>
      <c r="P1563" s="373" t="s">
        <v>532</v>
      </c>
      <c r="Q1563" t="s">
        <v>509</v>
      </c>
      <c r="R1563" t="s">
        <v>532</v>
      </c>
      <c r="S1563" t="s">
        <v>532</v>
      </c>
      <c r="U1563" s="373" t="s">
        <v>452</v>
      </c>
      <c r="V1563" t="str">
        <f t="shared" si="50"/>
        <v>Lower Hudson</v>
      </c>
      <c r="W1563" t="s">
        <v>566</v>
      </c>
    </row>
    <row r="1564" spans="10:23">
      <c r="J1564" s="372" t="str">
        <f t="shared" si="49"/>
        <v>10965Rockland</v>
      </c>
      <c r="K1564" s="373" t="s">
        <v>2057</v>
      </c>
      <c r="L1564">
        <v>10965</v>
      </c>
      <c r="M1564" s="373" t="s">
        <v>452</v>
      </c>
      <c r="N1564" s="373" t="s">
        <v>496</v>
      </c>
      <c r="O1564" s="373" t="s">
        <v>2044</v>
      </c>
      <c r="P1564" s="373" t="s">
        <v>532</v>
      </c>
      <c r="Q1564" t="s">
        <v>509</v>
      </c>
      <c r="R1564" t="s">
        <v>532</v>
      </c>
      <c r="S1564" t="s">
        <v>532</v>
      </c>
      <c r="U1564" s="373" t="s">
        <v>452</v>
      </c>
      <c r="V1564" t="str">
        <f t="shared" si="50"/>
        <v>Lower Hudson</v>
      </c>
      <c r="W1564" t="s">
        <v>566</v>
      </c>
    </row>
    <row r="1565" spans="10:23">
      <c r="J1565" s="372" t="str">
        <f t="shared" si="49"/>
        <v>10968Rockland</v>
      </c>
      <c r="K1565" s="373" t="s">
        <v>2058</v>
      </c>
      <c r="L1565">
        <v>10968</v>
      </c>
      <c r="M1565" s="373" t="s">
        <v>452</v>
      </c>
      <c r="N1565" s="373" t="s">
        <v>496</v>
      </c>
      <c r="O1565" s="373" t="s">
        <v>2044</v>
      </c>
      <c r="P1565" s="373" t="s">
        <v>532</v>
      </c>
      <c r="Q1565" t="s">
        <v>509</v>
      </c>
      <c r="R1565" t="s">
        <v>532</v>
      </c>
      <c r="S1565" t="s">
        <v>532</v>
      </c>
      <c r="U1565" s="373" t="s">
        <v>452</v>
      </c>
      <c r="V1565" t="str">
        <f t="shared" si="50"/>
        <v>Lower Hudson</v>
      </c>
      <c r="W1565" t="s">
        <v>566</v>
      </c>
    </row>
    <row r="1566" spans="10:23">
      <c r="J1566" s="372" t="str">
        <f t="shared" si="49"/>
        <v>10970Rockland</v>
      </c>
      <c r="K1566" s="373" t="s">
        <v>2059</v>
      </c>
      <c r="L1566">
        <v>10970</v>
      </c>
      <c r="M1566" s="373" t="s">
        <v>452</v>
      </c>
      <c r="N1566" s="373" t="s">
        <v>496</v>
      </c>
      <c r="O1566" s="373" t="s">
        <v>2044</v>
      </c>
      <c r="P1566" s="373" t="s">
        <v>532</v>
      </c>
      <c r="Q1566" t="s">
        <v>509</v>
      </c>
      <c r="R1566" t="s">
        <v>532</v>
      </c>
      <c r="S1566" t="s">
        <v>532</v>
      </c>
      <c r="U1566" s="373" t="s">
        <v>452</v>
      </c>
      <c r="V1566" t="str">
        <f t="shared" si="50"/>
        <v>Lower Hudson</v>
      </c>
      <c r="W1566" t="s">
        <v>566</v>
      </c>
    </row>
    <row r="1567" spans="10:23">
      <c r="J1567" s="372" t="str">
        <f t="shared" si="49"/>
        <v>10974Rockland</v>
      </c>
      <c r="K1567" s="373" t="s">
        <v>2060</v>
      </c>
      <c r="L1567">
        <v>10974</v>
      </c>
      <c r="M1567" s="373" t="s">
        <v>452</v>
      </c>
      <c r="N1567" s="373" t="s">
        <v>496</v>
      </c>
      <c r="O1567" s="373" t="s">
        <v>2044</v>
      </c>
      <c r="P1567" s="373" t="s">
        <v>532</v>
      </c>
      <c r="Q1567" t="s">
        <v>509</v>
      </c>
      <c r="R1567" t="s">
        <v>532</v>
      </c>
      <c r="S1567" t="s">
        <v>532</v>
      </c>
      <c r="U1567" s="373" t="s">
        <v>452</v>
      </c>
      <c r="V1567" t="str">
        <f t="shared" si="50"/>
        <v>Lower Hudson</v>
      </c>
      <c r="W1567" t="s">
        <v>566</v>
      </c>
    </row>
    <row r="1568" spans="10:23">
      <c r="J1568" s="372" t="str">
        <f t="shared" si="49"/>
        <v>10976Rockland</v>
      </c>
      <c r="K1568" s="373" t="s">
        <v>2061</v>
      </c>
      <c r="L1568">
        <v>10976</v>
      </c>
      <c r="M1568" s="373" t="s">
        <v>452</v>
      </c>
      <c r="N1568" s="373" t="s">
        <v>496</v>
      </c>
      <c r="O1568" s="373" t="s">
        <v>2044</v>
      </c>
      <c r="P1568" s="373" t="s">
        <v>532</v>
      </c>
      <c r="Q1568" t="s">
        <v>509</v>
      </c>
      <c r="R1568" t="s">
        <v>532</v>
      </c>
      <c r="S1568" t="s">
        <v>532</v>
      </c>
      <c r="U1568" s="373" t="s">
        <v>452</v>
      </c>
      <c r="V1568" t="str">
        <f t="shared" si="50"/>
        <v>Lower Hudson</v>
      </c>
      <c r="W1568" t="s">
        <v>566</v>
      </c>
    </row>
    <row r="1569" spans="10:23">
      <c r="J1569" s="372" t="str">
        <f t="shared" si="49"/>
        <v>10977Rockland</v>
      </c>
      <c r="K1569" s="373" t="s">
        <v>2062</v>
      </c>
      <c r="L1569">
        <v>10977</v>
      </c>
      <c r="M1569" s="373" t="s">
        <v>452</v>
      </c>
      <c r="N1569" s="373" t="s">
        <v>496</v>
      </c>
      <c r="O1569" s="373" t="s">
        <v>2044</v>
      </c>
      <c r="P1569" s="373" t="s">
        <v>532</v>
      </c>
      <c r="Q1569" t="s">
        <v>509</v>
      </c>
      <c r="R1569" t="s">
        <v>532</v>
      </c>
      <c r="S1569" t="s">
        <v>532</v>
      </c>
      <c r="U1569" s="373" t="s">
        <v>452</v>
      </c>
      <c r="V1569" t="str">
        <f t="shared" si="50"/>
        <v>Lower Hudson</v>
      </c>
      <c r="W1569" t="s">
        <v>566</v>
      </c>
    </row>
    <row r="1570" spans="10:23">
      <c r="J1570" s="372" t="str">
        <f t="shared" si="49"/>
        <v>10980Rockland</v>
      </c>
      <c r="K1570" s="373" t="s">
        <v>2063</v>
      </c>
      <c r="L1570">
        <v>10980</v>
      </c>
      <c r="M1570" s="373" t="s">
        <v>452</v>
      </c>
      <c r="N1570" s="373" t="s">
        <v>496</v>
      </c>
      <c r="O1570" s="373" t="s">
        <v>2044</v>
      </c>
      <c r="P1570" s="373" t="s">
        <v>532</v>
      </c>
      <c r="Q1570" t="s">
        <v>509</v>
      </c>
      <c r="R1570" t="s">
        <v>532</v>
      </c>
      <c r="S1570" t="s">
        <v>532</v>
      </c>
      <c r="U1570" s="373" t="s">
        <v>452</v>
      </c>
      <c r="V1570" t="str">
        <f t="shared" si="50"/>
        <v>Lower Hudson</v>
      </c>
      <c r="W1570" t="s">
        <v>566</v>
      </c>
    </row>
    <row r="1571" spans="10:23">
      <c r="J1571" s="372" t="str">
        <f t="shared" si="49"/>
        <v>10982Rockland</v>
      </c>
      <c r="K1571" s="373" t="s">
        <v>2064</v>
      </c>
      <c r="L1571">
        <v>10982</v>
      </c>
      <c r="M1571" s="373" t="s">
        <v>452</v>
      </c>
      <c r="N1571" s="373" t="s">
        <v>496</v>
      </c>
      <c r="O1571" s="373" t="s">
        <v>2044</v>
      </c>
      <c r="P1571" s="373" t="s">
        <v>532</v>
      </c>
      <c r="Q1571" t="s">
        <v>509</v>
      </c>
      <c r="R1571" t="s">
        <v>532</v>
      </c>
      <c r="S1571" t="s">
        <v>532</v>
      </c>
      <c r="U1571" s="373" t="s">
        <v>452</v>
      </c>
      <c r="V1571" t="str">
        <f t="shared" si="50"/>
        <v>Lower Hudson</v>
      </c>
      <c r="W1571" t="s">
        <v>566</v>
      </c>
    </row>
    <row r="1572" spans="10:23">
      <c r="J1572" s="372" t="str">
        <f t="shared" si="49"/>
        <v>10983Rockland</v>
      </c>
      <c r="K1572" s="373" t="s">
        <v>2065</v>
      </c>
      <c r="L1572">
        <v>10983</v>
      </c>
      <c r="M1572" s="373" t="s">
        <v>452</v>
      </c>
      <c r="N1572" s="373" t="s">
        <v>496</v>
      </c>
      <c r="O1572" s="373" t="s">
        <v>2044</v>
      </c>
      <c r="P1572" s="373" t="s">
        <v>532</v>
      </c>
      <c r="Q1572" t="s">
        <v>509</v>
      </c>
      <c r="R1572" t="s">
        <v>532</v>
      </c>
      <c r="S1572" t="s">
        <v>532</v>
      </c>
      <c r="U1572" s="373" t="s">
        <v>452</v>
      </c>
      <c r="V1572" t="str">
        <f t="shared" si="50"/>
        <v>Lower Hudson</v>
      </c>
      <c r="W1572" t="s">
        <v>566</v>
      </c>
    </row>
    <row r="1573" spans="10:23">
      <c r="J1573" s="372" t="str">
        <f t="shared" si="49"/>
        <v>10984Rockland</v>
      </c>
      <c r="K1573" s="373" t="s">
        <v>2066</v>
      </c>
      <c r="L1573">
        <v>10984</v>
      </c>
      <c r="M1573" s="373" t="s">
        <v>452</v>
      </c>
      <c r="N1573" s="373" t="s">
        <v>496</v>
      </c>
      <c r="O1573" s="373" t="s">
        <v>2044</v>
      </c>
      <c r="P1573" s="373" t="s">
        <v>532</v>
      </c>
      <c r="Q1573" t="s">
        <v>509</v>
      </c>
      <c r="R1573" t="s">
        <v>532</v>
      </c>
      <c r="S1573" t="s">
        <v>532</v>
      </c>
      <c r="U1573" s="373" t="s">
        <v>452</v>
      </c>
      <c r="V1573" t="str">
        <f t="shared" si="50"/>
        <v>Lower Hudson</v>
      </c>
      <c r="W1573" t="s">
        <v>566</v>
      </c>
    </row>
    <row r="1574" spans="10:23">
      <c r="J1574" s="372" t="str">
        <f t="shared" si="49"/>
        <v>10986Rockland</v>
      </c>
      <c r="K1574" s="373" t="s">
        <v>2067</v>
      </c>
      <c r="L1574">
        <v>10986</v>
      </c>
      <c r="M1574" s="373" t="s">
        <v>452</v>
      </c>
      <c r="N1574" s="373" t="s">
        <v>496</v>
      </c>
      <c r="O1574" s="373" t="s">
        <v>2044</v>
      </c>
      <c r="P1574" s="373" t="s">
        <v>532</v>
      </c>
      <c r="Q1574" t="s">
        <v>509</v>
      </c>
      <c r="R1574" t="s">
        <v>532</v>
      </c>
      <c r="S1574" t="s">
        <v>532</v>
      </c>
      <c r="U1574" s="373" t="s">
        <v>452</v>
      </c>
      <c r="V1574" t="str">
        <f t="shared" si="50"/>
        <v>Lower Hudson</v>
      </c>
      <c r="W1574" t="s">
        <v>566</v>
      </c>
    </row>
    <row r="1575" spans="10:23">
      <c r="J1575" s="372" t="str">
        <f t="shared" si="49"/>
        <v>10989Rockland</v>
      </c>
      <c r="K1575" s="373" t="s">
        <v>2068</v>
      </c>
      <c r="L1575">
        <v>10989</v>
      </c>
      <c r="M1575" s="373" t="s">
        <v>452</v>
      </c>
      <c r="N1575" s="373" t="s">
        <v>496</v>
      </c>
      <c r="O1575" s="373" t="s">
        <v>2044</v>
      </c>
      <c r="P1575" s="373" t="s">
        <v>532</v>
      </c>
      <c r="Q1575" t="s">
        <v>509</v>
      </c>
      <c r="R1575" t="s">
        <v>532</v>
      </c>
      <c r="S1575" t="s">
        <v>532</v>
      </c>
      <c r="U1575" s="373" t="s">
        <v>452</v>
      </c>
      <c r="V1575" t="str">
        <f t="shared" si="50"/>
        <v>Lower Hudson</v>
      </c>
      <c r="W1575" t="s">
        <v>566</v>
      </c>
    </row>
    <row r="1576" spans="10:23">
      <c r="J1576" s="372" t="str">
        <f t="shared" si="49"/>
        <v>10993Rockland</v>
      </c>
      <c r="K1576" s="373" t="s">
        <v>2069</v>
      </c>
      <c r="L1576">
        <v>10993</v>
      </c>
      <c r="M1576" s="373" t="s">
        <v>452</v>
      </c>
      <c r="N1576" s="373" t="s">
        <v>496</v>
      </c>
      <c r="O1576" s="373" t="s">
        <v>2044</v>
      </c>
      <c r="P1576" s="373" t="s">
        <v>532</v>
      </c>
      <c r="Q1576" t="s">
        <v>509</v>
      </c>
      <c r="R1576" t="s">
        <v>532</v>
      </c>
      <c r="S1576" t="s">
        <v>532</v>
      </c>
      <c r="U1576" s="373" t="s">
        <v>452</v>
      </c>
      <c r="V1576" t="str">
        <f t="shared" si="50"/>
        <v>Lower Hudson</v>
      </c>
      <c r="W1576" t="s">
        <v>566</v>
      </c>
    </row>
    <row r="1577" spans="10:23">
      <c r="J1577" s="372" t="str">
        <f t="shared" si="49"/>
        <v>10994Rockland</v>
      </c>
      <c r="K1577" s="373" t="s">
        <v>2070</v>
      </c>
      <c r="L1577">
        <v>10994</v>
      </c>
      <c r="M1577" s="373" t="s">
        <v>452</v>
      </c>
      <c r="N1577" s="373" t="s">
        <v>496</v>
      </c>
      <c r="O1577" s="373" t="s">
        <v>2044</v>
      </c>
      <c r="P1577" s="373" t="s">
        <v>532</v>
      </c>
      <c r="Q1577" t="s">
        <v>509</v>
      </c>
      <c r="R1577" t="s">
        <v>532</v>
      </c>
      <c r="S1577" t="s">
        <v>532</v>
      </c>
      <c r="U1577" s="373" t="s">
        <v>452</v>
      </c>
      <c r="V1577" t="str">
        <f t="shared" si="50"/>
        <v>Lower Hudson</v>
      </c>
      <c r="W1577" t="s">
        <v>566</v>
      </c>
    </row>
    <row r="1578" spans="10:23">
      <c r="J1578" s="372" t="str">
        <f t="shared" si="49"/>
        <v>12020Saratoga</v>
      </c>
      <c r="K1578" s="373" t="s">
        <v>2071</v>
      </c>
      <c r="L1578">
        <v>12020</v>
      </c>
      <c r="M1578" s="373" t="s">
        <v>377</v>
      </c>
      <c r="N1578" s="373" t="s">
        <v>378</v>
      </c>
      <c r="O1578" s="373" t="s">
        <v>2072</v>
      </c>
      <c r="P1578" s="373" t="s">
        <v>379</v>
      </c>
      <c r="Q1578" t="s">
        <v>380</v>
      </c>
      <c r="R1578" s="425" t="s">
        <v>380</v>
      </c>
      <c r="S1578" s="425" t="s">
        <v>380</v>
      </c>
      <c r="U1578" s="373" t="s">
        <v>377</v>
      </c>
      <c r="V1578" t="str">
        <f t="shared" si="50"/>
        <v>Capital District</v>
      </c>
      <c r="W1578" t="s">
        <v>380</v>
      </c>
    </row>
    <row r="1579" spans="10:23">
      <c r="J1579" s="372" t="str">
        <f t="shared" si="49"/>
        <v>12074Saratoga</v>
      </c>
      <c r="K1579" s="373" t="s">
        <v>2073</v>
      </c>
      <c r="L1579">
        <v>12074</v>
      </c>
      <c r="M1579" s="373" t="s">
        <v>377</v>
      </c>
      <c r="N1579" s="373" t="s">
        <v>378</v>
      </c>
      <c r="O1579" s="373" t="s">
        <v>2072</v>
      </c>
      <c r="P1579" s="373" t="s">
        <v>379</v>
      </c>
      <c r="Q1579" t="s">
        <v>380</v>
      </c>
      <c r="R1579" s="425" t="s">
        <v>380</v>
      </c>
      <c r="S1579" s="425" t="s">
        <v>380</v>
      </c>
      <c r="U1579" s="373" t="s">
        <v>377</v>
      </c>
      <c r="V1579" t="str">
        <f t="shared" si="50"/>
        <v>Capital District</v>
      </c>
      <c r="W1579" t="s">
        <v>380</v>
      </c>
    </row>
    <row r="1580" spans="10:23">
      <c r="J1580" s="372" t="str">
        <f t="shared" si="49"/>
        <v>12803Saratoga</v>
      </c>
      <c r="K1580" s="373" t="s">
        <v>2074</v>
      </c>
      <c r="L1580">
        <v>12803</v>
      </c>
      <c r="M1580" s="373" t="s">
        <v>377</v>
      </c>
      <c r="N1580" s="373" t="s">
        <v>378</v>
      </c>
      <c r="O1580" s="373" t="s">
        <v>2072</v>
      </c>
      <c r="P1580" s="373" t="s">
        <v>379</v>
      </c>
      <c r="Q1580" t="s">
        <v>380</v>
      </c>
      <c r="R1580" s="425" t="s">
        <v>380</v>
      </c>
      <c r="S1580" s="425" t="s">
        <v>380</v>
      </c>
      <c r="U1580" s="373" t="s">
        <v>377</v>
      </c>
      <c r="V1580" t="str">
        <f t="shared" si="50"/>
        <v>Capital District</v>
      </c>
      <c r="W1580" t="s">
        <v>380</v>
      </c>
    </row>
    <row r="1581" spans="10:23">
      <c r="J1581" s="372" t="str">
        <f t="shared" si="49"/>
        <v>12822Saratoga</v>
      </c>
      <c r="K1581" s="373" t="s">
        <v>2075</v>
      </c>
      <c r="L1581">
        <v>12822</v>
      </c>
      <c r="M1581" s="373" t="s">
        <v>377</v>
      </c>
      <c r="N1581" s="373" t="s">
        <v>378</v>
      </c>
      <c r="O1581" s="373" t="s">
        <v>2072</v>
      </c>
      <c r="P1581" s="373" t="s">
        <v>379</v>
      </c>
      <c r="Q1581" t="s">
        <v>380</v>
      </c>
      <c r="R1581" s="425" t="s">
        <v>380</v>
      </c>
      <c r="S1581" s="425" t="s">
        <v>380</v>
      </c>
      <c r="U1581" s="373" t="s">
        <v>377</v>
      </c>
      <c r="V1581" t="str">
        <f t="shared" si="50"/>
        <v>Capital District</v>
      </c>
      <c r="W1581" t="s">
        <v>380</v>
      </c>
    </row>
    <row r="1582" spans="10:23">
      <c r="J1582" s="372" t="str">
        <f t="shared" si="49"/>
        <v>12831Saratoga</v>
      </c>
      <c r="K1582" s="373" t="s">
        <v>2076</v>
      </c>
      <c r="L1582">
        <v>12831</v>
      </c>
      <c r="M1582" s="373" t="s">
        <v>377</v>
      </c>
      <c r="N1582" s="373" t="s">
        <v>378</v>
      </c>
      <c r="O1582" s="373" t="s">
        <v>2072</v>
      </c>
      <c r="P1582" s="373" t="s">
        <v>379</v>
      </c>
      <c r="Q1582" t="s">
        <v>380</v>
      </c>
      <c r="R1582" s="425" t="s">
        <v>380</v>
      </c>
      <c r="S1582" s="425" t="s">
        <v>380</v>
      </c>
      <c r="U1582" s="373" t="s">
        <v>377</v>
      </c>
      <c r="V1582" t="str">
        <f t="shared" si="50"/>
        <v>Capital District</v>
      </c>
      <c r="W1582" t="s">
        <v>380</v>
      </c>
    </row>
    <row r="1583" spans="10:23">
      <c r="J1583" s="372" t="str">
        <f t="shared" si="49"/>
        <v>12833Saratoga</v>
      </c>
      <c r="K1583" s="373" t="s">
        <v>2077</v>
      </c>
      <c r="L1583">
        <v>12833</v>
      </c>
      <c r="M1583" s="373" t="s">
        <v>377</v>
      </c>
      <c r="N1583" s="373" t="s">
        <v>378</v>
      </c>
      <c r="O1583" s="373" t="s">
        <v>2072</v>
      </c>
      <c r="P1583" s="373" t="s">
        <v>379</v>
      </c>
      <c r="Q1583" t="s">
        <v>380</v>
      </c>
      <c r="R1583" s="425" t="s">
        <v>380</v>
      </c>
      <c r="S1583" s="425" t="s">
        <v>380</v>
      </c>
      <c r="U1583" s="373" t="s">
        <v>377</v>
      </c>
      <c r="V1583" t="str">
        <f t="shared" si="50"/>
        <v>Capital District</v>
      </c>
      <c r="W1583" t="s">
        <v>380</v>
      </c>
    </row>
    <row r="1584" spans="10:23">
      <c r="J1584" s="372" t="str">
        <f t="shared" si="49"/>
        <v>12835Saratoga</v>
      </c>
      <c r="K1584" s="373" t="s">
        <v>2078</v>
      </c>
      <c r="L1584">
        <v>12835</v>
      </c>
      <c r="M1584" s="373" t="s">
        <v>377</v>
      </c>
      <c r="N1584" s="373" t="s">
        <v>378</v>
      </c>
      <c r="O1584" s="373" t="s">
        <v>2072</v>
      </c>
      <c r="P1584" s="373" t="s">
        <v>379</v>
      </c>
      <c r="Q1584" t="s">
        <v>380</v>
      </c>
      <c r="R1584" s="425" t="s">
        <v>380</v>
      </c>
      <c r="S1584" s="425" t="s">
        <v>380</v>
      </c>
      <c r="U1584" s="373" t="s">
        <v>377</v>
      </c>
      <c r="V1584" t="str">
        <f t="shared" si="50"/>
        <v>Capital District</v>
      </c>
      <c r="W1584" t="s">
        <v>380</v>
      </c>
    </row>
    <row r="1585" spans="10:23">
      <c r="J1585" s="372" t="str">
        <f t="shared" si="49"/>
        <v>12850Saratoga</v>
      </c>
      <c r="K1585" s="373" t="s">
        <v>2079</v>
      </c>
      <c r="L1585">
        <v>12850</v>
      </c>
      <c r="M1585" s="373" t="s">
        <v>377</v>
      </c>
      <c r="N1585" s="373" t="s">
        <v>378</v>
      </c>
      <c r="O1585" s="373" t="s">
        <v>2072</v>
      </c>
      <c r="P1585" s="373" t="s">
        <v>379</v>
      </c>
      <c r="Q1585" t="s">
        <v>380</v>
      </c>
      <c r="R1585" s="425" t="s">
        <v>380</v>
      </c>
      <c r="S1585" s="425" t="s">
        <v>380</v>
      </c>
      <c r="U1585" s="373" t="s">
        <v>377</v>
      </c>
      <c r="V1585" t="str">
        <f t="shared" si="50"/>
        <v>Capital District</v>
      </c>
      <c r="W1585" t="s">
        <v>380</v>
      </c>
    </row>
    <row r="1586" spans="10:23">
      <c r="J1586" s="372" t="str">
        <f t="shared" si="49"/>
        <v>12859Saratoga</v>
      </c>
      <c r="K1586" s="373" t="s">
        <v>2080</v>
      </c>
      <c r="L1586">
        <v>12859</v>
      </c>
      <c r="M1586" s="373" t="s">
        <v>377</v>
      </c>
      <c r="N1586" s="373" t="s">
        <v>378</v>
      </c>
      <c r="O1586" s="373" t="s">
        <v>2072</v>
      </c>
      <c r="P1586" s="373" t="s">
        <v>379</v>
      </c>
      <c r="Q1586" t="s">
        <v>380</v>
      </c>
      <c r="R1586" s="425" t="s">
        <v>380</v>
      </c>
      <c r="S1586" s="425" t="s">
        <v>380</v>
      </c>
      <c r="U1586" s="373" t="s">
        <v>377</v>
      </c>
      <c r="V1586" t="str">
        <f t="shared" si="50"/>
        <v>Capital District</v>
      </c>
      <c r="W1586" t="s">
        <v>380</v>
      </c>
    </row>
    <row r="1587" spans="10:23">
      <c r="J1587" s="372" t="str">
        <f t="shared" si="49"/>
        <v>12863Saratoga</v>
      </c>
      <c r="K1587" s="373" t="s">
        <v>2081</v>
      </c>
      <c r="L1587">
        <v>12863</v>
      </c>
      <c r="M1587" s="373" t="s">
        <v>377</v>
      </c>
      <c r="N1587" s="373" t="s">
        <v>378</v>
      </c>
      <c r="O1587" s="373" t="s">
        <v>2072</v>
      </c>
      <c r="P1587" s="373" t="s">
        <v>379</v>
      </c>
      <c r="Q1587" t="s">
        <v>380</v>
      </c>
      <c r="R1587" s="425" t="s">
        <v>380</v>
      </c>
      <c r="S1587" s="425" t="s">
        <v>380</v>
      </c>
      <c r="U1587" s="373" t="s">
        <v>377</v>
      </c>
      <c r="V1587" t="str">
        <f t="shared" si="50"/>
        <v>Capital District</v>
      </c>
      <c r="W1587" t="s">
        <v>380</v>
      </c>
    </row>
    <row r="1588" spans="10:23">
      <c r="J1588" s="372" t="str">
        <f t="shared" si="49"/>
        <v>12866Saratoga</v>
      </c>
      <c r="K1588" s="373" t="s">
        <v>2082</v>
      </c>
      <c r="L1588">
        <v>12866</v>
      </c>
      <c r="M1588" s="373" t="s">
        <v>377</v>
      </c>
      <c r="N1588" s="373" t="s">
        <v>378</v>
      </c>
      <c r="O1588" s="373" t="s">
        <v>2072</v>
      </c>
      <c r="P1588" s="373" t="s">
        <v>379</v>
      </c>
      <c r="Q1588" t="s">
        <v>380</v>
      </c>
      <c r="R1588" s="425" t="s">
        <v>380</v>
      </c>
      <c r="S1588" s="425" t="s">
        <v>380</v>
      </c>
      <c r="U1588" s="373" t="s">
        <v>377</v>
      </c>
      <c r="V1588" t="str">
        <f t="shared" si="50"/>
        <v>Capital District</v>
      </c>
      <c r="W1588" t="s">
        <v>380</v>
      </c>
    </row>
    <row r="1589" spans="10:23">
      <c r="J1589" s="372" t="str">
        <f t="shared" si="49"/>
        <v>12871Saratoga</v>
      </c>
      <c r="K1589" s="373" t="s">
        <v>2083</v>
      </c>
      <c r="L1589">
        <v>12871</v>
      </c>
      <c r="M1589" s="373" t="s">
        <v>377</v>
      </c>
      <c r="N1589" s="373" t="s">
        <v>378</v>
      </c>
      <c r="O1589" s="373" t="s">
        <v>2072</v>
      </c>
      <c r="P1589" s="373" t="s">
        <v>379</v>
      </c>
      <c r="Q1589" t="s">
        <v>380</v>
      </c>
      <c r="R1589" s="425" t="s">
        <v>380</v>
      </c>
      <c r="S1589" s="425" t="s">
        <v>380</v>
      </c>
      <c r="U1589" s="373" t="s">
        <v>377</v>
      </c>
      <c r="V1589" t="str">
        <f t="shared" si="50"/>
        <v>Capital District</v>
      </c>
      <c r="W1589" t="s">
        <v>380</v>
      </c>
    </row>
    <row r="1590" spans="10:23">
      <c r="J1590" s="372" t="str">
        <f t="shared" si="49"/>
        <v>12884Saratoga</v>
      </c>
      <c r="K1590" s="373" t="s">
        <v>2084</v>
      </c>
      <c r="L1590">
        <v>12884</v>
      </c>
      <c r="M1590" s="373" t="s">
        <v>377</v>
      </c>
      <c r="N1590" s="373" t="s">
        <v>378</v>
      </c>
      <c r="O1590" s="373" t="s">
        <v>2072</v>
      </c>
      <c r="P1590" s="373" t="s">
        <v>379</v>
      </c>
      <c r="Q1590" t="s">
        <v>380</v>
      </c>
      <c r="R1590" s="425" t="s">
        <v>380</v>
      </c>
      <c r="S1590" s="425" t="s">
        <v>380</v>
      </c>
      <c r="U1590" s="373" t="s">
        <v>377</v>
      </c>
      <c r="V1590" t="str">
        <f t="shared" si="50"/>
        <v>Capital District</v>
      </c>
      <c r="W1590" t="s">
        <v>380</v>
      </c>
    </row>
    <row r="1591" spans="10:23">
      <c r="J1591" s="372" t="str">
        <f t="shared" si="49"/>
        <v>12019Saratoga</v>
      </c>
      <c r="K1591" s="373" t="s">
        <v>2085</v>
      </c>
      <c r="L1591">
        <v>12019</v>
      </c>
      <c r="M1591" s="373" t="s">
        <v>377</v>
      </c>
      <c r="N1591" s="373" t="s">
        <v>378</v>
      </c>
      <c r="O1591" s="373" t="s">
        <v>2072</v>
      </c>
      <c r="P1591" s="373" t="s">
        <v>379</v>
      </c>
      <c r="Q1591" t="s">
        <v>380</v>
      </c>
      <c r="R1591" s="425" t="s">
        <v>380</v>
      </c>
      <c r="S1591" s="425" t="s">
        <v>380</v>
      </c>
      <c r="U1591" s="373" t="s">
        <v>377</v>
      </c>
      <c r="V1591" t="str">
        <f t="shared" si="50"/>
        <v>Capital District</v>
      </c>
      <c r="W1591" t="s">
        <v>380</v>
      </c>
    </row>
    <row r="1592" spans="10:23">
      <c r="J1592" s="372" t="str">
        <f t="shared" si="49"/>
        <v>12027Saratoga</v>
      </c>
      <c r="K1592" s="373" t="s">
        <v>2086</v>
      </c>
      <c r="L1592">
        <v>12027</v>
      </c>
      <c r="M1592" s="373" t="s">
        <v>377</v>
      </c>
      <c r="N1592" s="373" t="s">
        <v>378</v>
      </c>
      <c r="O1592" s="373" t="s">
        <v>2072</v>
      </c>
      <c r="P1592" s="373" t="s">
        <v>379</v>
      </c>
      <c r="Q1592" t="s">
        <v>380</v>
      </c>
      <c r="R1592" s="425" t="s">
        <v>380</v>
      </c>
      <c r="S1592" s="425" t="s">
        <v>380</v>
      </c>
      <c r="U1592" s="373" t="s">
        <v>377</v>
      </c>
      <c r="V1592" t="str">
        <f t="shared" si="50"/>
        <v>Capital District</v>
      </c>
      <c r="W1592" t="s">
        <v>380</v>
      </c>
    </row>
    <row r="1593" spans="10:23">
      <c r="J1593" s="372" t="str">
        <f t="shared" si="49"/>
        <v>12065Saratoga</v>
      </c>
      <c r="K1593" s="373" t="s">
        <v>2087</v>
      </c>
      <c r="L1593">
        <v>12065</v>
      </c>
      <c r="M1593" s="373" t="s">
        <v>377</v>
      </c>
      <c r="N1593" s="373" t="s">
        <v>378</v>
      </c>
      <c r="O1593" s="373" t="s">
        <v>2072</v>
      </c>
      <c r="P1593" s="373" t="s">
        <v>379</v>
      </c>
      <c r="Q1593" t="s">
        <v>380</v>
      </c>
      <c r="R1593" s="425" t="s">
        <v>380</v>
      </c>
      <c r="S1593" s="425" t="s">
        <v>380</v>
      </c>
      <c r="U1593" s="373" t="s">
        <v>377</v>
      </c>
      <c r="V1593" t="str">
        <f t="shared" si="50"/>
        <v>Capital District</v>
      </c>
      <c r="W1593" t="s">
        <v>380</v>
      </c>
    </row>
    <row r="1594" spans="10:23">
      <c r="J1594" s="372" t="str">
        <f t="shared" si="49"/>
        <v>12148Saratoga</v>
      </c>
      <c r="K1594" s="373" t="s">
        <v>2088</v>
      </c>
      <c r="L1594">
        <v>12148</v>
      </c>
      <c r="M1594" s="373" t="s">
        <v>377</v>
      </c>
      <c r="N1594" s="373" t="s">
        <v>378</v>
      </c>
      <c r="O1594" s="373" t="s">
        <v>2072</v>
      </c>
      <c r="P1594" s="373" t="s">
        <v>379</v>
      </c>
      <c r="Q1594" t="s">
        <v>380</v>
      </c>
      <c r="R1594" s="425" t="s">
        <v>380</v>
      </c>
      <c r="S1594" s="425" t="s">
        <v>380</v>
      </c>
      <c r="U1594" s="373" t="s">
        <v>377</v>
      </c>
      <c r="V1594" t="str">
        <f t="shared" si="50"/>
        <v>Capital District</v>
      </c>
      <c r="W1594" t="s">
        <v>380</v>
      </c>
    </row>
    <row r="1595" spans="10:23">
      <c r="J1595" s="372" t="str">
        <f t="shared" si="49"/>
        <v>12151Saratoga</v>
      </c>
      <c r="K1595" s="373" t="s">
        <v>2089</v>
      </c>
      <c r="L1595">
        <v>12151</v>
      </c>
      <c r="M1595" s="373" t="s">
        <v>377</v>
      </c>
      <c r="N1595" s="373" t="s">
        <v>378</v>
      </c>
      <c r="O1595" s="373" t="s">
        <v>2072</v>
      </c>
      <c r="P1595" s="373" t="s">
        <v>379</v>
      </c>
      <c r="Q1595" t="s">
        <v>380</v>
      </c>
      <c r="R1595" s="425" t="s">
        <v>380</v>
      </c>
      <c r="S1595" s="425" t="s">
        <v>380</v>
      </c>
      <c r="U1595" s="373" t="s">
        <v>377</v>
      </c>
      <c r="V1595" t="str">
        <f t="shared" si="50"/>
        <v>Capital District</v>
      </c>
      <c r="W1595" t="s">
        <v>380</v>
      </c>
    </row>
    <row r="1596" spans="10:23">
      <c r="J1596" s="372" t="str">
        <f t="shared" si="49"/>
        <v>12188Saratoga</v>
      </c>
      <c r="K1596" s="373" t="s">
        <v>2090</v>
      </c>
      <c r="L1596">
        <v>12188</v>
      </c>
      <c r="M1596" s="373" t="s">
        <v>377</v>
      </c>
      <c r="N1596" s="373" t="s">
        <v>378</v>
      </c>
      <c r="O1596" s="373" t="s">
        <v>2072</v>
      </c>
      <c r="P1596" s="373" t="s">
        <v>379</v>
      </c>
      <c r="Q1596" t="s">
        <v>380</v>
      </c>
      <c r="R1596" s="425" t="s">
        <v>380</v>
      </c>
      <c r="S1596" s="425" t="s">
        <v>380</v>
      </c>
      <c r="U1596" s="373" t="s">
        <v>377</v>
      </c>
      <c r="V1596" t="str">
        <f t="shared" si="50"/>
        <v>Capital District</v>
      </c>
      <c r="W1596" t="s">
        <v>380</v>
      </c>
    </row>
    <row r="1597" spans="10:23">
      <c r="J1597" s="372" t="str">
        <f t="shared" si="49"/>
        <v>12118Saratoga</v>
      </c>
      <c r="K1597" s="373" t="s">
        <v>2091</v>
      </c>
      <c r="L1597">
        <v>12118</v>
      </c>
      <c r="M1597" s="373" t="s">
        <v>377</v>
      </c>
      <c r="N1597" s="373" t="s">
        <v>492</v>
      </c>
      <c r="O1597" s="373" t="s">
        <v>2072</v>
      </c>
      <c r="P1597" s="373" t="s">
        <v>379</v>
      </c>
      <c r="Q1597" t="s">
        <v>380</v>
      </c>
      <c r="R1597" s="425" t="s">
        <v>380</v>
      </c>
      <c r="S1597" s="425" t="s">
        <v>380</v>
      </c>
      <c r="U1597" s="373" t="s">
        <v>377</v>
      </c>
      <c r="V1597" t="str">
        <f t="shared" si="50"/>
        <v>Capital District</v>
      </c>
      <c r="W1597" t="s">
        <v>380</v>
      </c>
    </row>
    <row r="1598" spans="10:23">
      <c r="J1598" s="372" t="str">
        <f t="shared" si="49"/>
        <v>12170Saratoga</v>
      </c>
      <c r="K1598" s="373" t="s">
        <v>2092</v>
      </c>
      <c r="L1598">
        <v>12170</v>
      </c>
      <c r="M1598" s="373" t="s">
        <v>377</v>
      </c>
      <c r="N1598" s="373" t="s">
        <v>492</v>
      </c>
      <c r="O1598" s="373" t="s">
        <v>2072</v>
      </c>
      <c r="P1598" s="373" t="s">
        <v>379</v>
      </c>
      <c r="Q1598" t="s">
        <v>380</v>
      </c>
      <c r="R1598" s="425" t="s">
        <v>380</v>
      </c>
      <c r="S1598" s="425" t="s">
        <v>380</v>
      </c>
      <c r="U1598" s="373" t="s">
        <v>377</v>
      </c>
      <c r="V1598" t="str">
        <f t="shared" si="50"/>
        <v>Capital District</v>
      </c>
      <c r="W1598" t="s">
        <v>380</v>
      </c>
    </row>
    <row r="1599" spans="10:23">
      <c r="J1599" s="372" t="str">
        <f t="shared" si="49"/>
        <v>12053Schenectady</v>
      </c>
      <c r="K1599" s="373" t="s">
        <v>2093</v>
      </c>
      <c r="L1599">
        <v>12053</v>
      </c>
      <c r="M1599" s="373" t="s">
        <v>377</v>
      </c>
      <c r="N1599" s="373" t="s">
        <v>378</v>
      </c>
      <c r="O1599" s="373" t="s">
        <v>2094</v>
      </c>
      <c r="P1599" s="373" t="s">
        <v>379</v>
      </c>
      <c r="Q1599" t="s">
        <v>380</v>
      </c>
      <c r="R1599" t="s">
        <v>380</v>
      </c>
      <c r="S1599" t="s">
        <v>380</v>
      </c>
      <c r="U1599" s="373" t="s">
        <v>377</v>
      </c>
      <c r="V1599" t="str">
        <f t="shared" si="50"/>
        <v>Capital District</v>
      </c>
      <c r="W1599" t="s">
        <v>380</v>
      </c>
    </row>
    <row r="1600" spans="10:23">
      <c r="J1600" s="372" t="str">
        <f t="shared" si="49"/>
        <v>12141Schenectady</v>
      </c>
      <c r="K1600" s="373" t="s">
        <v>2095</v>
      </c>
      <c r="L1600">
        <v>12141</v>
      </c>
      <c r="M1600" s="373" t="s">
        <v>377</v>
      </c>
      <c r="N1600" s="373" t="s">
        <v>378</v>
      </c>
      <c r="O1600" s="373" t="s">
        <v>2094</v>
      </c>
      <c r="P1600" s="373" t="s">
        <v>379</v>
      </c>
      <c r="Q1600" t="s">
        <v>380</v>
      </c>
      <c r="R1600" t="s">
        <v>380</v>
      </c>
      <c r="S1600" t="s">
        <v>380</v>
      </c>
      <c r="U1600" s="373" t="s">
        <v>377</v>
      </c>
      <c r="V1600" t="str">
        <f t="shared" si="50"/>
        <v>Capital District</v>
      </c>
      <c r="W1600" t="s">
        <v>380</v>
      </c>
    </row>
    <row r="1601" spans="10:23">
      <c r="J1601" s="372" t="str">
        <f t="shared" si="49"/>
        <v>12008Schenectady</v>
      </c>
      <c r="K1601" s="373" t="s">
        <v>2096</v>
      </c>
      <c r="L1601">
        <v>12008</v>
      </c>
      <c r="M1601" s="373" t="s">
        <v>377</v>
      </c>
      <c r="N1601" s="373" t="s">
        <v>378</v>
      </c>
      <c r="O1601" s="373" t="s">
        <v>2094</v>
      </c>
      <c r="P1601" s="373" t="s">
        <v>379</v>
      </c>
      <c r="Q1601" t="s">
        <v>380</v>
      </c>
      <c r="R1601" t="s">
        <v>380</v>
      </c>
      <c r="S1601" t="s">
        <v>380</v>
      </c>
      <c r="U1601" s="373" t="s">
        <v>377</v>
      </c>
      <c r="V1601" t="str">
        <f t="shared" si="50"/>
        <v>Capital District</v>
      </c>
      <c r="W1601" t="s">
        <v>380</v>
      </c>
    </row>
    <row r="1602" spans="10:23">
      <c r="J1602" s="372" t="str">
        <f t="shared" si="49"/>
        <v>12056Schenectady</v>
      </c>
      <c r="K1602" s="373" t="s">
        <v>2097</v>
      </c>
      <c r="L1602">
        <v>12056</v>
      </c>
      <c r="M1602" s="373" t="s">
        <v>377</v>
      </c>
      <c r="N1602" s="373" t="s">
        <v>378</v>
      </c>
      <c r="O1602" s="373" t="s">
        <v>2094</v>
      </c>
      <c r="P1602" s="373" t="s">
        <v>379</v>
      </c>
      <c r="Q1602" t="s">
        <v>380</v>
      </c>
      <c r="R1602" t="s">
        <v>380</v>
      </c>
      <c r="S1602" t="s">
        <v>380</v>
      </c>
      <c r="U1602" s="373" t="s">
        <v>377</v>
      </c>
      <c r="V1602" t="str">
        <f t="shared" si="50"/>
        <v>Capital District</v>
      </c>
      <c r="W1602" t="s">
        <v>380</v>
      </c>
    </row>
    <row r="1603" spans="10:23">
      <c r="J1603" s="372" t="str">
        <f t="shared" si="49"/>
        <v>12137Schenectady</v>
      </c>
      <c r="K1603" s="373" t="s">
        <v>2098</v>
      </c>
      <c r="L1603">
        <v>12137</v>
      </c>
      <c r="M1603" s="373" t="s">
        <v>377</v>
      </c>
      <c r="N1603" s="373" t="s">
        <v>378</v>
      </c>
      <c r="O1603" s="373" t="s">
        <v>2094</v>
      </c>
      <c r="P1603" s="373" t="s">
        <v>379</v>
      </c>
      <c r="Q1603" t="s">
        <v>380</v>
      </c>
      <c r="R1603" t="s">
        <v>380</v>
      </c>
      <c r="S1603" t="s">
        <v>380</v>
      </c>
      <c r="U1603" s="373" t="s">
        <v>377</v>
      </c>
      <c r="V1603" t="str">
        <f t="shared" si="50"/>
        <v>Capital District</v>
      </c>
      <c r="W1603" t="s">
        <v>380</v>
      </c>
    </row>
    <row r="1604" spans="10:23">
      <c r="J1604" s="372" t="str">
        <f t="shared" si="49"/>
        <v>12150Schenectady</v>
      </c>
      <c r="K1604" s="373" t="s">
        <v>2099</v>
      </c>
      <c r="L1604">
        <v>12150</v>
      </c>
      <c r="M1604" s="373" t="s">
        <v>377</v>
      </c>
      <c r="N1604" s="373" t="s">
        <v>378</v>
      </c>
      <c r="O1604" s="373" t="s">
        <v>2094</v>
      </c>
      <c r="P1604" s="373" t="s">
        <v>379</v>
      </c>
      <c r="Q1604" t="s">
        <v>380</v>
      </c>
      <c r="R1604" t="s">
        <v>380</v>
      </c>
      <c r="S1604" t="s">
        <v>380</v>
      </c>
      <c r="U1604" s="373" t="s">
        <v>377</v>
      </c>
      <c r="V1604" t="str">
        <f t="shared" si="50"/>
        <v>Capital District</v>
      </c>
      <c r="W1604" t="s">
        <v>380</v>
      </c>
    </row>
    <row r="1605" spans="10:23">
      <c r="J1605" s="372" t="str">
        <f t="shared" ref="J1605:J1668" si="51">CONCATENATE(L1605,O1605)</f>
        <v>12301Schenectady</v>
      </c>
      <c r="K1605" s="373" t="s">
        <v>2100</v>
      </c>
      <c r="L1605">
        <v>12301</v>
      </c>
      <c r="M1605" s="373" t="s">
        <v>377</v>
      </c>
      <c r="N1605" s="373" t="s">
        <v>378</v>
      </c>
      <c r="O1605" s="373" t="s">
        <v>2094</v>
      </c>
      <c r="P1605" s="373" t="s">
        <v>379</v>
      </c>
      <c r="Q1605" t="s">
        <v>380</v>
      </c>
      <c r="R1605" t="s">
        <v>380</v>
      </c>
      <c r="S1605" t="s">
        <v>380</v>
      </c>
      <c r="U1605" s="373" t="s">
        <v>377</v>
      </c>
      <c r="V1605" t="str">
        <f t="shared" ref="V1605:V1668" si="52">Q1605</f>
        <v>Capital District</v>
      </c>
      <c r="W1605" t="s">
        <v>380</v>
      </c>
    </row>
    <row r="1606" spans="10:23">
      <c r="J1606" s="372" t="str">
        <f t="shared" si="51"/>
        <v>12302Schenectady</v>
      </c>
      <c r="K1606" s="373" t="s">
        <v>2101</v>
      </c>
      <c r="L1606">
        <v>12302</v>
      </c>
      <c r="M1606" s="373" t="s">
        <v>377</v>
      </c>
      <c r="N1606" s="373" t="s">
        <v>378</v>
      </c>
      <c r="O1606" s="373" t="s">
        <v>2094</v>
      </c>
      <c r="P1606" s="373" t="s">
        <v>379</v>
      </c>
      <c r="Q1606" t="s">
        <v>380</v>
      </c>
      <c r="R1606" t="s">
        <v>380</v>
      </c>
      <c r="S1606" t="s">
        <v>380</v>
      </c>
      <c r="U1606" s="373" t="s">
        <v>377</v>
      </c>
      <c r="V1606" t="str">
        <f t="shared" si="52"/>
        <v>Capital District</v>
      </c>
      <c r="W1606" t="s">
        <v>380</v>
      </c>
    </row>
    <row r="1607" spans="10:23">
      <c r="J1607" s="372" t="str">
        <f t="shared" si="51"/>
        <v>12303Schenectady</v>
      </c>
      <c r="K1607" s="373" t="s">
        <v>2102</v>
      </c>
      <c r="L1607">
        <v>12303</v>
      </c>
      <c r="M1607" s="373" t="s">
        <v>377</v>
      </c>
      <c r="N1607" s="373" t="s">
        <v>378</v>
      </c>
      <c r="O1607" s="373" t="s">
        <v>2094</v>
      </c>
      <c r="P1607" s="373" t="s">
        <v>379</v>
      </c>
      <c r="Q1607" t="s">
        <v>380</v>
      </c>
      <c r="R1607" t="s">
        <v>380</v>
      </c>
      <c r="S1607" t="s">
        <v>380</v>
      </c>
      <c r="U1607" s="373" t="s">
        <v>377</v>
      </c>
      <c r="V1607" t="str">
        <f t="shared" si="52"/>
        <v>Capital District</v>
      </c>
      <c r="W1607" t="s">
        <v>380</v>
      </c>
    </row>
    <row r="1608" spans="10:23">
      <c r="J1608" s="372" t="str">
        <f t="shared" si="51"/>
        <v>12304Schenectady</v>
      </c>
      <c r="K1608" s="373" t="s">
        <v>2103</v>
      </c>
      <c r="L1608">
        <v>12304</v>
      </c>
      <c r="M1608" s="373" t="s">
        <v>377</v>
      </c>
      <c r="N1608" s="373" t="s">
        <v>378</v>
      </c>
      <c r="O1608" s="373" t="s">
        <v>2094</v>
      </c>
      <c r="P1608" s="373" t="s">
        <v>379</v>
      </c>
      <c r="Q1608" t="s">
        <v>380</v>
      </c>
      <c r="R1608" t="s">
        <v>380</v>
      </c>
      <c r="S1608" t="s">
        <v>380</v>
      </c>
      <c r="U1608" s="373" t="s">
        <v>377</v>
      </c>
      <c r="V1608" t="str">
        <f t="shared" si="52"/>
        <v>Capital District</v>
      </c>
      <c r="W1608" t="s">
        <v>380</v>
      </c>
    </row>
    <row r="1609" spans="10:23">
      <c r="J1609" s="372" t="str">
        <f t="shared" si="51"/>
        <v>12305Schenectady</v>
      </c>
      <c r="K1609" s="373" t="s">
        <v>2104</v>
      </c>
      <c r="L1609">
        <v>12305</v>
      </c>
      <c r="M1609" s="373" t="s">
        <v>377</v>
      </c>
      <c r="N1609" s="373" t="s">
        <v>378</v>
      </c>
      <c r="O1609" s="373" t="s">
        <v>2094</v>
      </c>
      <c r="P1609" s="373" t="s">
        <v>379</v>
      </c>
      <c r="Q1609" t="s">
        <v>380</v>
      </c>
      <c r="R1609" t="s">
        <v>380</v>
      </c>
      <c r="S1609" t="s">
        <v>380</v>
      </c>
      <c r="U1609" s="373" t="s">
        <v>377</v>
      </c>
      <c r="V1609" t="str">
        <f t="shared" si="52"/>
        <v>Capital District</v>
      </c>
      <c r="W1609" t="s">
        <v>380</v>
      </c>
    </row>
    <row r="1610" spans="10:23">
      <c r="J1610" s="372" t="str">
        <f t="shared" si="51"/>
        <v>12306Schenectady</v>
      </c>
      <c r="K1610" s="373" t="s">
        <v>2105</v>
      </c>
      <c r="L1610">
        <v>12306</v>
      </c>
      <c r="M1610" s="373" t="s">
        <v>377</v>
      </c>
      <c r="N1610" s="373" t="s">
        <v>378</v>
      </c>
      <c r="O1610" s="373" t="s">
        <v>2094</v>
      </c>
      <c r="P1610" s="373" t="s">
        <v>379</v>
      </c>
      <c r="Q1610" t="s">
        <v>380</v>
      </c>
      <c r="R1610" t="s">
        <v>380</v>
      </c>
      <c r="S1610" t="s">
        <v>380</v>
      </c>
      <c r="U1610" s="373" t="s">
        <v>377</v>
      </c>
      <c r="V1610" t="str">
        <f t="shared" si="52"/>
        <v>Capital District</v>
      </c>
      <c r="W1610" t="s">
        <v>380</v>
      </c>
    </row>
    <row r="1611" spans="10:23">
      <c r="J1611" s="372" t="str">
        <f t="shared" si="51"/>
        <v>12307Schenectady</v>
      </c>
      <c r="K1611" s="373" t="s">
        <v>2106</v>
      </c>
      <c r="L1611">
        <v>12307</v>
      </c>
      <c r="M1611" s="373" t="s">
        <v>377</v>
      </c>
      <c r="N1611" s="373" t="s">
        <v>378</v>
      </c>
      <c r="O1611" s="373" t="s">
        <v>2094</v>
      </c>
      <c r="P1611" s="373" t="s">
        <v>379</v>
      </c>
      <c r="Q1611" t="s">
        <v>380</v>
      </c>
      <c r="R1611" t="s">
        <v>380</v>
      </c>
      <c r="S1611" t="s">
        <v>380</v>
      </c>
      <c r="U1611" s="373" t="s">
        <v>377</v>
      </c>
      <c r="V1611" t="str">
        <f t="shared" si="52"/>
        <v>Capital District</v>
      </c>
      <c r="W1611" t="s">
        <v>380</v>
      </c>
    </row>
    <row r="1612" spans="10:23">
      <c r="J1612" s="372" t="str">
        <f t="shared" si="51"/>
        <v>12308Schenectady</v>
      </c>
      <c r="K1612" s="373" t="s">
        <v>2107</v>
      </c>
      <c r="L1612">
        <v>12308</v>
      </c>
      <c r="M1612" s="373" t="s">
        <v>377</v>
      </c>
      <c r="N1612" s="373" t="s">
        <v>378</v>
      </c>
      <c r="O1612" s="373" t="s">
        <v>2094</v>
      </c>
      <c r="P1612" s="373" t="s">
        <v>379</v>
      </c>
      <c r="Q1612" t="s">
        <v>380</v>
      </c>
      <c r="R1612" t="s">
        <v>380</v>
      </c>
      <c r="S1612" t="s">
        <v>380</v>
      </c>
      <c r="U1612" s="373" t="s">
        <v>377</v>
      </c>
      <c r="V1612" t="str">
        <f t="shared" si="52"/>
        <v>Capital District</v>
      </c>
      <c r="W1612" t="s">
        <v>380</v>
      </c>
    </row>
    <row r="1613" spans="10:23">
      <c r="J1613" s="372" t="str">
        <f t="shared" si="51"/>
        <v>12309Schenectady</v>
      </c>
      <c r="K1613" s="373" t="s">
        <v>2108</v>
      </c>
      <c r="L1613">
        <v>12309</v>
      </c>
      <c r="M1613" s="373" t="s">
        <v>377</v>
      </c>
      <c r="N1613" s="373" t="s">
        <v>378</v>
      </c>
      <c r="O1613" s="373" t="s">
        <v>2094</v>
      </c>
      <c r="P1613" s="373" t="s">
        <v>379</v>
      </c>
      <c r="Q1613" t="s">
        <v>380</v>
      </c>
      <c r="R1613" t="s">
        <v>380</v>
      </c>
      <c r="S1613" t="s">
        <v>380</v>
      </c>
      <c r="U1613" s="373" t="s">
        <v>377</v>
      </c>
      <c r="V1613" t="str">
        <f t="shared" si="52"/>
        <v>Capital District</v>
      </c>
      <c r="W1613" t="s">
        <v>380</v>
      </c>
    </row>
    <row r="1614" spans="10:23">
      <c r="J1614" s="372" t="str">
        <f t="shared" si="51"/>
        <v>12325Schenectady</v>
      </c>
      <c r="K1614" s="373" t="s">
        <v>2109</v>
      </c>
      <c r="L1614">
        <v>12325</v>
      </c>
      <c r="M1614" s="373" t="s">
        <v>377</v>
      </c>
      <c r="N1614" s="373" t="s">
        <v>378</v>
      </c>
      <c r="O1614" s="373" t="s">
        <v>2094</v>
      </c>
      <c r="P1614" s="373" t="s">
        <v>379</v>
      </c>
      <c r="Q1614" t="s">
        <v>380</v>
      </c>
      <c r="R1614" t="s">
        <v>380</v>
      </c>
      <c r="S1614" t="s">
        <v>380</v>
      </c>
      <c r="U1614" s="373" t="s">
        <v>377</v>
      </c>
      <c r="V1614" t="str">
        <f t="shared" si="52"/>
        <v>Capital District</v>
      </c>
      <c r="W1614" t="s">
        <v>380</v>
      </c>
    </row>
    <row r="1615" spans="10:23">
      <c r="J1615" s="372" t="str">
        <f t="shared" si="51"/>
        <v>12345Schenectady</v>
      </c>
      <c r="K1615" s="373" t="s">
        <v>2110</v>
      </c>
      <c r="L1615">
        <v>12345</v>
      </c>
      <c r="M1615" s="373" t="s">
        <v>377</v>
      </c>
      <c r="N1615" s="373" t="s">
        <v>378</v>
      </c>
      <c r="O1615" s="373" t="s">
        <v>2094</v>
      </c>
      <c r="P1615" s="373" t="s">
        <v>379</v>
      </c>
      <c r="Q1615" t="s">
        <v>380</v>
      </c>
      <c r="R1615" t="s">
        <v>380</v>
      </c>
      <c r="S1615" t="s">
        <v>380</v>
      </c>
      <c r="U1615" s="373" t="s">
        <v>377</v>
      </c>
      <c r="V1615" t="str">
        <f t="shared" si="52"/>
        <v>Capital District</v>
      </c>
      <c r="W1615" t="s">
        <v>380</v>
      </c>
    </row>
    <row r="1616" spans="10:23">
      <c r="J1616" s="372" t="str">
        <f t="shared" si="51"/>
        <v>12093Schoharie</v>
      </c>
      <c r="K1616" s="373" t="s">
        <v>2111</v>
      </c>
      <c r="L1616">
        <v>12093</v>
      </c>
      <c r="M1616" s="373" t="s">
        <v>430</v>
      </c>
      <c r="N1616" s="373" t="s">
        <v>492</v>
      </c>
      <c r="O1616" s="373" t="s">
        <v>2112</v>
      </c>
      <c r="P1616" s="373" t="s">
        <v>1042</v>
      </c>
      <c r="Q1616" t="s">
        <v>380</v>
      </c>
      <c r="R1616" t="s">
        <v>380</v>
      </c>
      <c r="S1616" t="s">
        <v>380</v>
      </c>
      <c r="U1616" s="373" t="s">
        <v>430</v>
      </c>
      <c r="V1616" t="str">
        <f t="shared" si="52"/>
        <v>Capital District</v>
      </c>
      <c r="W1616" t="s">
        <v>380</v>
      </c>
    </row>
    <row r="1617" spans="10:23">
      <c r="J1617" s="372" t="str">
        <f t="shared" si="51"/>
        <v>12031Schoharie</v>
      </c>
      <c r="K1617" s="373" t="s">
        <v>2113</v>
      </c>
      <c r="L1617">
        <v>12031</v>
      </c>
      <c r="M1617" s="373" t="s">
        <v>377</v>
      </c>
      <c r="N1617" s="373" t="s">
        <v>378</v>
      </c>
      <c r="O1617" s="373" t="s">
        <v>2112</v>
      </c>
      <c r="P1617" s="373" t="s">
        <v>1042</v>
      </c>
      <c r="Q1617" t="s">
        <v>380</v>
      </c>
      <c r="R1617" t="s">
        <v>380</v>
      </c>
      <c r="S1617" t="s">
        <v>380</v>
      </c>
      <c r="U1617" s="373" t="s">
        <v>377</v>
      </c>
      <c r="V1617" t="str">
        <f t="shared" si="52"/>
        <v>Capital District</v>
      </c>
      <c r="W1617" t="s">
        <v>380</v>
      </c>
    </row>
    <row r="1618" spans="10:23">
      <c r="J1618" s="372" t="str">
        <f t="shared" si="51"/>
        <v>12035Schoharie</v>
      </c>
      <c r="K1618" s="373" t="s">
        <v>2114</v>
      </c>
      <c r="L1618">
        <v>12035</v>
      </c>
      <c r="M1618" s="373" t="s">
        <v>377</v>
      </c>
      <c r="N1618" s="373" t="s">
        <v>378</v>
      </c>
      <c r="O1618" s="373" t="s">
        <v>2112</v>
      </c>
      <c r="P1618" s="373" t="s">
        <v>1042</v>
      </c>
      <c r="Q1618" t="s">
        <v>380</v>
      </c>
      <c r="R1618" t="s">
        <v>380</v>
      </c>
      <c r="S1618" t="s">
        <v>380</v>
      </c>
      <c r="U1618" s="373" t="s">
        <v>377</v>
      </c>
      <c r="V1618" t="str">
        <f t="shared" si="52"/>
        <v>Capital District</v>
      </c>
      <c r="W1618" t="s">
        <v>380</v>
      </c>
    </row>
    <row r="1619" spans="10:23">
      <c r="J1619" s="372" t="str">
        <f t="shared" si="51"/>
        <v>12043Schoharie</v>
      </c>
      <c r="K1619" s="373" t="s">
        <v>2115</v>
      </c>
      <c r="L1619">
        <v>12043</v>
      </c>
      <c r="M1619" s="373" t="s">
        <v>377</v>
      </c>
      <c r="N1619" s="373" t="s">
        <v>378</v>
      </c>
      <c r="O1619" s="373" t="s">
        <v>2112</v>
      </c>
      <c r="P1619" s="373" t="s">
        <v>1042</v>
      </c>
      <c r="Q1619" t="s">
        <v>380</v>
      </c>
      <c r="R1619" t="s">
        <v>380</v>
      </c>
      <c r="S1619" t="s">
        <v>380</v>
      </c>
      <c r="U1619" s="373" t="s">
        <v>377</v>
      </c>
      <c r="V1619" t="str">
        <f t="shared" si="52"/>
        <v>Capital District</v>
      </c>
      <c r="W1619" t="s">
        <v>380</v>
      </c>
    </row>
    <row r="1620" spans="10:23">
      <c r="J1620" s="372" t="str">
        <f t="shared" si="51"/>
        <v>12066Schoharie</v>
      </c>
      <c r="K1620" s="373" t="s">
        <v>2116</v>
      </c>
      <c r="L1620">
        <v>12066</v>
      </c>
      <c r="M1620" s="373" t="s">
        <v>377</v>
      </c>
      <c r="N1620" s="373" t="s">
        <v>378</v>
      </c>
      <c r="O1620" s="373" t="s">
        <v>2112</v>
      </c>
      <c r="P1620" s="373" t="s">
        <v>1042</v>
      </c>
      <c r="Q1620" t="s">
        <v>380</v>
      </c>
      <c r="R1620" t="s">
        <v>380</v>
      </c>
      <c r="S1620" t="s">
        <v>380</v>
      </c>
      <c r="U1620" s="373" t="s">
        <v>377</v>
      </c>
      <c r="V1620" t="str">
        <f t="shared" si="52"/>
        <v>Capital District</v>
      </c>
      <c r="W1620" t="s">
        <v>380</v>
      </c>
    </row>
    <row r="1621" spans="10:23">
      <c r="J1621" s="372" t="str">
        <f t="shared" si="51"/>
        <v>12071Schoharie</v>
      </c>
      <c r="K1621" s="373" t="s">
        <v>2117</v>
      </c>
      <c r="L1621">
        <v>12071</v>
      </c>
      <c r="M1621" s="373" t="s">
        <v>377</v>
      </c>
      <c r="N1621" s="373" t="s">
        <v>378</v>
      </c>
      <c r="O1621" s="373" t="s">
        <v>2112</v>
      </c>
      <c r="P1621" s="373" t="s">
        <v>1042</v>
      </c>
      <c r="Q1621" t="s">
        <v>380</v>
      </c>
      <c r="R1621" t="s">
        <v>380</v>
      </c>
      <c r="S1621" t="s">
        <v>380</v>
      </c>
      <c r="U1621" s="373" t="s">
        <v>377</v>
      </c>
      <c r="V1621" t="str">
        <f t="shared" si="52"/>
        <v>Capital District</v>
      </c>
      <c r="W1621" t="s">
        <v>380</v>
      </c>
    </row>
    <row r="1622" spans="10:23">
      <c r="J1622" s="372" t="str">
        <f t="shared" si="51"/>
        <v>12073Schoharie</v>
      </c>
      <c r="K1622" s="373" t="s">
        <v>2118</v>
      </c>
      <c r="L1622">
        <v>12073</v>
      </c>
      <c r="M1622" s="373" t="s">
        <v>377</v>
      </c>
      <c r="N1622" s="373" t="s">
        <v>378</v>
      </c>
      <c r="O1622" s="373" t="s">
        <v>2112</v>
      </c>
      <c r="P1622" s="373" t="s">
        <v>1042</v>
      </c>
      <c r="Q1622" t="s">
        <v>380</v>
      </c>
      <c r="R1622" t="s">
        <v>380</v>
      </c>
      <c r="S1622" t="s">
        <v>380</v>
      </c>
      <c r="U1622" s="373" t="s">
        <v>377</v>
      </c>
      <c r="V1622" t="str">
        <f t="shared" si="52"/>
        <v>Capital District</v>
      </c>
      <c r="W1622" t="s">
        <v>380</v>
      </c>
    </row>
    <row r="1623" spans="10:23">
      <c r="J1623" s="372" t="str">
        <f t="shared" si="51"/>
        <v>12092Schoharie</v>
      </c>
      <c r="K1623" s="373" t="s">
        <v>2119</v>
      </c>
      <c r="L1623">
        <v>12092</v>
      </c>
      <c r="M1623" s="373" t="s">
        <v>377</v>
      </c>
      <c r="N1623" s="373" t="s">
        <v>378</v>
      </c>
      <c r="O1623" s="373" t="s">
        <v>2112</v>
      </c>
      <c r="P1623" s="373" t="s">
        <v>1042</v>
      </c>
      <c r="Q1623" t="s">
        <v>380</v>
      </c>
      <c r="R1623" t="s">
        <v>380</v>
      </c>
      <c r="S1623" t="s">
        <v>380</v>
      </c>
      <c r="U1623" s="373" t="s">
        <v>377</v>
      </c>
      <c r="V1623" t="str">
        <f t="shared" si="52"/>
        <v>Capital District</v>
      </c>
      <c r="W1623" t="s">
        <v>380</v>
      </c>
    </row>
    <row r="1624" spans="10:23">
      <c r="J1624" s="372" t="str">
        <f t="shared" si="51"/>
        <v>12122Schoharie</v>
      </c>
      <c r="K1624" s="373" t="s">
        <v>2120</v>
      </c>
      <c r="L1624">
        <v>12122</v>
      </c>
      <c r="M1624" s="373" t="s">
        <v>377</v>
      </c>
      <c r="N1624" s="373" t="s">
        <v>378</v>
      </c>
      <c r="O1624" s="373" t="s">
        <v>2112</v>
      </c>
      <c r="P1624" s="373" t="s">
        <v>1042</v>
      </c>
      <c r="Q1624" t="s">
        <v>380</v>
      </c>
      <c r="R1624" t="s">
        <v>380</v>
      </c>
      <c r="S1624" t="s">
        <v>380</v>
      </c>
      <c r="U1624" s="373" t="s">
        <v>377</v>
      </c>
      <c r="V1624" t="str">
        <f t="shared" si="52"/>
        <v>Capital District</v>
      </c>
      <c r="W1624" t="s">
        <v>380</v>
      </c>
    </row>
    <row r="1625" spans="10:23">
      <c r="J1625" s="372" t="str">
        <f t="shared" si="51"/>
        <v>12131Schoharie</v>
      </c>
      <c r="K1625" s="373" t="s">
        <v>2121</v>
      </c>
      <c r="L1625">
        <v>12131</v>
      </c>
      <c r="M1625" s="373" t="s">
        <v>377</v>
      </c>
      <c r="N1625" s="373" t="s">
        <v>378</v>
      </c>
      <c r="O1625" s="373" t="s">
        <v>2112</v>
      </c>
      <c r="P1625" s="373" t="s">
        <v>1042</v>
      </c>
      <c r="Q1625" t="s">
        <v>380</v>
      </c>
      <c r="R1625" t="s">
        <v>380</v>
      </c>
      <c r="S1625" t="s">
        <v>380</v>
      </c>
      <c r="U1625" s="373" t="s">
        <v>377</v>
      </c>
      <c r="V1625" t="str">
        <f t="shared" si="52"/>
        <v>Capital District</v>
      </c>
      <c r="W1625" t="s">
        <v>380</v>
      </c>
    </row>
    <row r="1626" spans="10:23">
      <c r="J1626" s="372" t="str">
        <f t="shared" si="51"/>
        <v>12157Schoharie</v>
      </c>
      <c r="K1626" s="373" t="s">
        <v>2122</v>
      </c>
      <c r="L1626">
        <v>12157</v>
      </c>
      <c r="M1626" s="373" t="s">
        <v>377</v>
      </c>
      <c r="N1626" s="373" t="s">
        <v>378</v>
      </c>
      <c r="O1626" s="373" t="s">
        <v>2112</v>
      </c>
      <c r="P1626" s="373" t="s">
        <v>1042</v>
      </c>
      <c r="Q1626" t="s">
        <v>380</v>
      </c>
      <c r="R1626" t="s">
        <v>380</v>
      </c>
      <c r="S1626" t="s">
        <v>380</v>
      </c>
      <c r="U1626" s="373" t="s">
        <v>377</v>
      </c>
      <c r="V1626" t="str">
        <f t="shared" si="52"/>
        <v>Capital District</v>
      </c>
      <c r="W1626" t="s">
        <v>380</v>
      </c>
    </row>
    <row r="1627" spans="10:23">
      <c r="J1627" s="372" t="str">
        <f t="shared" si="51"/>
        <v>12160Schoharie</v>
      </c>
      <c r="K1627" s="373" t="s">
        <v>2123</v>
      </c>
      <c r="L1627">
        <v>12160</v>
      </c>
      <c r="M1627" s="373" t="s">
        <v>377</v>
      </c>
      <c r="N1627" s="373" t="s">
        <v>378</v>
      </c>
      <c r="O1627" s="373" t="s">
        <v>2112</v>
      </c>
      <c r="P1627" s="373" t="s">
        <v>1042</v>
      </c>
      <c r="Q1627" t="s">
        <v>380</v>
      </c>
      <c r="R1627" t="s">
        <v>380</v>
      </c>
      <c r="S1627" t="s">
        <v>380</v>
      </c>
      <c r="U1627" s="373" t="s">
        <v>377</v>
      </c>
      <c r="V1627" t="str">
        <f t="shared" si="52"/>
        <v>Capital District</v>
      </c>
      <c r="W1627" t="s">
        <v>380</v>
      </c>
    </row>
    <row r="1628" spans="10:23">
      <c r="J1628" s="372" t="str">
        <f t="shared" si="51"/>
        <v>12175Schoharie</v>
      </c>
      <c r="K1628" s="373" t="s">
        <v>2124</v>
      </c>
      <c r="L1628">
        <v>12175</v>
      </c>
      <c r="M1628" s="373" t="s">
        <v>377</v>
      </c>
      <c r="N1628" s="373" t="s">
        <v>378</v>
      </c>
      <c r="O1628" s="373" t="s">
        <v>2112</v>
      </c>
      <c r="P1628" s="373" t="s">
        <v>1042</v>
      </c>
      <c r="Q1628" t="s">
        <v>380</v>
      </c>
      <c r="R1628" t="s">
        <v>380</v>
      </c>
      <c r="S1628" t="s">
        <v>380</v>
      </c>
      <c r="U1628" s="373" t="s">
        <v>377</v>
      </c>
      <c r="V1628" t="str">
        <f t="shared" si="52"/>
        <v>Capital District</v>
      </c>
      <c r="W1628" t="s">
        <v>380</v>
      </c>
    </row>
    <row r="1629" spans="10:23">
      <c r="J1629" s="372" t="str">
        <f t="shared" si="51"/>
        <v>12187Schoharie</v>
      </c>
      <c r="K1629" s="373" t="s">
        <v>2125</v>
      </c>
      <c r="L1629">
        <v>12187</v>
      </c>
      <c r="M1629" s="373" t="s">
        <v>377</v>
      </c>
      <c r="N1629" s="373" t="s">
        <v>378</v>
      </c>
      <c r="O1629" s="373" t="s">
        <v>2112</v>
      </c>
      <c r="P1629" s="373" t="s">
        <v>1042</v>
      </c>
      <c r="Q1629" t="s">
        <v>380</v>
      </c>
      <c r="R1629" t="s">
        <v>380</v>
      </c>
      <c r="S1629" t="s">
        <v>380</v>
      </c>
      <c r="U1629" s="373" t="s">
        <v>377</v>
      </c>
      <c r="V1629" t="str">
        <f t="shared" si="52"/>
        <v>Capital District</v>
      </c>
      <c r="W1629" t="s">
        <v>380</v>
      </c>
    </row>
    <row r="1630" spans="10:23">
      <c r="J1630" s="372" t="str">
        <f t="shared" si="51"/>
        <v>12194Schoharie</v>
      </c>
      <c r="K1630" s="373" t="s">
        <v>2126</v>
      </c>
      <c r="L1630">
        <v>12194</v>
      </c>
      <c r="M1630" s="373" t="s">
        <v>377</v>
      </c>
      <c r="N1630" s="373" t="s">
        <v>378</v>
      </c>
      <c r="O1630" s="373" t="s">
        <v>2112</v>
      </c>
      <c r="P1630" s="373" t="s">
        <v>1042</v>
      </c>
      <c r="Q1630" t="s">
        <v>380</v>
      </c>
      <c r="R1630" t="s">
        <v>380</v>
      </c>
      <c r="S1630" t="s">
        <v>380</v>
      </c>
      <c r="U1630" s="373" t="s">
        <v>377</v>
      </c>
      <c r="V1630" t="str">
        <f t="shared" si="52"/>
        <v>Capital District</v>
      </c>
      <c r="W1630" t="s">
        <v>380</v>
      </c>
    </row>
    <row r="1631" spans="10:23">
      <c r="J1631" s="372" t="str">
        <f t="shared" si="51"/>
        <v>13459Schoharie</v>
      </c>
      <c r="K1631" s="373" t="s">
        <v>2127</v>
      </c>
      <c r="L1631">
        <v>13459</v>
      </c>
      <c r="M1631" s="373" t="s">
        <v>377</v>
      </c>
      <c r="N1631" s="373" t="s">
        <v>378</v>
      </c>
      <c r="O1631" s="373" t="s">
        <v>2112</v>
      </c>
      <c r="P1631" s="373" t="s">
        <v>1042</v>
      </c>
      <c r="Q1631" t="s">
        <v>380</v>
      </c>
      <c r="R1631" t="s">
        <v>380</v>
      </c>
      <c r="S1631" t="s">
        <v>380</v>
      </c>
      <c r="U1631" s="373" t="s">
        <v>377</v>
      </c>
      <c r="V1631" t="str">
        <f t="shared" si="52"/>
        <v>Capital District</v>
      </c>
      <c r="W1631" t="s">
        <v>380</v>
      </c>
    </row>
    <row r="1632" spans="10:23">
      <c r="J1632" s="372" t="str">
        <f t="shared" si="51"/>
        <v>12076Schoharie</v>
      </c>
      <c r="K1632" s="373" t="s">
        <v>2128</v>
      </c>
      <c r="L1632">
        <v>12076</v>
      </c>
      <c r="M1632" s="373" t="s">
        <v>377</v>
      </c>
      <c r="N1632" s="373" t="s">
        <v>492</v>
      </c>
      <c r="O1632" s="373" t="s">
        <v>2112</v>
      </c>
      <c r="P1632" s="373" t="s">
        <v>1042</v>
      </c>
      <c r="Q1632" t="s">
        <v>380</v>
      </c>
      <c r="R1632" t="s">
        <v>380</v>
      </c>
      <c r="S1632" t="s">
        <v>380</v>
      </c>
      <c r="U1632" s="373" t="s">
        <v>377</v>
      </c>
      <c r="V1632" t="str">
        <f t="shared" si="52"/>
        <v>Capital District</v>
      </c>
      <c r="W1632" t="s">
        <v>380</v>
      </c>
    </row>
    <row r="1633" spans="10:23">
      <c r="J1633" s="372" t="str">
        <f t="shared" si="51"/>
        <v>12149Schoharie</v>
      </c>
      <c r="K1633" s="373" t="s">
        <v>2129</v>
      </c>
      <c r="L1633">
        <v>12149</v>
      </c>
      <c r="M1633" s="373" t="s">
        <v>377</v>
      </c>
      <c r="N1633" s="373" t="s">
        <v>494</v>
      </c>
      <c r="O1633" s="373" t="s">
        <v>2112</v>
      </c>
      <c r="P1633" s="373" t="s">
        <v>1042</v>
      </c>
      <c r="Q1633" t="s">
        <v>380</v>
      </c>
      <c r="R1633" t="s">
        <v>380</v>
      </c>
      <c r="S1633" t="s">
        <v>380</v>
      </c>
      <c r="U1633" s="373" t="s">
        <v>377</v>
      </c>
      <c r="V1633" t="str">
        <f t="shared" si="52"/>
        <v>Capital District</v>
      </c>
      <c r="W1633" t="s">
        <v>380</v>
      </c>
    </row>
    <row r="1634" spans="10:23">
      <c r="J1634" s="372" t="str">
        <f t="shared" si="51"/>
        <v>14818Schuyler</v>
      </c>
      <c r="K1634" s="373" t="s">
        <v>2130</v>
      </c>
      <c r="L1634">
        <v>14818</v>
      </c>
      <c r="M1634" s="373" t="s">
        <v>424</v>
      </c>
      <c r="N1634" s="373" t="s">
        <v>492</v>
      </c>
      <c r="O1634" s="373" t="s">
        <v>2131</v>
      </c>
      <c r="P1634" s="373" t="s">
        <v>584</v>
      </c>
      <c r="Q1634" t="s">
        <v>515</v>
      </c>
      <c r="R1634" t="s">
        <v>515</v>
      </c>
      <c r="S1634" t="s">
        <v>515</v>
      </c>
      <c r="U1634" s="373" t="s">
        <v>424</v>
      </c>
      <c r="V1634" t="str">
        <f t="shared" si="52"/>
        <v>Western</v>
      </c>
      <c r="W1634" t="s">
        <v>516</v>
      </c>
    </row>
    <row r="1635" spans="10:23">
      <c r="J1635" s="372" t="str">
        <f t="shared" si="51"/>
        <v>14841Schuyler</v>
      </c>
      <c r="K1635" s="373" t="s">
        <v>2132</v>
      </c>
      <c r="L1635">
        <v>14841</v>
      </c>
      <c r="M1635" s="373" t="s">
        <v>424</v>
      </c>
      <c r="N1635" s="373" t="s">
        <v>492</v>
      </c>
      <c r="O1635" s="373" t="s">
        <v>2131</v>
      </c>
      <c r="P1635" s="373" t="s">
        <v>584</v>
      </c>
      <c r="Q1635" t="s">
        <v>515</v>
      </c>
      <c r="R1635" t="s">
        <v>515</v>
      </c>
      <c r="S1635" t="s">
        <v>515</v>
      </c>
      <c r="U1635" s="373" t="s">
        <v>424</v>
      </c>
      <c r="V1635" t="str">
        <f t="shared" si="52"/>
        <v>Western</v>
      </c>
      <c r="W1635" t="s">
        <v>516</v>
      </c>
    </row>
    <row r="1636" spans="10:23">
      <c r="J1636" s="372" t="str">
        <f t="shared" si="51"/>
        <v>14863Schuyler</v>
      </c>
      <c r="K1636" s="373" t="s">
        <v>2133</v>
      </c>
      <c r="L1636">
        <v>14863</v>
      </c>
      <c r="M1636" s="373" t="s">
        <v>424</v>
      </c>
      <c r="N1636" s="373" t="s">
        <v>492</v>
      </c>
      <c r="O1636" s="373" t="s">
        <v>2131</v>
      </c>
      <c r="P1636" s="373" t="s">
        <v>584</v>
      </c>
      <c r="Q1636" t="s">
        <v>515</v>
      </c>
      <c r="R1636" t="s">
        <v>515</v>
      </c>
      <c r="S1636" t="s">
        <v>515</v>
      </c>
      <c r="U1636" s="373" t="s">
        <v>424</v>
      </c>
      <c r="V1636" t="str">
        <f t="shared" si="52"/>
        <v>Western</v>
      </c>
      <c r="W1636" t="s">
        <v>516</v>
      </c>
    </row>
    <row r="1637" spans="10:23">
      <c r="J1637" s="372" t="str">
        <f t="shared" si="51"/>
        <v>14876Schuyler</v>
      </c>
      <c r="K1637" s="373" t="s">
        <v>2134</v>
      </c>
      <c r="L1637">
        <v>14876</v>
      </c>
      <c r="M1637" s="373" t="s">
        <v>424</v>
      </c>
      <c r="N1637" s="373" t="s">
        <v>494</v>
      </c>
      <c r="O1637" s="373" t="s">
        <v>2131</v>
      </c>
      <c r="P1637" s="373" t="s">
        <v>584</v>
      </c>
      <c r="Q1637" t="s">
        <v>515</v>
      </c>
      <c r="R1637" t="s">
        <v>515</v>
      </c>
      <c r="S1637" t="s">
        <v>515</v>
      </c>
      <c r="U1637" s="373" t="s">
        <v>424</v>
      </c>
      <c r="V1637" t="str">
        <f t="shared" si="52"/>
        <v>Western</v>
      </c>
      <c r="W1637" t="s">
        <v>516</v>
      </c>
    </row>
    <row r="1638" spans="10:23">
      <c r="J1638" s="372" t="str">
        <f t="shared" si="51"/>
        <v>14891Schuyler</v>
      </c>
      <c r="K1638" s="373" t="s">
        <v>2135</v>
      </c>
      <c r="L1638">
        <v>14891</v>
      </c>
      <c r="M1638" s="373" t="s">
        <v>424</v>
      </c>
      <c r="N1638" s="373" t="s">
        <v>494</v>
      </c>
      <c r="O1638" s="373" t="s">
        <v>2131</v>
      </c>
      <c r="P1638" s="373" t="s">
        <v>584</v>
      </c>
      <c r="Q1638" t="s">
        <v>515</v>
      </c>
      <c r="R1638" t="s">
        <v>515</v>
      </c>
      <c r="S1638" t="s">
        <v>515</v>
      </c>
      <c r="U1638" s="373" t="s">
        <v>424</v>
      </c>
      <c r="V1638" t="str">
        <f t="shared" si="52"/>
        <v>Western</v>
      </c>
      <c r="W1638" t="s">
        <v>516</v>
      </c>
    </row>
    <row r="1639" spans="10:23">
      <c r="J1639" s="372" t="str">
        <f t="shared" si="51"/>
        <v>14805Schuyler</v>
      </c>
      <c r="K1639" s="373" t="s">
        <v>2136</v>
      </c>
      <c r="L1639">
        <v>14805</v>
      </c>
      <c r="M1639" s="373" t="s">
        <v>424</v>
      </c>
      <c r="N1639" s="373" t="s">
        <v>492</v>
      </c>
      <c r="O1639" s="373" t="s">
        <v>2131</v>
      </c>
      <c r="P1639" s="373" t="s">
        <v>584</v>
      </c>
      <c r="Q1639" t="s">
        <v>515</v>
      </c>
      <c r="R1639" t="s">
        <v>515</v>
      </c>
      <c r="S1639" t="s">
        <v>515</v>
      </c>
      <c r="U1639" s="373" t="s">
        <v>424</v>
      </c>
      <c r="V1639" t="str">
        <f t="shared" si="52"/>
        <v>Western</v>
      </c>
      <c r="W1639" t="s">
        <v>516</v>
      </c>
    </row>
    <row r="1640" spans="10:23">
      <c r="J1640" s="372" t="str">
        <f t="shared" si="51"/>
        <v>14824Schuyler</v>
      </c>
      <c r="K1640" s="373" t="s">
        <v>2137</v>
      </c>
      <c r="L1640">
        <v>14824</v>
      </c>
      <c r="M1640" s="373" t="s">
        <v>424</v>
      </c>
      <c r="N1640" s="373" t="s">
        <v>492</v>
      </c>
      <c r="O1640" s="373" t="s">
        <v>2131</v>
      </c>
      <c r="P1640" s="373" t="s">
        <v>584</v>
      </c>
      <c r="Q1640" t="s">
        <v>515</v>
      </c>
      <c r="R1640" t="s">
        <v>515</v>
      </c>
      <c r="S1640" t="s">
        <v>515</v>
      </c>
      <c r="U1640" s="373" t="s">
        <v>424</v>
      </c>
      <c r="V1640" t="str">
        <f t="shared" si="52"/>
        <v>Western</v>
      </c>
      <c r="W1640" t="s">
        <v>516</v>
      </c>
    </row>
    <row r="1641" spans="10:23">
      <c r="J1641" s="372" t="str">
        <f t="shared" si="51"/>
        <v>14865Schuyler</v>
      </c>
      <c r="K1641" s="373" t="s">
        <v>2138</v>
      </c>
      <c r="L1641">
        <v>14865</v>
      </c>
      <c r="M1641" s="373" t="s">
        <v>424</v>
      </c>
      <c r="N1641" s="373" t="s">
        <v>492</v>
      </c>
      <c r="O1641" s="373" t="s">
        <v>2131</v>
      </c>
      <c r="P1641" s="373" t="s">
        <v>584</v>
      </c>
      <c r="Q1641" t="s">
        <v>515</v>
      </c>
      <c r="R1641" t="s">
        <v>515</v>
      </c>
      <c r="S1641" t="s">
        <v>515</v>
      </c>
      <c r="U1641" s="373" t="s">
        <v>424</v>
      </c>
      <c r="V1641" t="str">
        <f t="shared" si="52"/>
        <v>Western</v>
      </c>
      <c r="W1641" t="s">
        <v>516</v>
      </c>
    </row>
    <row r="1642" spans="10:23">
      <c r="J1642" s="372" t="str">
        <f t="shared" si="51"/>
        <v>14869Schuyler</v>
      </c>
      <c r="K1642" s="373" t="s">
        <v>2139</v>
      </c>
      <c r="L1642">
        <v>14869</v>
      </c>
      <c r="M1642" s="373" t="s">
        <v>424</v>
      </c>
      <c r="N1642" s="373" t="s">
        <v>492</v>
      </c>
      <c r="O1642" s="373" t="s">
        <v>2131</v>
      </c>
      <c r="P1642" s="373" t="s">
        <v>584</v>
      </c>
      <c r="Q1642" t="s">
        <v>515</v>
      </c>
      <c r="R1642" t="s">
        <v>515</v>
      </c>
      <c r="S1642" t="s">
        <v>515</v>
      </c>
      <c r="U1642" s="373" t="s">
        <v>424</v>
      </c>
      <c r="V1642" t="str">
        <f t="shared" si="52"/>
        <v>Western</v>
      </c>
      <c r="W1642" t="s">
        <v>516</v>
      </c>
    </row>
    <row r="1643" spans="10:23">
      <c r="J1643" s="372" t="str">
        <f t="shared" si="51"/>
        <v>14887Schuyler</v>
      </c>
      <c r="K1643" s="373" t="s">
        <v>2140</v>
      </c>
      <c r="L1643">
        <v>14887</v>
      </c>
      <c r="M1643" s="373" t="s">
        <v>424</v>
      </c>
      <c r="N1643" s="373" t="s">
        <v>492</v>
      </c>
      <c r="O1643" s="373" t="s">
        <v>2131</v>
      </c>
      <c r="P1643" s="373" t="s">
        <v>584</v>
      </c>
      <c r="Q1643" t="s">
        <v>515</v>
      </c>
      <c r="R1643" t="s">
        <v>515</v>
      </c>
      <c r="S1643" t="s">
        <v>515</v>
      </c>
      <c r="U1643" s="373" t="s">
        <v>424</v>
      </c>
      <c r="V1643" t="str">
        <f t="shared" si="52"/>
        <v>Western</v>
      </c>
      <c r="W1643" t="s">
        <v>516</v>
      </c>
    </row>
    <row r="1644" spans="10:23">
      <c r="J1644" s="372" t="str">
        <f t="shared" si="51"/>
        <v>14893Schuyler</v>
      </c>
      <c r="K1644" s="373" t="s">
        <v>2141</v>
      </c>
      <c r="L1644">
        <v>14893</v>
      </c>
      <c r="M1644" s="373" t="s">
        <v>424</v>
      </c>
      <c r="N1644" s="373" t="s">
        <v>492</v>
      </c>
      <c r="O1644" s="373" t="s">
        <v>2131</v>
      </c>
      <c r="P1644" s="373" t="s">
        <v>584</v>
      </c>
      <c r="Q1644" t="s">
        <v>515</v>
      </c>
      <c r="R1644" t="s">
        <v>515</v>
      </c>
      <c r="S1644" t="s">
        <v>515</v>
      </c>
      <c r="U1644" s="373" t="s">
        <v>424</v>
      </c>
      <c r="V1644" t="str">
        <f t="shared" si="52"/>
        <v>Western</v>
      </c>
      <c r="W1644" t="s">
        <v>516</v>
      </c>
    </row>
    <row r="1645" spans="10:23">
      <c r="J1645" s="372" t="str">
        <f t="shared" si="51"/>
        <v>13065Seneca</v>
      </c>
      <c r="K1645" s="373" t="s">
        <v>2142</v>
      </c>
      <c r="L1645">
        <v>13065</v>
      </c>
      <c r="M1645" s="373" t="s">
        <v>424</v>
      </c>
      <c r="N1645" s="373" t="s">
        <v>492</v>
      </c>
      <c r="O1645" s="373" t="s">
        <v>2143</v>
      </c>
      <c r="P1645" s="373" t="s">
        <v>1053</v>
      </c>
      <c r="Q1645" t="s">
        <v>515</v>
      </c>
      <c r="R1645" t="s">
        <v>515</v>
      </c>
      <c r="S1645" t="s">
        <v>515</v>
      </c>
      <c r="U1645" s="373" t="s">
        <v>424</v>
      </c>
      <c r="V1645" t="str">
        <f t="shared" si="52"/>
        <v>Western</v>
      </c>
      <c r="W1645" t="s">
        <v>516</v>
      </c>
    </row>
    <row r="1646" spans="10:23">
      <c r="J1646" s="372" t="str">
        <f t="shared" si="51"/>
        <v>13148Seneca</v>
      </c>
      <c r="K1646" s="373" t="s">
        <v>2144</v>
      </c>
      <c r="L1646">
        <v>13148</v>
      </c>
      <c r="M1646" s="373" t="s">
        <v>424</v>
      </c>
      <c r="N1646" s="373" t="s">
        <v>492</v>
      </c>
      <c r="O1646" s="373" t="s">
        <v>2143</v>
      </c>
      <c r="P1646" s="373" t="s">
        <v>1053</v>
      </c>
      <c r="Q1646" t="s">
        <v>515</v>
      </c>
      <c r="R1646" t="s">
        <v>515</v>
      </c>
      <c r="S1646" t="s">
        <v>515</v>
      </c>
      <c r="U1646" s="373" t="s">
        <v>424</v>
      </c>
      <c r="V1646" t="str">
        <f t="shared" si="52"/>
        <v>Western</v>
      </c>
      <c r="W1646" t="s">
        <v>516</v>
      </c>
    </row>
    <row r="1647" spans="10:23">
      <c r="J1647" s="372" t="str">
        <f t="shared" si="51"/>
        <v>13165Seneca</v>
      </c>
      <c r="K1647" s="373" t="s">
        <v>2145</v>
      </c>
      <c r="L1647">
        <v>13165</v>
      </c>
      <c r="M1647" s="373" t="s">
        <v>424</v>
      </c>
      <c r="N1647" s="373" t="s">
        <v>492</v>
      </c>
      <c r="O1647" s="373" t="s">
        <v>2143</v>
      </c>
      <c r="P1647" s="373" t="s">
        <v>1053</v>
      </c>
      <c r="Q1647" t="s">
        <v>515</v>
      </c>
      <c r="R1647" t="s">
        <v>515</v>
      </c>
      <c r="S1647" t="s">
        <v>515</v>
      </c>
      <c r="U1647" s="373" t="s">
        <v>424</v>
      </c>
      <c r="V1647" t="str">
        <f t="shared" si="52"/>
        <v>Western</v>
      </c>
      <c r="W1647" t="s">
        <v>516</v>
      </c>
    </row>
    <row r="1648" spans="10:23">
      <c r="J1648" s="372" t="str">
        <f t="shared" si="51"/>
        <v>14541Seneca</v>
      </c>
      <c r="K1648" s="373" t="s">
        <v>2146</v>
      </c>
      <c r="L1648">
        <v>14541</v>
      </c>
      <c r="M1648" s="373" t="s">
        <v>424</v>
      </c>
      <c r="N1648" s="373" t="s">
        <v>492</v>
      </c>
      <c r="O1648" s="373" t="s">
        <v>2143</v>
      </c>
      <c r="P1648" s="373" t="s">
        <v>1053</v>
      </c>
      <c r="Q1648" t="s">
        <v>515</v>
      </c>
      <c r="R1648" t="s">
        <v>515</v>
      </c>
      <c r="S1648" t="s">
        <v>515</v>
      </c>
      <c r="U1648" s="373" t="s">
        <v>424</v>
      </c>
      <c r="V1648" t="str">
        <f t="shared" si="52"/>
        <v>Western</v>
      </c>
      <c r="W1648" t="s">
        <v>516</v>
      </c>
    </row>
    <row r="1649" spans="10:23">
      <c r="J1649" s="372" t="str">
        <f t="shared" si="51"/>
        <v>14521Seneca</v>
      </c>
      <c r="K1649" s="373" t="s">
        <v>2147</v>
      </c>
      <c r="L1649">
        <v>14521</v>
      </c>
      <c r="M1649" s="373" t="s">
        <v>424</v>
      </c>
      <c r="N1649" s="373" t="s">
        <v>492</v>
      </c>
      <c r="O1649" s="373" t="s">
        <v>2143</v>
      </c>
      <c r="P1649" s="373" t="s">
        <v>1053</v>
      </c>
      <c r="Q1649" t="s">
        <v>515</v>
      </c>
      <c r="R1649" t="s">
        <v>515</v>
      </c>
      <c r="S1649" t="s">
        <v>515</v>
      </c>
      <c r="U1649" s="373" t="s">
        <v>424</v>
      </c>
      <c r="V1649" t="str">
        <f t="shared" si="52"/>
        <v>Western</v>
      </c>
      <c r="W1649" t="s">
        <v>516</v>
      </c>
    </row>
    <row r="1650" spans="10:23">
      <c r="J1650" s="372" t="str">
        <f t="shared" si="51"/>
        <v>14588Seneca</v>
      </c>
      <c r="K1650" s="373" t="s">
        <v>2148</v>
      </c>
      <c r="L1650">
        <v>14588</v>
      </c>
      <c r="M1650" s="373" t="s">
        <v>424</v>
      </c>
      <c r="N1650" s="373" t="s">
        <v>492</v>
      </c>
      <c r="O1650" s="373" t="s">
        <v>2143</v>
      </c>
      <c r="P1650" s="373" t="s">
        <v>1053</v>
      </c>
      <c r="Q1650" t="s">
        <v>515</v>
      </c>
      <c r="R1650" t="s">
        <v>515</v>
      </c>
      <c r="S1650" t="s">
        <v>515</v>
      </c>
      <c r="U1650" s="373" t="s">
        <v>424</v>
      </c>
      <c r="V1650" t="str">
        <f t="shared" si="52"/>
        <v>Western</v>
      </c>
      <c r="W1650" t="s">
        <v>516</v>
      </c>
    </row>
    <row r="1651" spans="10:23">
      <c r="J1651" s="372" t="str">
        <f t="shared" si="51"/>
        <v>14847Seneca</v>
      </c>
      <c r="K1651" s="373" t="s">
        <v>2149</v>
      </c>
      <c r="L1651">
        <v>14847</v>
      </c>
      <c r="M1651" s="373" t="s">
        <v>424</v>
      </c>
      <c r="N1651" s="373" t="s">
        <v>492</v>
      </c>
      <c r="O1651" s="373" t="s">
        <v>2143</v>
      </c>
      <c r="P1651" s="373" t="s">
        <v>1053</v>
      </c>
      <c r="Q1651" t="s">
        <v>515</v>
      </c>
      <c r="R1651" t="s">
        <v>515</v>
      </c>
      <c r="S1651" t="s">
        <v>515</v>
      </c>
      <c r="U1651" s="373" t="s">
        <v>424</v>
      </c>
      <c r="V1651" t="str">
        <f t="shared" si="52"/>
        <v>Western</v>
      </c>
      <c r="W1651" t="s">
        <v>516</v>
      </c>
    </row>
    <row r="1652" spans="10:23">
      <c r="J1652" s="372" t="str">
        <f t="shared" si="51"/>
        <v>14860Seneca</v>
      </c>
      <c r="K1652" s="373" t="s">
        <v>2150</v>
      </c>
      <c r="L1652">
        <v>14860</v>
      </c>
      <c r="M1652" s="373" t="s">
        <v>424</v>
      </c>
      <c r="N1652" s="373" t="s">
        <v>492</v>
      </c>
      <c r="O1652" s="373" t="s">
        <v>2143</v>
      </c>
      <c r="P1652" s="373" t="s">
        <v>1053</v>
      </c>
      <c r="Q1652" t="s">
        <v>515</v>
      </c>
      <c r="R1652" t="s">
        <v>515</v>
      </c>
      <c r="S1652" t="s">
        <v>515</v>
      </c>
      <c r="U1652" s="373" t="s">
        <v>424</v>
      </c>
      <c r="V1652" t="str">
        <f t="shared" si="52"/>
        <v>Western</v>
      </c>
      <c r="W1652" t="s">
        <v>516</v>
      </c>
    </row>
    <row r="1653" spans="10:23">
      <c r="J1653" s="372" t="str">
        <f t="shared" si="51"/>
        <v>13662St. Lawrence</v>
      </c>
      <c r="K1653" s="373" t="s">
        <v>2151</v>
      </c>
      <c r="L1653">
        <v>13662</v>
      </c>
      <c r="M1653" s="373" t="s">
        <v>430</v>
      </c>
      <c r="N1653" s="373" t="s">
        <v>494</v>
      </c>
      <c r="O1653" s="373" t="s">
        <v>2152</v>
      </c>
      <c r="P1653" s="373" t="s">
        <v>535</v>
      </c>
      <c r="Q1653" s="425" t="s">
        <v>518</v>
      </c>
      <c r="R1653" s="425" t="s">
        <v>535</v>
      </c>
      <c r="S1653" s="425" t="s">
        <v>535</v>
      </c>
      <c r="U1653" s="373" t="s">
        <v>430</v>
      </c>
      <c r="V1653" t="str">
        <f t="shared" si="52"/>
        <v>North County</v>
      </c>
      <c r="W1653" t="s">
        <v>535</v>
      </c>
    </row>
    <row r="1654" spans="10:23">
      <c r="J1654" s="372" t="str">
        <f t="shared" si="51"/>
        <v>12922St. Lawrence</v>
      </c>
      <c r="K1654" s="373" t="s">
        <v>2153</v>
      </c>
      <c r="L1654">
        <v>12922</v>
      </c>
      <c r="M1654" s="373" t="s">
        <v>430</v>
      </c>
      <c r="N1654" s="373" t="s">
        <v>378</v>
      </c>
      <c r="O1654" s="373" t="s">
        <v>2152</v>
      </c>
      <c r="P1654" s="373" t="s">
        <v>535</v>
      </c>
      <c r="Q1654" s="425" t="s">
        <v>518</v>
      </c>
      <c r="R1654" s="425" t="s">
        <v>535</v>
      </c>
      <c r="S1654" s="425" t="s">
        <v>535</v>
      </c>
      <c r="U1654" s="373" t="s">
        <v>430</v>
      </c>
      <c r="V1654" t="str">
        <f t="shared" si="52"/>
        <v>North County</v>
      </c>
      <c r="W1654" t="s">
        <v>535</v>
      </c>
    </row>
    <row r="1655" spans="10:23">
      <c r="J1655" s="372" t="str">
        <f t="shared" si="51"/>
        <v>12927St. Lawrence</v>
      </c>
      <c r="K1655" s="373" t="s">
        <v>2154</v>
      </c>
      <c r="L1655">
        <v>12927</v>
      </c>
      <c r="M1655" s="373" t="s">
        <v>430</v>
      </c>
      <c r="N1655" s="373" t="s">
        <v>378</v>
      </c>
      <c r="O1655" s="373" t="s">
        <v>2152</v>
      </c>
      <c r="P1655" s="373" t="s">
        <v>535</v>
      </c>
      <c r="Q1655" s="425" t="s">
        <v>518</v>
      </c>
      <c r="R1655" s="425" t="s">
        <v>535</v>
      </c>
      <c r="S1655" s="425" t="s">
        <v>535</v>
      </c>
      <c r="U1655" s="373" t="s">
        <v>430</v>
      </c>
      <c r="V1655" t="str">
        <f t="shared" si="52"/>
        <v>North County</v>
      </c>
      <c r="W1655" t="s">
        <v>535</v>
      </c>
    </row>
    <row r="1656" spans="10:23">
      <c r="J1656" s="372" t="str">
        <f t="shared" si="51"/>
        <v>12949St. Lawrence</v>
      </c>
      <c r="K1656" s="373" t="s">
        <v>2155</v>
      </c>
      <c r="L1656">
        <v>12949</v>
      </c>
      <c r="M1656" s="373" t="s">
        <v>430</v>
      </c>
      <c r="N1656" s="373" t="s">
        <v>378</v>
      </c>
      <c r="O1656" s="373" t="s">
        <v>2152</v>
      </c>
      <c r="P1656" s="373" t="s">
        <v>535</v>
      </c>
      <c r="Q1656" s="425" t="s">
        <v>518</v>
      </c>
      <c r="R1656" s="425" t="s">
        <v>535</v>
      </c>
      <c r="S1656" s="425" t="s">
        <v>535</v>
      </c>
      <c r="U1656" s="373" t="s">
        <v>430</v>
      </c>
      <c r="V1656" t="str">
        <f t="shared" si="52"/>
        <v>North County</v>
      </c>
      <c r="W1656" t="s">
        <v>535</v>
      </c>
    </row>
    <row r="1657" spans="10:23">
      <c r="J1657" s="372" t="str">
        <f t="shared" si="51"/>
        <v>12965St. Lawrence</v>
      </c>
      <c r="K1657" s="373" t="s">
        <v>2156</v>
      </c>
      <c r="L1657">
        <v>12965</v>
      </c>
      <c r="M1657" s="373" t="s">
        <v>430</v>
      </c>
      <c r="N1657" s="373" t="s">
        <v>378</v>
      </c>
      <c r="O1657" s="373" t="s">
        <v>2152</v>
      </c>
      <c r="P1657" s="373" t="s">
        <v>535</v>
      </c>
      <c r="Q1657" s="425" t="s">
        <v>518</v>
      </c>
      <c r="R1657" s="425" t="s">
        <v>535</v>
      </c>
      <c r="S1657" s="425" t="s">
        <v>535</v>
      </c>
      <c r="U1657" s="373" t="s">
        <v>430</v>
      </c>
      <c r="V1657" t="str">
        <f t="shared" si="52"/>
        <v>North County</v>
      </c>
      <c r="W1657" t="s">
        <v>535</v>
      </c>
    </row>
    <row r="1658" spans="10:23">
      <c r="J1658" s="372" t="str">
        <f t="shared" si="51"/>
        <v>12967St. Lawrence</v>
      </c>
      <c r="K1658" s="373" t="s">
        <v>2157</v>
      </c>
      <c r="L1658">
        <v>12967</v>
      </c>
      <c r="M1658" s="373" t="s">
        <v>430</v>
      </c>
      <c r="N1658" s="373" t="s">
        <v>378</v>
      </c>
      <c r="O1658" s="373" t="s">
        <v>2152</v>
      </c>
      <c r="P1658" s="373" t="s">
        <v>535</v>
      </c>
      <c r="Q1658" s="425" t="s">
        <v>518</v>
      </c>
      <c r="R1658" s="425" t="s">
        <v>535</v>
      </c>
      <c r="S1658" s="425" t="s">
        <v>535</v>
      </c>
      <c r="U1658" s="373" t="s">
        <v>430</v>
      </c>
      <c r="V1658" t="str">
        <f t="shared" si="52"/>
        <v>North County</v>
      </c>
      <c r="W1658" t="s">
        <v>535</v>
      </c>
    </row>
    <row r="1659" spans="10:23">
      <c r="J1659" s="372" t="str">
        <f t="shared" si="51"/>
        <v>12973St. Lawrence</v>
      </c>
      <c r="K1659" s="373" t="s">
        <v>2158</v>
      </c>
      <c r="L1659">
        <v>12973</v>
      </c>
      <c r="M1659" s="373" t="s">
        <v>430</v>
      </c>
      <c r="N1659" s="373" t="s">
        <v>378</v>
      </c>
      <c r="O1659" s="373" t="s">
        <v>2152</v>
      </c>
      <c r="P1659" s="373" t="s">
        <v>535</v>
      </c>
      <c r="Q1659" s="425" t="s">
        <v>518</v>
      </c>
      <c r="R1659" s="425" t="s">
        <v>535</v>
      </c>
      <c r="S1659" s="425" t="s">
        <v>535</v>
      </c>
      <c r="U1659" s="373" t="s">
        <v>430</v>
      </c>
      <c r="V1659" t="str">
        <f t="shared" si="52"/>
        <v>North County</v>
      </c>
      <c r="W1659" t="s">
        <v>535</v>
      </c>
    </row>
    <row r="1660" spans="10:23">
      <c r="J1660" s="372" t="str">
        <f t="shared" si="51"/>
        <v>13613St. Lawrence</v>
      </c>
      <c r="K1660" s="373" t="s">
        <v>2159</v>
      </c>
      <c r="L1660">
        <v>13613</v>
      </c>
      <c r="M1660" s="373" t="s">
        <v>430</v>
      </c>
      <c r="N1660" s="373" t="s">
        <v>378</v>
      </c>
      <c r="O1660" s="373" t="s">
        <v>2152</v>
      </c>
      <c r="P1660" s="373" t="s">
        <v>535</v>
      </c>
      <c r="Q1660" s="425" t="s">
        <v>518</v>
      </c>
      <c r="R1660" s="425" t="s">
        <v>535</v>
      </c>
      <c r="S1660" s="425" t="s">
        <v>535</v>
      </c>
      <c r="U1660" s="373" t="s">
        <v>430</v>
      </c>
      <c r="V1660" t="str">
        <f t="shared" si="52"/>
        <v>North County</v>
      </c>
      <c r="W1660" t="s">
        <v>535</v>
      </c>
    </row>
    <row r="1661" spans="10:23">
      <c r="J1661" s="372" t="str">
        <f t="shared" si="51"/>
        <v>13614St. Lawrence</v>
      </c>
      <c r="K1661" s="373" t="s">
        <v>2160</v>
      </c>
      <c r="L1661">
        <v>13614</v>
      </c>
      <c r="M1661" s="373" t="s">
        <v>430</v>
      </c>
      <c r="N1661" s="373" t="s">
        <v>378</v>
      </c>
      <c r="O1661" s="373" t="s">
        <v>2152</v>
      </c>
      <c r="P1661" s="373" t="s">
        <v>535</v>
      </c>
      <c r="Q1661" s="425" t="s">
        <v>518</v>
      </c>
      <c r="R1661" s="425" t="s">
        <v>535</v>
      </c>
      <c r="S1661" s="425" t="s">
        <v>535</v>
      </c>
      <c r="U1661" s="373" t="s">
        <v>430</v>
      </c>
      <c r="V1661" t="str">
        <f t="shared" si="52"/>
        <v>North County</v>
      </c>
      <c r="W1661" t="s">
        <v>535</v>
      </c>
    </row>
    <row r="1662" spans="10:23">
      <c r="J1662" s="372" t="str">
        <f t="shared" si="51"/>
        <v>13617St. Lawrence</v>
      </c>
      <c r="K1662" s="373" t="s">
        <v>2161</v>
      </c>
      <c r="L1662">
        <v>13617</v>
      </c>
      <c r="M1662" s="373" t="s">
        <v>430</v>
      </c>
      <c r="N1662" s="373" t="s">
        <v>378</v>
      </c>
      <c r="O1662" s="373" t="s">
        <v>2152</v>
      </c>
      <c r="P1662" s="373" t="s">
        <v>535</v>
      </c>
      <c r="Q1662" s="425" t="s">
        <v>518</v>
      </c>
      <c r="R1662" s="425" t="s">
        <v>535</v>
      </c>
      <c r="S1662" s="425" t="s">
        <v>535</v>
      </c>
      <c r="U1662" s="373" t="s">
        <v>430</v>
      </c>
      <c r="V1662" t="str">
        <f t="shared" si="52"/>
        <v>North County</v>
      </c>
      <c r="W1662" t="s">
        <v>535</v>
      </c>
    </row>
    <row r="1663" spans="10:23">
      <c r="J1663" s="372" t="str">
        <f t="shared" si="51"/>
        <v>13621St. Lawrence</v>
      </c>
      <c r="K1663" s="373" t="s">
        <v>2162</v>
      </c>
      <c r="L1663">
        <v>13621</v>
      </c>
      <c r="M1663" s="373" t="s">
        <v>430</v>
      </c>
      <c r="N1663" s="373" t="s">
        <v>378</v>
      </c>
      <c r="O1663" s="373" t="s">
        <v>2152</v>
      </c>
      <c r="P1663" s="373" t="s">
        <v>535</v>
      </c>
      <c r="Q1663" s="425" t="s">
        <v>518</v>
      </c>
      <c r="R1663" s="425" t="s">
        <v>535</v>
      </c>
      <c r="S1663" s="425" t="s">
        <v>535</v>
      </c>
      <c r="U1663" s="373" t="s">
        <v>430</v>
      </c>
      <c r="V1663" t="str">
        <f t="shared" si="52"/>
        <v>North County</v>
      </c>
      <c r="W1663" t="s">
        <v>535</v>
      </c>
    </row>
    <row r="1664" spans="10:23">
      <c r="J1664" s="372" t="str">
        <f t="shared" si="51"/>
        <v>13623St. Lawrence</v>
      </c>
      <c r="K1664" s="373" t="s">
        <v>2163</v>
      </c>
      <c r="L1664">
        <v>13623</v>
      </c>
      <c r="M1664" s="373" t="s">
        <v>430</v>
      </c>
      <c r="N1664" s="373" t="s">
        <v>378</v>
      </c>
      <c r="O1664" s="373" t="s">
        <v>2152</v>
      </c>
      <c r="P1664" s="373" t="s">
        <v>535</v>
      </c>
      <c r="Q1664" s="425" t="s">
        <v>518</v>
      </c>
      <c r="R1664" s="425" t="s">
        <v>535</v>
      </c>
      <c r="S1664" s="425" t="s">
        <v>535</v>
      </c>
      <c r="U1664" s="373" t="s">
        <v>430</v>
      </c>
      <c r="V1664" t="str">
        <f t="shared" si="52"/>
        <v>North County</v>
      </c>
      <c r="W1664" t="s">
        <v>535</v>
      </c>
    </row>
    <row r="1665" spans="10:23">
      <c r="J1665" s="372" t="str">
        <f t="shared" si="51"/>
        <v>13625St. Lawrence</v>
      </c>
      <c r="K1665" s="373" t="s">
        <v>2164</v>
      </c>
      <c r="L1665">
        <v>13625</v>
      </c>
      <c r="M1665" s="373" t="s">
        <v>430</v>
      </c>
      <c r="N1665" s="373" t="s">
        <v>378</v>
      </c>
      <c r="O1665" s="373" t="s">
        <v>2152</v>
      </c>
      <c r="P1665" s="373" t="s">
        <v>535</v>
      </c>
      <c r="Q1665" s="425" t="s">
        <v>518</v>
      </c>
      <c r="R1665" s="425" t="s">
        <v>535</v>
      </c>
      <c r="S1665" s="425" t="s">
        <v>535</v>
      </c>
      <c r="U1665" s="373" t="s">
        <v>430</v>
      </c>
      <c r="V1665" t="str">
        <f t="shared" si="52"/>
        <v>North County</v>
      </c>
      <c r="W1665" t="s">
        <v>535</v>
      </c>
    </row>
    <row r="1666" spans="10:23">
      <c r="J1666" s="372" t="str">
        <f t="shared" si="51"/>
        <v>13630St. Lawrence</v>
      </c>
      <c r="K1666" s="373" t="s">
        <v>2165</v>
      </c>
      <c r="L1666">
        <v>13630</v>
      </c>
      <c r="M1666" s="373" t="s">
        <v>430</v>
      </c>
      <c r="N1666" s="373" t="s">
        <v>378</v>
      </c>
      <c r="O1666" s="373" t="s">
        <v>2152</v>
      </c>
      <c r="P1666" s="373" t="s">
        <v>535</v>
      </c>
      <c r="Q1666" s="425" t="s">
        <v>518</v>
      </c>
      <c r="R1666" s="425" t="s">
        <v>535</v>
      </c>
      <c r="S1666" s="425" t="s">
        <v>535</v>
      </c>
      <c r="U1666" s="373" t="s">
        <v>430</v>
      </c>
      <c r="V1666" t="str">
        <f t="shared" si="52"/>
        <v>North County</v>
      </c>
      <c r="W1666" t="s">
        <v>535</v>
      </c>
    </row>
    <row r="1667" spans="10:23">
      <c r="J1667" s="372" t="str">
        <f t="shared" si="51"/>
        <v>13633St. Lawrence</v>
      </c>
      <c r="K1667" s="373" t="s">
        <v>2166</v>
      </c>
      <c r="L1667">
        <v>13633</v>
      </c>
      <c r="M1667" s="373" t="s">
        <v>430</v>
      </c>
      <c r="N1667" s="373" t="s">
        <v>378</v>
      </c>
      <c r="O1667" s="373" t="s">
        <v>2152</v>
      </c>
      <c r="P1667" s="373" t="s">
        <v>535</v>
      </c>
      <c r="Q1667" s="425" t="s">
        <v>518</v>
      </c>
      <c r="R1667" s="425" t="s">
        <v>535</v>
      </c>
      <c r="S1667" s="425" t="s">
        <v>535</v>
      </c>
      <c r="U1667" s="373" t="s">
        <v>430</v>
      </c>
      <c r="V1667" t="str">
        <f t="shared" si="52"/>
        <v>North County</v>
      </c>
      <c r="W1667" t="s">
        <v>535</v>
      </c>
    </row>
    <row r="1668" spans="10:23">
      <c r="J1668" s="372" t="str">
        <f t="shared" si="51"/>
        <v>13635St. Lawrence</v>
      </c>
      <c r="K1668" s="373" t="s">
        <v>2167</v>
      </c>
      <c r="L1668">
        <v>13635</v>
      </c>
      <c r="M1668" s="373" t="s">
        <v>430</v>
      </c>
      <c r="N1668" s="373" t="s">
        <v>378</v>
      </c>
      <c r="O1668" s="373" t="s">
        <v>2152</v>
      </c>
      <c r="P1668" s="373" t="s">
        <v>535</v>
      </c>
      <c r="Q1668" s="425" t="s">
        <v>518</v>
      </c>
      <c r="R1668" s="425" t="s">
        <v>535</v>
      </c>
      <c r="S1668" s="425" t="s">
        <v>535</v>
      </c>
      <c r="U1668" s="373" t="s">
        <v>430</v>
      </c>
      <c r="V1668" t="str">
        <f t="shared" si="52"/>
        <v>North County</v>
      </c>
      <c r="W1668" t="s">
        <v>535</v>
      </c>
    </row>
    <row r="1669" spans="10:23">
      <c r="J1669" s="372" t="str">
        <f t="shared" ref="J1669:J1732" si="53">CONCATENATE(L1669,O1669)</f>
        <v>13639St. Lawrence</v>
      </c>
      <c r="K1669" s="373" t="s">
        <v>2168</v>
      </c>
      <c r="L1669">
        <v>13639</v>
      </c>
      <c r="M1669" s="373" t="s">
        <v>430</v>
      </c>
      <c r="N1669" s="373" t="s">
        <v>378</v>
      </c>
      <c r="O1669" s="373" t="s">
        <v>2152</v>
      </c>
      <c r="P1669" s="373" t="s">
        <v>535</v>
      </c>
      <c r="Q1669" s="425" t="s">
        <v>518</v>
      </c>
      <c r="R1669" s="425" t="s">
        <v>535</v>
      </c>
      <c r="S1669" s="425" t="s">
        <v>535</v>
      </c>
      <c r="U1669" s="373" t="s">
        <v>430</v>
      </c>
      <c r="V1669" t="str">
        <f t="shared" ref="V1669:V1732" si="54">Q1669</f>
        <v>North County</v>
      </c>
      <c r="W1669" t="s">
        <v>535</v>
      </c>
    </row>
    <row r="1670" spans="10:23">
      <c r="J1670" s="372" t="str">
        <f t="shared" si="53"/>
        <v>13642St. Lawrence</v>
      </c>
      <c r="K1670" s="373" t="s">
        <v>2169</v>
      </c>
      <c r="L1670">
        <v>13642</v>
      </c>
      <c r="M1670" s="373" t="s">
        <v>430</v>
      </c>
      <c r="N1670" s="373" t="s">
        <v>378</v>
      </c>
      <c r="O1670" s="373" t="s">
        <v>2152</v>
      </c>
      <c r="P1670" s="373" t="s">
        <v>535</v>
      </c>
      <c r="Q1670" s="425" t="s">
        <v>518</v>
      </c>
      <c r="R1670" s="425" t="s">
        <v>535</v>
      </c>
      <c r="S1670" s="425" t="s">
        <v>535</v>
      </c>
      <c r="U1670" s="373" t="s">
        <v>430</v>
      </c>
      <c r="V1670" t="str">
        <f t="shared" si="54"/>
        <v>North County</v>
      </c>
      <c r="W1670" t="s">
        <v>535</v>
      </c>
    </row>
    <row r="1671" spans="10:23">
      <c r="J1671" s="372" t="str">
        <f t="shared" si="53"/>
        <v>13645St. Lawrence</v>
      </c>
      <c r="K1671" s="373" t="s">
        <v>2170</v>
      </c>
      <c r="L1671">
        <v>13645</v>
      </c>
      <c r="M1671" s="373" t="s">
        <v>430</v>
      </c>
      <c r="N1671" s="373" t="s">
        <v>378</v>
      </c>
      <c r="O1671" s="373" t="s">
        <v>2152</v>
      </c>
      <c r="P1671" s="373" t="s">
        <v>535</v>
      </c>
      <c r="Q1671" s="425" t="s">
        <v>518</v>
      </c>
      <c r="R1671" s="425" t="s">
        <v>535</v>
      </c>
      <c r="S1671" s="425" t="s">
        <v>535</v>
      </c>
      <c r="U1671" s="373" t="s">
        <v>430</v>
      </c>
      <c r="V1671" t="str">
        <f t="shared" si="54"/>
        <v>North County</v>
      </c>
      <c r="W1671" t="s">
        <v>535</v>
      </c>
    </row>
    <row r="1672" spans="10:23">
      <c r="J1672" s="372" t="str">
        <f t="shared" si="53"/>
        <v>13646St. Lawrence</v>
      </c>
      <c r="K1672" s="373" t="s">
        <v>2171</v>
      </c>
      <c r="L1672">
        <v>13646</v>
      </c>
      <c r="M1672" s="373" t="s">
        <v>430</v>
      </c>
      <c r="N1672" s="373" t="s">
        <v>378</v>
      </c>
      <c r="O1672" s="373" t="s">
        <v>2152</v>
      </c>
      <c r="P1672" s="373" t="s">
        <v>535</v>
      </c>
      <c r="Q1672" s="425" t="s">
        <v>518</v>
      </c>
      <c r="R1672" s="425" t="s">
        <v>535</v>
      </c>
      <c r="S1672" s="425" t="s">
        <v>535</v>
      </c>
      <c r="U1672" s="373" t="s">
        <v>430</v>
      </c>
      <c r="V1672" t="str">
        <f t="shared" si="54"/>
        <v>North County</v>
      </c>
      <c r="W1672" t="s">
        <v>535</v>
      </c>
    </row>
    <row r="1673" spans="10:23">
      <c r="J1673" s="372" t="str">
        <f t="shared" si="53"/>
        <v>13647St. Lawrence</v>
      </c>
      <c r="K1673" s="373" t="s">
        <v>2172</v>
      </c>
      <c r="L1673">
        <v>13647</v>
      </c>
      <c r="M1673" s="373" t="s">
        <v>430</v>
      </c>
      <c r="N1673" s="373" t="s">
        <v>378</v>
      </c>
      <c r="O1673" s="373" t="s">
        <v>2152</v>
      </c>
      <c r="P1673" s="373" t="s">
        <v>535</v>
      </c>
      <c r="Q1673" s="425" t="s">
        <v>518</v>
      </c>
      <c r="R1673" s="425" t="s">
        <v>535</v>
      </c>
      <c r="S1673" s="425" t="s">
        <v>535</v>
      </c>
      <c r="U1673" s="373" t="s">
        <v>430</v>
      </c>
      <c r="V1673" t="str">
        <f t="shared" si="54"/>
        <v>North County</v>
      </c>
      <c r="W1673" t="s">
        <v>535</v>
      </c>
    </row>
    <row r="1674" spans="10:23">
      <c r="J1674" s="372" t="str">
        <f t="shared" si="53"/>
        <v>13649St. Lawrence</v>
      </c>
      <c r="K1674" s="373" t="s">
        <v>2173</v>
      </c>
      <c r="L1674">
        <v>13649</v>
      </c>
      <c r="M1674" s="373" t="s">
        <v>430</v>
      </c>
      <c r="N1674" s="373" t="s">
        <v>378</v>
      </c>
      <c r="O1674" s="373" t="s">
        <v>2152</v>
      </c>
      <c r="P1674" s="373" t="s">
        <v>535</v>
      </c>
      <c r="Q1674" s="425" t="s">
        <v>518</v>
      </c>
      <c r="R1674" s="425" t="s">
        <v>535</v>
      </c>
      <c r="S1674" s="425" t="s">
        <v>535</v>
      </c>
      <c r="U1674" s="373" t="s">
        <v>430</v>
      </c>
      <c r="V1674" t="str">
        <f t="shared" si="54"/>
        <v>North County</v>
      </c>
      <c r="W1674" t="s">
        <v>535</v>
      </c>
    </row>
    <row r="1675" spans="10:23">
      <c r="J1675" s="372" t="str">
        <f t="shared" si="53"/>
        <v>13652St. Lawrence</v>
      </c>
      <c r="K1675" s="373" t="s">
        <v>2174</v>
      </c>
      <c r="L1675">
        <v>13652</v>
      </c>
      <c r="M1675" s="373" t="s">
        <v>430</v>
      </c>
      <c r="N1675" s="373" t="s">
        <v>378</v>
      </c>
      <c r="O1675" s="373" t="s">
        <v>2152</v>
      </c>
      <c r="P1675" s="373" t="s">
        <v>535</v>
      </c>
      <c r="Q1675" s="425" t="s">
        <v>518</v>
      </c>
      <c r="R1675" s="425" t="s">
        <v>535</v>
      </c>
      <c r="S1675" s="425" t="s">
        <v>535</v>
      </c>
      <c r="U1675" s="373" t="s">
        <v>430</v>
      </c>
      <c r="V1675" t="str">
        <f t="shared" si="54"/>
        <v>North County</v>
      </c>
      <c r="W1675" t="s">
        <v>535</v>
      </c>
    </row>
    <row r="1676" spans="10:23">
      <c r="J1676" s="372" t="str">
        <f t="shared" si="53"/>
        <v>13654St. Lawrence</v>
      </c>
      <c r="K1676" s="373" t="s">
        <v>2175</v>
      </c>
      <c r="L1676">
        <v>13654</v>
      </c>
      <c r="M1676" s="373" t="s">
        <v>430</v>
      </c>
      <c r="N1676" s="373" t="s">
        <v>378</v>
      </c>
      <c r="O1676" s="373" t="s">
        <v>2152</v>
      </c>
      <c r="P1676" s="373" t="s">
        <v>535</v>
      </c>
      <c r="Q1676" s="425" t="s">
        <v>518</v>
      </c>
      <c r="R1676" s="425" t="s">
        <v>535</v>
      </c>
      <c r="S1676" s="425" t="s">
        <v>535</v>
      </c>
      <c r="U1676" s="373" t="s">
        <v>430</v>
      </c>
      <c r="V1676" t="str">
        <f t="shared" si="54"/>
        <v>North County</v>
      </c>
      <c r="W1676" t="s">
        <v>535</v>
      </c>
    </row>
    <row r="1677" spans="10:23">
      <c r="J1677" s="372" t="str">
        <f t="shared" si="53"/>
        <v>13658St. Lawrence</v>
      </c>
      <c r="K1677" s="373" t="s">
        <v>2176</v>
      </c>
      <c r="L1677">
        <v>13658</v>
      </c>
      <c r="M1677" s="373" t="s">
        <v>430</v>
      </c>
      <c r="N1677" s="373" t="s">
        <v>378</v>
      </c>
      <c r="O1677" s="373" t="s">
        <v>2152</v>
      </c>
      <c r="P1677" s="373" t="s">
        <v>535</v>
      </c>
      <c r="Q1677" s="425" t="s">
        <v>518</v>
      </c>
      <c r="R1677" s="425" t="s">
        <v>535</v>
      </c>
      <c r="S1677" s="425" t="s">
        <v>535</v>
      </c>
      <c r="U1677" s="373" t="s">
        <v>430</v>
      </c>
      <c r="V1677" t="str">
        <f t="shared" si="54"/>
        <v>North County</v>
      </c>
      <c r="W1677" t="s">
        <v>535</v>
      </c>
    </row>
    <row r="1678" spans="10:23">
      <c r="J1678" s="372" t="str">
        <f t="shared" si="53"/>
        <v>13660St. Lawrence</v>
      </c>
      <c r="K1678" s="373" t="s">
        <v>2177</v>
      </c>
      <c r="L1678">
        <v>13660</v>
      </c>
      <c r="M1678" s="373" t="s">
        <v>430</v>
      </c>
      <c r="N1678" s="373" t="s">
        <v>378</v>
      </c>
      <c r="O1678" s="373" t="s">
        <v>2152</v>
      </c>
      <c r="P1678" s="373" t="s">
        <v>535</v>
      </c>
      <c r="Q1678" s="425" t="s">
        <v>518</v>
      </c>
      <c r="R1678" s="425" t="s">
        <v>535</v>
      </c>
      <c r="S1678" s="425" t="s">
        <v>535</v>
      </c>
      <c r="U1678" s="373" t="s">
        <v>430</v>
      </c>
      <c r="V1678" t="str">
        <f t="shared" si="54"/>
        <v>North County</v>
      </c>
      <c r="W1678" t="s">
        <v>535</v>
      </c>
    </row>
    <row r="1679" spans="10:23">
      <c r="J1679" s="372" t="str">
        <f t="shared" si="53"/>
        <v>13664St. Lawrence</v>
      </c>
      <c r="K1679" s="373" t="s">
        <v>2178</v>
      </c>
      <c r="L1679">
        <v>13664</v>
      </c>
      <c r="M1679" s="373" t="s">
        <v>430</v>
      </c>
      <c r="N1679" s="373" t="s">
        <v>378</v>
      </c>
      <c r="O1679" s="373" t="s">
        <v>2152</v>
      </c>
      <c r="P1679" s="373" t="s">
        <v>535</v>
      </c>
      <c r="Q1679" s="425" t="s">
        <v>518</v>
      </c>
      <c r="R1679" s="425" t="s">
        <v>535</v>
      </c>
      <c r="S1679" s="425" t="s">
        <v>535</v>
      </c>
      <c r="U1679" s="373" t="s">
        <v>430</v>
      </c>
      <c r="V1679" t="str">
        <f t="shared" si="54"/>
        <v>North County</v>
      </c>
      <c r="W1679" t="s">
        <v>535</v>
      </c>
    </row>
    <row r="1680" spans="10:23">
      <c r="J1680" s="372" t="str">
        <f t="shared" si="53"/>
        <v>13666St. Lawrence</v>
      </c>
      <c r="K1680" s="373" t="s">
        <v>2179</v>
      </c>
      <c r="L1680">
        <v>13666</v>
      </c>
      <c r="M1680" s="373" t="s">
        <v>430</v>
      </c>
      <c r="N1680" s="373" t="s">
        <v>378</v>
      </c>
      <c r="O1680" s="373" t="s">
        <v>2152</v>
      </c>
      <c r="P1680" s="373" t="s">
        <v>535</v>
      </c>
      <c r="Q1680" s="425" t="s">
        <v>518</v>
      </c>
      <c r="R1680" s="425" t="s">
        <v>535</v>
      </c>
      <c r="S1680" s="425" t="s">
        <v>535</v>
      </c>
      <c r="U1680" s="373" t="s">
        <v>430</v>
      </c>
      <c r="V1680" t="str">
        <f t="shared" si="54"/>
        <v>North County</v>
      </c>
      <c r="W1680" t="s">
        <v>535</v>
      </c>
    </row>
    <row r="1681" spans="10:23">
      <c r="J1681" s="372" t="str">
        <f t="shared" si="53"/>
        <v>13667St. Lawrence</v>
      </c>
      <c r="K1681" s="373" t="s">
        <v>2180</v>
      </c>
      <c r="L1681">
        <v>13667</v>
      </c>
      <c r="M1681" s="373" t="s">
        <v>430</v>
      </c>
      <c r="N1681" s="373" t="s">
        <v>378</v>
      </c>
      <c r="O1681" s="373" t="s">
        <v>2152</v>
      </c>
      <c r="P1681" s="373" t="s">
        <v>535</v>
      </c>
      <c r="Q1681" s="425" t="s">
        <v>518</v>
      </c>
      <c r="R1681" s="425" t="s">
        <v>535</v>
      </c>
      <c r="S1681" s="425" t="s">
        <v>535</v>
      </c>
      <c r="U1681" s="373" t="s">
        <v>430</v>
      </c>
      <c r="V1681" t="str">
        <f t="shared" si="54"/>
        <v>North County</v>
      </c>
      <c r="W1681" t="s">
        <v>535</v>
      </c>
    </row>
    <row r="1682" spans="10:23">
      <c r="J1682" s="372" t="str">
        <f t="shared" si="53"/>
        <v>13668St. Lawrence</v>
      </c>
      <c r="K1682" s="373" t="s">
        <v>2181</v>
      </c>
      <c r="L1682">
        <v>13668</v>
      </c>
      <c r="M1682" s="373" t="s">
        <v>430</v>
      </c>
      <c r="N1682" s="373" t="s">
        <v>378</v>
      </c>
      <c r="O1682" s="373" t="s">
        <v>2152</v>
      </c>
      <c r="P1682" s="373" t="s">
        <v>535</v>
      </c>
      <c r="Q1682" s="425" t="s">
        <v>518</v>
      </c>
      <c r="R1682" s="425" t="s">
        <v>535</v>
      </c>
      <c r="S1682" s="425" t="s">
        <v>535</v>
      </c>
      <c r="U1682" s="373" t="s">
        <v>430</v>
      </c>
      <c r="V1682" t="str">
        <f t="shared" si="54"/>
        <v>North County</v>
      </c>
      <c r="W1682" t="s">
        <v>535</v>
      </c>
    </row>
    <row r="1683" spans="10:23">
      <c r="J1683" s="372" t="str">
        <f t="shared" si="53"/>
        <v>13669St. Lawrence</v>
      </c>
      <c r="K1683" s="373" t="s">
        <v>2182</v>
      </c>
      <c r="L1683">
        <v>13669</v>
      </c>
      <c r="M1683" s="373" t="s">
        <v>430</v>
      </c>
      <c r="N1683" s="373" t="s">
        <v>378</v>
      </c>
      <c r="O1683" s="373" t="s">
        <v>2152</v>
      </c>
      <c r="P1683" s="373" t="s">
        <v>535</v>
      </c>
      <c r="Q1683" s="425" t="s">
        <v>518</v>
      </c>
      <c r="R1683" s="425" t="s">
        <v>535</v>
      </c>
      <c r="S1683" s="425" t="s">
        <v>535</v>
      </c>
      <c r="U1683" s="373" t="s">
        <v>430</v>
      </c>
      <c r="V1683" t="str">
        <f t="shared" si="54"/>
        <v>North County</v>
      </c>
      <c r="W1683" t="s">
        <v>535</v>
      </c>
    </row>
    <row r="1684" spans="10:23">
      <c r="J1684" s="372" t="str">
        <f t="shared" si="53"/>
        <v>13670St. Lawrence</v>
      </c>
      <c r="K1684" s="373" t="s">
        <v>2183</v>
      </c>
      <c r="L1684">
        <v>13670</v>
      </c>
      <c r="M1684" s="373" t="s">
        <v>430</v>
      </c>
      <c r="N1684" s="373" t="s">
        <v>378</v>
      </c>
      <c r="O1684" s="373" t="s">
        <v>2152</v>
      </c>
      <c r="P1684" s="373" t="s">
        <v>535</v>
      </c>
      <c r="Q1684" s="425" t="s">
        <v>518</v>
      </c>
      <c r="R1684" s="425" t="s">
        <v>535</v>
      </c>
      <c r="S1684" s="425" t="s">
        <v>535</v>
      </c>
      <c r="U1684" s="373" t="s">
        <v>430</v>
      </c>
      <c r="V1684" t="str">
        <f t="shared" si="54"/>
        <v>North County</v>
      </c>
      <c r="W1684" t="s">
        <v>535</v>
      </c>
    </row>
    <row r="1685" spans="10:23">
      <c r="J1685" s="372" t="str">
        <f t="shared" si="53"/>
        <v>13672St. Lawrence</v>
      </c>
      <c r="K1685" s="373" t="s">
        <v>2184</v>
      </c>
      <c r="L1685">
        <v>13672</v>
      </c>
      <c r="M1685" s="373" t="s">
        <v>430</v>
      </c>
      <c r="N1685" s="373" t="s">
        <v>378</v>
      </c>
      <c r="O1685" s="373" t="s">
        <v>2152</v>
      </c>
      <c r="P1685" s="373" t="s">
        <v>535</v>
      </c>
      <c r="Q1685" s="425" t="s">
        <v>518</v>
      </c>
      <c r="R1685" s="425" t="s">
        <v>535</v>
      </c>
      <c r="S1685" s="425" t="s">
        <v>535</v>
      </c>
      <c r="U1685" s="373" t="s">
        <v>430</v>
      </c>
      <c r="V1685" t="str">
        <f t="shared" si="54"/>
        <v>North County</v>
      </c>
      <c r="W1685" t="s">
        <v>535</v>
      </c>
    </row>
    <row r="1686" spans="10:23">
      <c r="J1686" s="372" t="str">
        <f t="shared" si="53"/>
        <v>13676St. Lawrence</v>
      </c>
      <c r="K1686" s="373" t="s">
        <v>2185</v>
      </c>
      <c r="L1686">
        <v>13676</v>
      </c>
      <c r="M1686" s="373" t="s">
        <v>430</v>
      </c>
      <c r="N1686" s="373" t="s">
        <v>378</v>
      </c>
      <c r="O1686" s="373" t="s">
        <v>2152</v>
      </c>
      <c r="P1686" s="373" t="s">
        <v>535</v>
      </c>
      <c r="Q1686" s="425" t="s">
        <v>518</v>
      </c>
      <c r="R1686" s="425" t="s">
        <v>535</v>
      </c>
      <c r="S1686" s="425" t="s">
        <v>535</v>
      </c>
      <c r="U1686" s="373" t="s">
        <v>430</v>
      </c>
      <c r="V1686" t="str">
        <f t="shared" si="54"/>
        <v>North County</v>
      </c>
      <c r="W1686" t="s">
        <v>535</v>
      </c>
    </row>
    <row r="1687" spans="10:23">
      <c r="J1687" s="372" t="str">
        <f t="shared" si="53"/>
        <v>13677St. Lawrence</v>
      </c>
      <c r="K1687" s="373" t="s">
        <v>2186</v>
      </c>
      <c r="L1687">
        <v>13677</v>
      </c>
      <c r="M1687" s="373" t="s">
        <v>430</v>
      </c>
      <c r="N1687" s="373" t="s">
        <v>378</v>
      </c>
      <c r="O1687" s="373" t="s">
        <v>2152</v>
      </c>
      <c r="P1687" s="373" t="s">
        <v>535</v>
      </c>
      <c r="Q1687" s="425" t="s">
        <v>518</v>
      </c>
      <c r="R1687" s="425" t="s">
        <v>535</v>
      </c>
      <c r="S1687" s="425" t="s">
        <v>535</v>
      </c>
      <c r="U1687" s="373" t="s">
        <v>430</v>
      </c>
      <c r="V1687" t="str">
        <f t="shared" si="54"/>
        <v>North County</v>
      </c>
      <c r="W1687" t="s">
        <v>535</v>
      </c>
    </row>
    <row r="1688" spans="10:23">
      <c r="J1688" s="372" t="str">
        <f t="shared" si="53"/>
        <v>13678St. Lawrence</v>
      </c>
      <c r="K1688" s="373" t="s">
        <v>2187</v>
      </c>
      <c r="L1688">
        <v>13678</v>
      </c>
      <c r="M1688" s="373" t="s">
        <v>430</v>
      </c>
      <c r="N1688" s="373" t="s">
        <v>378</v>
      </c>
      <c r="O1688" s="373" t="s">
        <v>2152</v>
      </c>
      <c r="P1688" s="373" t="s">
        <v>535</v>
      </c>
      <c r="Q1688" s="425" t="s">
        <v>518</v>
      </c>
      <c r="R1688" s="425" t="s">
        <v>535</v>
      </c>
      <c r="S1688" s="425" t="s">
        <v>535</v>
      </c>
      <c r="U1688" s="373" t="s">
        <v>430</v>
      </c>
      <c r="V1688" t="str">
        <f t="shared" si="54"/>
        <v>North County</v>
      </c>
      <c r="W1688" t="s">
        <v>535</v>
      </c>
    </row>
    <row r="1689" spans="10:23">
      <c r="J1689" s="372" t="str">
        <f t="shared" si="53"/>
        <v>13680St. Lawrence</v>
      </c>
      <c r="K1689" s="373" t="s">
        <v>2188</v>
      </c>
      <c r="L1689">
        <v>13680</v>
      </c>
      <c r="M1689" s="373" t="s">
        <v>430</v>
      </c>
      <c r="N1689" s="373" t="s">
        <v>378</v>
      </c>
      <c r="O1689" s="373" t="s">
        <v>2152</v>
      </c>
      <c r="P1689" s="373" t="s">
        <v>535</v>
      </c>
      <c r="Q1689" s="425" t="s">
        <v>518</v>
      </c>
      <c r="R1689" s="425" t="s">
        <v>535</v>
      </c>
      <c r="S1689" s="425" t="s">
        <v>535</v>
      </c>
      <c r="U1689" s="373" t="s">
        <v>430</v>
      </c>
      <c r="V1689" t="str">
        <f t="shared" si="54"/>
        <v>North County</v>
      </c>
      <c r="W1689" t="s">
        <v>535</v>
      </c>
    </row>
    <row r="1690" spans="10:23">
      <c r="J1690" s="372" t="str">
        <f t="shared" si="53"/>
        <v>13681St. Lawrence</v>
      </c>
      <c r="K1690" s="373" t="s">
        <v>2189</v>
      </c>
      <c r="L1690">
        <v>13681</v>
      </c>
      <c r="M1690" s="373" t="s">
        <v>430</v>
      </c>
      <c r="N1690" s="373" t="s">
        <v>378</v>
      </c>
      <c r="O1690" s="373" t="s">
        <v>2152</v>
      </c>
      <c r="P1690" s="373" t="s">
        <v>535</v>
      </c>
      <c r="Q1690" s="425" t="s">
        <v>518</v>
      </c>
      <c r="R1690" s="425" t="s">
        <v>535</v>
      </c>
      <c r="S1690" s="425" t="s">
        <v>535</v>
      </c>
      <c r="U1690" s="373" t="s">
        <v>430</v>
      </c>
      <c r="V1690" t="str">
        <f t="shared" si="54"/>
        <v>North County</v>
      </c>
      <c r="W1690" t="s">
        <v>535</v>
      </c>
    </row>
    <row r="1691" spans="10:23">
      <c r="J1691" s="372" t="str">
        <f t="shared" si="53"/>
        <v>13684St. Lawrence</v>
      </c>
      <c r="K1691" s="373" t="s">
        <v>2190</v>
      </c>
      <c r="L1691">
        <v>13684</v>
      </c>
      <c r="M1691" s="373" t="s">
        <v>430</v>
      </c>
      <c r="N1691" s="373" t="s">
        <v>378</v>
      </c>
      <c r="O1691" s="373" t="s">
        <v>2152</v>
      </c>
      <c r="P1691" s="373" t="s">
        <v>535</v>
      </c>
      <c r="Q1691" s="425" t="s">
        <v>518</v>
      </c>
      <c r="R1691" s="425" t="s">
        <v>535</v>
      </c>
      <c r="S1691" s="425" t="s">
        <v>535</v>
      </c>
      <c r="U1691" s="373" t="s">
        <v>430</v>
      </c>
      <c r="V1691" t="str">
        <f t="shared" si="54"/>
        <v>North County</v>
      </c>
      <c r="W1691" t="s">
        <v>535</v>
      </c>
    </row>
    <row r="1692" spans="10:23">
      <c r="J1692" s="372" t="str">
        <f t="shared" si="53"/>
        <v>13687St. Lawrence</v>
      </c>
      <c r="K1692" s="373" t="s">
        <v>2191</v>
      </c>
      <c r="L1692">
        <v>13687</v>
      </c>
      <c r="M1692" s="373" t="s">
        <v>430</v>
      </c>
      <c r="N1692" s="373" t="s">
        <v>378</v>
      </c>
      <c r="O1692" s="373" t="s">
        <v>2152</v>
      </c>
      <c r="P1692" s="373" t="s">
        <v>535</v>
      </c>
      <c r="Q1692" s="425" t="s">
        <v>518</v>
      </c>
      <c r="R1692" s="425" t="s">
        <v>535</v>
      </c>
      <c r="S1692" s="425" t="s">
        <v>535</v>
      </c>
      <c r="U1692" s="373" t="s">
        <v>430</v>
      </c>
      <c r="V1692" t="str">
        <f t="shared" si="54"/>
        <v>North County</v>
      </c>
      <c r="W1692" t="s">
        <v>535</v>
      </c>
    </row>
    <row r="1693" spans="10:23">
      <c r="J1693" s="372" t="str">
        <f t="shared" si="53"/>
        <v>13690St. Lawrence</v>
      </c>
      <c r="K1693" s="373" t="s">
        <v>2192</v>
      </c>
      <c r="L1693">
        <v>13690</v>
      </c>
      <c r="M1693" s="373" t="s">
        <v>430</v>
      </c>
      <c r="N1693" s="373" t="s">
        <v>378</v>
      </c>
      <c r="O1693" s="373" t="s">
        <v>2152</v>
      </c>
      <c r="P1693" s="373" t="s">
        <v>535</v>
      </c>
      <c r="Q1693" s="425" t="s">
        <v>518</v>
      </c>
      <c r="R1693" s="425" t="s">
        <v>535</v>
      </c>
      <c r="S1693" s="425" t="s">
        <v>535</v>
      </c>
      <c r="U1693" s="373" t="s">
        <v>430</v>
      </c>
      <c r="V1693" t="str">
        <f t="shared" si="54"/>
        <v>North County</v>
      </c>
      <c r="W1693" t="s">
        <v>535</v>
      </c>
    </row>
    <row r="1694" spans="10:23">
      <c r="J1694" s="372" t="str">
        <f t="shared" si="53"/>
        <v>13694St. Lawrence</v>
      </c>
      <c r="K1694" s="373" t="s">
        <v>2193</v>
      </c>
      <c r="L1694">
        <v>13694</v>
      </c>
      <c r="M1694" s="373" t="s">
        <v>430</v>
      </c>
      <c r="N1694" s="373" t="s">
        <v>378</v>
      </c>
      <c r="O1694" s="373" t="s">
        <v>2152</v>
      </c>
      <c r="P1694" s="373" t="s">
        <v>535</v>
      </c>
      <c r="Q1694" s="425" t="s">
        <v>518</v>
      </c>
      <c r="R1694" s="425" t="s">
        <v>535</v>
      </c>
      <c r="S1694" s="425" t="s">
        <v>535</v>
      </c>
      <c r="U1694" s="373" t="s">
        <v>430</v>
      </c>
      <c r="V1694" t="str">
        <f t="shared" si="54"/>
        <v>North County</v>
      </c>
      <c r="W1694" t="s">
        <v>535</v>
      </c>
    </row>
    <row r="1695" spans="10:23">
      <c r="J1695" s="372" t="str">
        <f t="shared" si="53"/>
        <v>13695St. Lawrence</v>
      </c>
      <c r="K1695" s="373" t="s">
        <v>2194</v>
      </c>
      <c r="L1695">
        <v>13695</v>
      </c>
      <c r="M1695" s="373" t="s">
        <v>430</v>
      </c>
      <c r="N1695" s="373" t="s">
        <v>378</v>
      </c>
      <c r="O1695" s="373" t="s">
        <v>2152</v>
      </c>
      <c r="P1695" s="373" t="s">
        <v>535</v>
      </c>
      <c r="Q1695" s="425" t="s">
        <v>518</v>
      </c>
      <c r="R1695" s="425" t="s">
        <v>535</v>
      </c>
      <c r="S1695" s="425" t="s">
        <v>535</v>
      </c>
      <c r="U1695" s="373" t="s">
        <v>430</v>
      </c>
      <c r="V1695" t="str">
        <f t="shared" si="54"/>
        <v>North County</v>
      </c>
      <c r="W1695" t="s">
        <v>535</v>
      </c>
    </row>
    <row r="1696" spans="10:23">
      <c r="J1696" s="372" t="str">
        <f t="shared" si="53"/>
        <v>13696St. Lawrence</v>
      </c>
      <c r="K1696" s="373" t="s">
        <v>2195</v>
      </c>
      <c r="L1696">
        <v>13696</v>
      </c>
      <c r="M1696" s="373" t="s">
        <v>430</v>
      </c>
      <c r="N1696" s="373" t="s">
        <v>378</v>
      </c>
      <c r="O1696" s="373" t="s">
        <v>2152</v>
      </c>
      <c r="P1696" s="373" t="s">
        <v>535</v>
      </c>
      <c r="Q1696" s="425" t="s">
        <v>518</v>
      </c>
      <c r="R1696" s="425" t="s">
        <v>535</v>
      </c>
      <c r="S1696" s="425" t="s">
        <v>535</v>
      </c>
      <c r="U1696" s="373" t="s">
        <v>430</v>
      </c>
      <c r="V1696" t="str">
        <f t="shared" si="54"/>
        <v>North County</v>
      </c>
      <c r="W1696" t="s">
        <v>535</v>
      </c>
    </row>
    <row r="1697" spans="10:23">
      <c r="J1697" s="372" t="str">
        <f t="shared" si="53"/>
        <v>13697St. Lawrence</v>
      </c>
      <c r="K1697" s="373" t="s">
        <v>2196</v>
      </c>
      <c r="L1697">
        <v>13697</v>
      </c>
      <c r="M1697" s="373" t="s">
        <v>430</v>
      </c>
      <c r="N1697" s="373" t="s">
        <v>378</v>
      </c>
      <c r="O1697" s="373" t="s">
        <v>2152</v>
      </c>
      <c r="P1697" s="373" t="s">
        <v>535</v>
      </c>
      <c r="Q1697" s="425" t="s">
        <v>518</v>
      </c>
      <c r="R1697" s="425" t="s">
        <v>535</v>
      </c>
      <c r="S1697" s="425" t="s">
        <v>535</v>
      </c>
      <c r="U1697" s="373" t="s">
        <v>430</v>
      </c>
      <c r="V1697" t="str">
        <f t="shared" si="54"/>
        <v>North County</v>
      </c>
      <c r="W1697" t="s">
        <v>535</v>
      </c>
    </row>
    <row r="1698" spans="10:23">
      <c r="J1698" s="372" t="str">
        <f t="shared" si="53"/>
        <v>13699St. Lawrence</v>
      </c>
      <c r="K1698" s="373" t="s">
        <v>2197</v>
      </c>
      <c r="L1698">
        <v>13699</v>
      </c>
      <c r="M1698" s="373" t="s">
        <v>430</v>
      </c>
      <c r="N1698" s="373" t="s">
        <v>378</v>
      </c>
      <c r="O1698" s="373" t="s">
        <v>2152</v>
      </c>
      <c r="P1698" s="373" t="s">
        <v>535</v>
      </c>
      <c r="Q1698" s="425" t="s">
        <v>518</v>
      </c>
      <c r="R1698" s="425" t="s">
        <v>535</v>
      </c>
      <c r="S1698" s="425" t="s">
        <v>535</v>
      </c>
      <c r="U1698" s="373" t="s">
        <v>430</v>
      </c>
      <c r="V1698" t="str">
        <f t="shared" si="54"/>
        <v>North County</v>
      </c>
      <c r="W1698" t="s">
        <v>535</v>
      </c>
    </row>
    <row r="1699" spans="10:23">
      <c r="J1699" s="372" t="str">
        <f t="shared" si="53"/>
        <v>14529Steuben</v>
      </c>
      <c r="K1699" s="373" t="s">
        <v>2198</v>
      </c>
      <c r="L1699">
        <v>14529</v>
      </c>
      <c r="M1699" s="373" t="s">
        <v>424</v>
      </c>
      <c r="N1699" s="373" t="s">
        <v>492</v>
      </c>
      <c r="O1699" s="373" t="s">
        <v>2199</v>
      </c>
      <c r="P1699" s="373" t="s">
        <v>584</v>
      </c>
      <c r="Q1699" t="s">
        <v>515</v>
      </c>
      <c r="R1699" t="s">
        <v>515</v>
      </c>
      <c r="S1699" t="s">
        <v>515</v>
      </c>
      <c r="U1699" s="373" t="s">
        <v>424</v>
      </c>
      <c r="V1699" t="str">
        <f t="shared" si="54"/>
        <v>Western</v>
      </c>
      <c r="W1699" t="s">
        <v>516</v>
      </c>
    </row>
    <row r="1700" spans="10:23">
      <c r="J1700" s="372" t="str">
        <f t="shared" si="53"/>
        <v>14572Steuben</v>
      </c>
      <c r="K1700" s="373" t="s">
        <v>2200</v>
      </c>
      <c r="L1700">
        <v>14572</v>
      </c>
      <c r="M1700" s="373" t="s">
        <v>424</v>
      </c>
      <c r="N1700" s="373" t="s">
        <v>492</v>
      </c>
      <c r="O1700" s="373" t="s">
        <v>2199</v>
      </c>
      <c r="P1700" s="373" t="s">
        <v>584</v>
      </c>
      <c r="Q1700" t="s">
        <v>515</v>
      </c>
      <c r="R1700" t="s">
        <v>515</v>
      </c>
      <c r="S1700" t="s">
        <v>515</v>
      </c>
      <c r="U1700" s="373" t="s">
        <v>424</v>
      </c>
      <c r="V1700" t="str">
        <f t="shared" si="54"/>
        <v>Western</v>
      </c>
      <c r="W1700" t="s">
        <v>516</v>
      </c>
    </row>
    <row r="1701" spans="10:23">
      <c r="J1701" s="372" t="str">
        <f t="shared" si="53"/>
        <v>14807Steuben</v>
      </c>
      <c r="K1701" s="373" t="s">
        <v>2201</v>
      </c>
      <c r="L1701">
        <v>14807</v>
      </c>
      <c r="M1701" s="373" t="s">
        <v>424</v>
      </c>
      <c r="N1701" s="373" t="s">
        <v>492</v>
      </c>
      <c r="O1701" s="373" t="s">
        <v>2199</v>
      </c>
      <c r="P1701" s="373" t="s">
        <v>584</v>
      </c>
      <c r="Q1701" t="s">
        <v>515</v>
      </c>
      <c r="R1701" t="s">
        <v>515</v>
      </c>
      <c r="S1701" t="s">
        <v>515</v>
      </c>
      <c r="U1701" s="373" t="s">
        <v>424</v>
      </c>
      <c r="V1701" t="str">
        <f t="shared" si="54"/>
        <v>Western</v>
      </c>
      <c r="W1701" t="s">
        <v>516</v>
      </c>
    </row>
    <row r="1702" spans="10:23">
      <c r="J1702" s="372" t="str">
        <f t="shared" si="53"/>
        <v>14808Steuben</v>
      </c>
      <c r="K1702" s="373" t="s">
        <v>2202</v>
      </c>
      <c r="L1702">
        <v>14808</v>
      </c>
      <c r="M1702" s="373" t="s">
        <v>424</v>
      </c>
      <c r="N1702" s="373" t="s">
        <v>492</v>
      </c>
      <c r="O1702" s="373" t="s">
        <v>2199</v>
      </c>
      <c r="P1702" s="373" t="s">
        <v>584</v>
      </c>
      <c r="Q1702" t="s">
        <v>515</v>
      </c>
      <c r="R1702" t="s">
        <v>515</v>
      </c>
      <c r="S1702" t="s">
        <v>515</v>
      </c>
      <c r="U1702" s="373" t="s">
        <v>424</v>
      </c>
      <c r="V1702" t="str">
        <f t="shared" si="54"/>
        <v>Western</v>
      </c>
      <c r="W1702" t="s">
        <v>516</v>
      </c>
    </row>
    <row r="1703" spans="10:23">
      <c r="J1703" s="372" t="str">
        <f t="shared" si="53"/>
        <v>14809Steuben</v>
      </c>
      <c r="K1703" s="373" t="s">
        <v>2203</v>
      </c>
      <c r="L1703">
        <v>14809</v>
      </c>
      <c r="M1703" s="373" t="s">
        <v>424</v>
      </c>
      <c r="N1703" s="373" t="s">
        <v>492</v>
      </c>
      <c r="O1703" s="373" t="s">
        <v>2199</v>
      </c>
      <c r="P1703" s="373" t="s">
        <v>584</v>
      </c>
      <c r="Q1703" t="s">
        <v>515</v>
      </c>
      <c r="R1703" t="s">
        <v>515</v>
      </c>
      <c r="S1703" t="s">
        <v>515</v>
      </c>
      <c r="U1703" s="373" t="s">
        <v>424</v>
      </c>
      <c r="V1703" t="str">
        <f t="shared" si="54"/>
        <v>Western</v>
      </c>
      <c r="W1703" t="s">
        <v>516</v>
      </c>
    </row>
    <row r="1704" spans="10:23">
      <c r="J1704" s="372" t="str">
        <f t="shared" si="53"/>
        <v>14823Steuben</v>
      </c>
      <c r="K1704" s="373" t="s">
        <v>2204</v>
      </c>
      <c r="L1704">
        <v>14823</v>
      </c>
      <c r="M1704" s="373" t="s">
        <v>424</v>
      </c>
      <c r="N1704" s="373" t="s">
        <v>492</v>
      </c>
      <c r="O1704" s="373" t="s">
        <v>2199</v>
      </c>
      <c r="P1704" s="373" t="s">
        <v>584</v>
      </c>
      <c r="Q1704" t="s">
        <v>515</v>
      </c>
      <c r="R1704" t="s">
        <v>515</v>
      </c>
      <c r="S1704" t="s">
        <v>515</v>
      </c>
      <c r="U1704" s="373" t="s">
        <v>424</v>
      </c>
      <c r="V1704" t="str">
        <f t="shared" si="54"/>
        <v>Western</v>
      </c>
      <c r="W1704" t="s">
        <v>516</v>
      </c>
    </row>
    <row r="1705" spans="10:23">
      <c r="J1705" s="372" t="str">
        <f t="shared" si="53"/>
        <v>14826Steuben</v>
      </c>
      <c r="K1705" s="373" t="s">
        <v>2205</v>
      </c>
      <c r="L1705">
        <v>14826</v>
      </c>
      <c r="M1705" s="373" t="s">
        <v>424</v>
      </c>
      <c r="N1705" s="373" t="s">
        <v>492</v>
      </c>
      <c r="O1705" s="373" t="s">
        <v>2199</v>
      </c>
      <c r="P1705" s="373" t="s">
        <v>584</v>
      </c>
      <c r="Q1705" t="s">
        <v>515</v>
      </c>
      <c r="R1705" t="s">
        <v>515</v>
      </c>
      <c r="S1705" t="s">
        <v>515</v>
      </c>
      <c r="U1705" s="373" t="s">
        <v>424</v>
      </c>
      <c r="V1705" t="str">
        <f t="shared" si="54"/>
        <v>Western</v>
      </c>
      <c r="W1705" t="s">
        <v>516</v>
      </c>
    </row>
    <row r="1706" spans="10:23">
      <c r="J1706" s="372" t="str">
        <f t="shared" si="53"/>
        <v>14839Steuben</v>
      </c>
      <c r="K1706" s="373" t="s">
        <v>2206</v>
      </c>
      <c r="L1706">
        <v>14839</v>
      </c>
      <c r="M1706" s="373" t="s">
        <v>424</v>
      </c>
      <c r="N1706" s="373" t="s">
        <v>492</v>
      </c>
      <c r="O1706" s="373" t="s">
        <v>2199</v>
      </c>
      <c r="P1706" s="373" t="s">
        <v>584</v>
      </c>
      <c r="Q1706" t="s">
        <v>515</v>
      </c>
      <c r="R1706" t="s">
        <v>515</v>
      </c>
      <c r="S1706" t="s">
        <v>515</v>
      </c>
      <c r="U1706" s="373" t="s">
        <v>424</v>
      </c>
      <c r="V1706" t="str">
        <f t="shared" si="54"/>
        <v>Western</v>
      </c>
      <c r="W1706" t="s">
        <v>516</v>
      </c>
    </row>
    <row r="1707" spans="10:23">
      <c r="J1707" s="372" t="str">
        <f t="shared" si="53"/>
        <v>14843Steuben</v>
      </c>
      <c r="K1707" s="373" t="s">
        <v>2207</v>
      </c>
      <c r="L1707">
        <v>14843</v>
      </c>
      <c r="M1707" s="373" t="s">
        <v>424</v>
      </c>
      <c r="N1707" s="373" t="s">
        <v>492</v>
      </c>
      <c r="O1707" s="373" t="s">
        <v>2199</v>
      </c>
      <c r="P1707" s="373" t="s">
        <v>584</v>
      </c>
      <c r="Q1707" t="s">
        <v>515</v>
      </c>
      <c r="R1707" t="s">
        <v>515</v>
      </c>
      <c r="S1707" t="s">
        <v>515</v>
      </c>
      <c r="U1707" s="373" t="s">
        <v>424</v>
      </c>
      <c r="V1707" t="str">
        <f t="shared" si="54"/>
        <v>Western</v>
      </c>
      <c r="W1707" t="s">
        <v>516</v>
      </c>
    </row>
    <row r="1708" spans="10:23">
      <c r="J1708" s="372" t="str">
        <f t="shared" si="53"/>
        <v>14855Steuben</v>
      </c>
      <c r="K1708" s="373" t="s">
        <v>2208</v>
      </c>
      <c r="L1708">
        <v>14855</v>
      </c>
      <c r="M1708" s="373" t="s">
        <v>424</v>
      </c>
      <c r="N1708" s="373" t="s">
        <v>492</v>
      </c>
      <c r="O1708" s="373" t="s">
        <v>2199</v>
      </c>
      <c r="P1708" s="373" t="s">
        <v>584</v>
      </c>
      <c r="Q1708" t="s">
        <v>515</v>
      </c>
      <c r="R1708" t="s">
        <v>515</v>
      </c>
      <c r="S1708" t="s">
        <v>515</v>
      </c>
      <c r="U1708" s="373" t="s">
        <v>424</v>
      </c>
      <c r="V1708" t="str">
        <f t="shared" si="54"/>
        <v>Western</v>
      </c>
      <c r="W1708" t="s">
        <v>516</v>
      </c>
    </row>
    <row r="1709" spans="10:23">
      <c r="J1709" s="372" t="str">
        <f t="shared" si="53"/>
        <v>14877Steuben</v>
      </c>
      <c r="K1709" s="373" t="s">
        <v>2209</v>
      </c>
      <c r="L1709">
        <v>14877</v>
      </c>
      <c r="M1709" s="373" t="s">
        <v>424</v>
      </c>
      <c r="N1709" s="373" t="s">
        <v>492</v>
      </c>
      <c r="O1709" s="373" t="s">
        <v>2199</v>
      </c>
      <c r="P1709" s="373" t="s">
        <v>584</v>
      </c>
      <c r="Q1709" t="s">
        <v>515</v>
      </c>
      <c r="R1709" t="s">
        <v>515</v>
      </c>
      <c r="S1709" t="s">
        <v>515</v>
      </c>
      <c r="U1709" s="373" t="s">
        <v>424</v>
      </c>
      <c r="V1709" t="str">
        <f t="shared" si="54"/>
        <v>Western</v>
      </c>
      <c r="W1709" t="s">
        <v>516</v>
      </c>
    </row>
    <row r="1710" spans="10:23">
      <c r="J1710" s="372" t="str">
        <f t="shared" si="53"/>
        <v>14885Steuben</v>
      </c>
      <c r="K1710" s="373" t="s">
        <v>2210</v>
      </c>
      <c r="L1710">
        <v>14885</v>
      </c>
      <c r="M1710" s="373" t="s">
        <v>424</v>
      </c>
      <c r="N1710" s="373" t="s">
        <v>492</v>
      </c>
      <c r="O1710" s="373" t="s">
        <v>2199</v>
      </c>
      <c r="P1710" s="373" t="s">
        <v>584</v>
      </c>
      <c r="Q1710" t="s">
        <v>515</v>
      </c>
      <c r="R1710" t="s">
        <v>515</v>
      </c>
      <c r="S1710" t="s">
        <v>515</v>
      </c>
      <c r="U1710" s="373" t="s">
        <v>424</v>
      </c>
      <c r="V1710" t="str">
        <f t="shared" si="54"/>
        <v>Western</v>
      </c>
      <c r="W1710" t="s">
        <v>516</v>
      </c>
    </row>
    <row r="1711" spans="10:23">
      <c r="J1711" s="372" t="str">
        <f t="shared" si="53"/>
        <v>14810Steuben</v>
      </c>
      <c r="K1711" s="373" t="s">
        <v>2211</v>
      </c>
      <c r="L1711">
        <v>14810</v>
      </c>
      <c r="M1711" s="373" t="s">
        <v>424</v>
      </c>
      <c r="N1711" s="373" t="s">
        <v>494</v>
      </c>
      <c r="O1711" s="373" t="s">
        <v>2199</v>
      </c>
      <c r="P1711" s="373" t="s">
        <v>584</v>
      </c>
      <c r="Q1711" t="s">
        <v>515</v>
      </c>
      <c r="R1711" t="s">
        <v>515</v>
      </c>
      <c r="S1711" t="s">
        <v>515</v>
      </c>
      <c r="U1711" s="373" t="s">
        <v>424</v>
      </c>
      <c r="V1711" t="str">
        <f t="shared" si="54"/>
        <v>Western</v>
      </c>
      <c r="W1711" t="s">
        <v>516</v>
      </c>
    </row>
    <row r="1712" spans="10:23">
      <c r="J1712" s="372" t="str">
        <f t="shared" si="53"/>
        <v>14856Steuben</v>
      </c>
      <c r="K1712" s="373" t="s">
        <v>2212</v>
      </c>
      <c r="L1712">
        <v>14856</v>
      </c>
      <c r="M1712" s="373" t="s">
        <v>424</v>
      </c>
      <c r="N1712" s="373" t="s">
        <v>494</v>
      </c>
      <c r="O1712" s="373" t="s">
        <v>2199</v>
      </c>
      <c r="P1712" s="373" t="s">
        <v>584</v>
      </c>
      <c r="Q1712" t="s">
        <v>515</v>
      </c>
      <c r="R1712" t="s">
        <v>515</v>
      </c>
      <c r="S1712" t="s">
        <v>515</v>
      </c>
      <c r="U1712" s="373" t="s">
        <v>424</v>
      </c>
      <c r="V1712" t="str">
        <f t="shared" si="54"/>
        <v>Western</v>
      </c>
      <c r="W1712" t="s">
        <v>516</v>
      </c>
    </row>
    <row r="1713" spans="10:23">
      <c r="J1713" s="372" t="str">
        <f t="shared" si="53"/>
        <v>14801Steuben</v>
      </c>
      <c r="K1713" s="373" t="s">
        <v>2213</v>
      </c>
      <c r="L1713">
        <v>14801</v>
      </c>
      <c r="M1713" s="373" t="s">
        <v>424</v>
      </c>
      <c r="N1713" s="373" t="s">
        <v>492</v>
      </c>
      <c r="O1713" s="373" t="s">
        <v>2199</v>
      </c>
      <c r="P1713" s="373" t="s">
        <v>584</v>
      </c>
      <c r="Q1713" t="s">
        <v>515</v>
      </c>
      <c r="R1713" t="s">
        <v>515</v>
      </c>
      <c r="S1713" t="s">
        <v>515</v>
      </c>
      <c r="U1713" s="373" t="s">
        <v>424</v>
      </c>
      <c r="V1713" t="str">
        <f t="shared" si="54"/>
        <v>Western</v>
      </c>
      <c r="W1713" t="s">
        <v>516</v>
      </c>
    </row>
    <row r="1714" spans="10:23">
      <c r="J1714" s="372" t="str">
        <f t="shared" si="53"/>
        <v>14815Steuben</v>
      </c>
      <c r="K1714" s="373" t="s">
        <v>2214</v>
      </c>
      <c r="L1714">
        <v>14815</v>
      </c>
      <c r="M1714" s="373" t="s">
        <v>424</v>
      </c>
      <c r="N1714" s="373" t="s">
        <v>492</v>
      </c>
      <c r="O1714" s="373" t="s">
        <v>2199</v>
      </c>
      <c r="P1714" s="373" t="s">
        <v>584</v>
      </c>
      <c r="Q1714" t="s">
        <v>515</v>
      </c>
      <c r="R1714" t="s">
        <v>515</v>
      </c>
      <c r="S1714" t="s">
        <v>515</v>
      </c>
      <c r="U1714" s="373" t="s">
        <v>424</v>
      </c>
      <c r="V1714" t="str">
        <f t="shared" si="54"/>
        <v>Western</v>
      </c>
      <c r="W1714" t="s">
        <v>516</v>
      </c>
    </row>
    <row r="1715" spans="10:23">
      <c r="J1715" s="372" t="str">
        <f t="shared" si="53"/>
        <v>14819Steuben</v>
      </c>
      <c r="K1715" s="373" t="s">
        <v>2215</v>
      </c>
      <c r="L1715">
        <v>14819</v>
      </c>
      <c r="M1715" s="373" t="s">
        <v>424</v>
      </c>
      <c r="N1715" s="373" t="s">
        <v>492</v>
      </c>
      <c r="O1715" s="373" t="s">
        <v>2199</v>
      </c>
      <c r="P1715" s="373" t="s">
        <v>584</v>
      </c>
      <c r="Q1715" t="s">
        <v>515</v>
      </c>
      <c r="R1715" t="s">
        <v>515</v>
      </c>
      <c r="S1715" t="s">
        <v>515</v>
      </c>
      <c r="U1715" s="373" t="s">
        <v>424</v>
      </c>
      <c r="V1715" t="str">
        <f t="shared" si="54"/>
        <v>Western</v>
      </c>
      <c r="W1715" t="s">
        <v>516</v>
      </c>
    </row>
    <row r="1716" spans="10:23">
      <c r="J1716" s="372" t="str">
        <f t="shared" si="53"/>
        <v>14820Steuben</v>
      </c>
      <c r="K1716" s="373" t="s">
        <v>2216</v>
      </c>
      <c r="L1716">
        <v>14820</v>
      </c>
      <c r="M1716" s="373" t="s">
        <v>424</v>
      </c>
      <c r="N1716" s="373" t="s">
        <v>492</v>
      </c>
      <c r="O1716" s="373" t="s">
        <v>2199</v>
      </c>
      <c r="P1716" s="373" t="s">
        <v>584</v>
      </c>
      <c r="Q1716" t="s">
        <v>515</v>
      </c>
      <c r="R1716" t="s">
        <v>515</v>
      </c>
      <c r="S1716" t="s">
        <v>515</v>
      </c>
      <c r="U1716" s="373" t="s">
        <v>424</v>
      </c>
      <c r="V1716" t="str">
        <f t="shared" si="54"/>
        <v>Western</v>
      </c>
      <c r="W1716" t="s">
        <v>516</v>
      </c>
    </row>
    <row r="1717" spans="10:23">
      <c r="J1717" s="372" t="str">
        <f t="shared" si="53"/>
        <v>14821Steuben</v>
      </c>
      <c r="K1717" s="373" t="s">
        <v>2217</v>
      </c>
      <c r="L1717">
        <v>14821</v>
      </c>
      <c r="M1717" s="373" t="s">
        <v>424</v>
      </c>
      <c r="N1717" s="373" t="s">
        <v>492</v>
      </c>
      <c r="O1717" s="373" t="s">
        <v>2199</v>
      </c>
      <c r="P1717" s="373" t="s">
        <v>584</v>
      </c>
      <c r="Q1717" t="s">
        <v>515</v>
      </c>
      <c r="R1717" t="s">
        <v>515</v>
      </c>
      <c r="S1717" t="s">
        <v>515</v>
      </c>
      <c r="U1717" s="373" t="s">
        <v>424</v>
      </c>
      <c r="V1717" t="str">
        <f t="shared" si="54"/>
        <v>Western</v>
      </c>
      <c r="W1717" t="s">
        <v>516</v>
      </c>
    </row>
    <row r="1718" spans="10:23">
      <c r="J1718" s="372" t="str">
        <f t="shared" si="53"/>
        <v>14827Steuben</v>
      </c>
      <c r="K1718" s="373" t="s">
        <v>2218</v>
      </c>
      <c r="L1718">
        <v>14827</v>
      </c>
      <c r="M1718" s="373" t="s">
        <v>424</v>
      </c>
      <c r="N1718" s="373" t="s">
        <v>492</v>
      </c>
      <c r="O1718" s="373" t="s">
        <v>2199</v>
      </c>
      <c r="P1718" s="373" t="s">
        <v>584</v>
      </c>
      <c r="Q1718" t="s">
        <v>515</v>
      </c>
      <c r="R1718" t="s">
        <v>515</v>
      </c>
      <c r="S1718" t="s">
        <v>515</v>
      </c>
      <c r="U1718" s="373" t="s">
        <v>424</v>
      </c>
      <c r="V1718" t="str">
        <f t="shared" si="54"/>
        <v>Western</v>
      </c>
      <c r="W1718" t="s">
        <v>516</v>
      </c>
    </row>
    <row r="1719" spans="10:23">
      <c r="J1719" s="372" t="str">
        <f t="shared" si="53"/>
        <v>14830Steuben</v>
      </c>
      <c r="K1719" s="373" t="s">
        <v>2219</v>
      </c>
      <c r="L1719">
        <v>14830</v>
      </c>
      <c r="M1719" s="373" t="s">
        <v>424</v>
      </c>
      <c r="N1719" s="373" t="s">
        <v>492</v>
      </c>
      <c r="O1719" s="373" t="s">
        <v>2199</v>
      </c>
      <c r="P1719" s="373" t="s">
        <v>584</v>
      </c>
      <c r="Q1719" t="s">
        <v>515</v>
      </c>
      <c r="R1719" t="s">
        <v>515</v>
      </c>
      <c r="S1719" t="s">
        <v>515</v>
      </c>
      <c r="U1719" s="373" t="s">
        <v>424</v>
      </c>
      <c r="V1719" t="str">
        <f t="shared" si="54"/>
        <v>Western</v>
      </c>
      <c r="W1719" t="s">
        <v>516</v>
      </c>
    </row>
    <row r="1720" spans="10:23">
      <c r="J1720" s="372" t="str">
        <f t="shared" si="53"/>
        <v>14831Steuben</v>
      </c>
      <c r="K1720" s="373" t="s">
        <v>2220</v>
      </c>
      <c r="L1720">
        <v>14831</v>
      </c>
      <c r="M1720" s="373" t="s">
        <v>424</v>
      </c>
      <c r="N1720" s="373" t="s">
        <v>492</v>
      </c>
      <c r="O1720" s="373" t="s">
        <v>2199</v>
      </c>
      <c r="P1720" s="373" t="s">
        <v>584</v>
      </c>
      <c r="Q1720" t="s">
        <v>515</v>
      </c>
      <c r="R1720" t="s">
        <v>515</v>
      </c>
      <c r="S1720" t="s">
        <v>515</v>
      </c>
      <c r="U1720" s="373" t="s">
        <v>424</v>
      </c>
      <c r="V1720" t="str">
        <f t="shared" si="54"/>
        <v>Western</v>
      </c>
      <c r="W1720" t="s">
        <v>516</v>
      </c>
    </row>
    <row r="1721" spans="10:23">
      <c r="J1721" s="372" t="str">
        <f t="shared" si="53"/>
        <v>14840Steuben</v>
      </c>
      <c r="K1721" s="373" t="s">
        <v>2221</v>
      </c>
      <c r="L1721">
        <v>14840</v>
      </c>
      <c r="M1721" s="373" t="s">
        <v>424</v>
      </c>
      <c r="N1721" s="373" t="s">
        <v>492</v>
      </c>
      <c r="O1721" s="373" t="s">
        <v>2199</v>
      </c>
      <c r="P1721" s="373" t="s">
        <v>584</v>
      </c>
      <c r="Q1721" t="s">
        <v>515</v>
      </c>
      <c r="R1721" t="s">
        <v>515</v>
      </c>
      <c r="S1721" t="s">
        <v>515</v>
      </c>
      <c r="U1721" s="373" t="s">
        <v>424</v>
      </c>
      <c r="V1721" t="str">
        <f t="shared" si="54"/>
        <v>Western</v>
      </c>
      <c r="W1721" t="s">
        <v>516</v>
      </c>
    </row>
    <row r="1722" spans="10:23">
      <c r="J1722" s="372" t="str">
        <f t="shared" si="53"/>
        <v>14858Steuben</v>
      </c>
      <c r="K1722" s="373" t="s">
        <v>2222</v>
      </c>
      <c r="L1722">
        <v>14858</v>
      </c>
      <c r="M1722" s="373" t="s">
        <v>424</v>
      </c>
      <c r="N1722" s="373" t="s">
        <v>492</v>
      </c>
      <c r="O1722" s="373" t="s">
        <v>2199</v>
      </c>
      <c r="P1722" s="373" t="s">
        <v>584</v>
      </c>
      <c r="Q1722" t="s">
        <v>515</v>
      </c>
      <c r="R1722" t="s">
        <v>515</v>
      </c>
      <c r="S1722" t="s">
        <v>515</v>
      </c>
      <c r="U1722" s="373" t="s">
        <v>424</v>
      </c>
      <c r="V1722" t="str">
        <f t="shared" si="54"/>
        <v>Western</v>
      </c>
      <c r="W1722" t="s">
        <v>516</v>
      </c>
    </row>
    <row r="1723" spans="10:23">
      <c r="J1723" s="372" t="str">
        <f t="shared" si="53"/>
        <v>14870Steuben</v>
      </c>
      <c r="K1723" s="373" t="s">
        <v>2223</v>
      </c>
      <c r="L1723">
        <v>14870</v>
      </c>
      <c r="M1723" s="373" t="s">
        <v>424</v>
      </c>
      <c r="N1723" s="373" t="s">
        <v>492</v>
      </c>
      <c r="O1723" s="373" t="s">
        <v>2199</v>
      </c>
      <c r="P1723" s="373" t="s">
        <v>584</v>
      </c>
      <c r="Q1723" t="s">
        <v>515</v>
      </c>
      <c r="R1723" t="s">
        <v>515</v>
      </c>
      <c r="S1723" t="s">
        <v>515</v>
      </c>
      <c r="U1723" s="373" t="s">
        <v>424</v>
      </c>
      <c r="V1723" t="str">
        <f t="shared" si="54"/>
        <v>Western</v>
      </c>
      <c r="W1723" t="s">
        <v>516</v>
      </c>
    </row>
    <row r="1724" spans="10:23">
      <c r="J1724" s="372" t="str">
        <f t="shared" si="53"/>
        <v>14873Steuben</v>
      </c>
      <c r="K1724" s="373" t="s">
        <v>2224</v>
      </c>
      <c r="L1724">
        <v>14873</v>
      </c>
      <c r="M1724" s="373" t="s">
        <v>424</v>
      </c>
      <c r="N1724" s="373" t="s">
        <v>492</v>
      </c>
      <c r="O1724" s="373" t="s">
        <v>2199</v>
      </c>
      <c r="P1724" s="373" t="s">
        <v>584</v>
      </c>
      <c r="Q1724" t="s">
        <v>515</v>
      </c>
      <c r="R1724" t="s">
        <v>515</v>
      </c>
      <c r="S1724" t="s">
        <v>515</v>
      </c>
      <c r="U1724" s="373" t="s">
        <v>424</v>
      </c>
      <c r="V1724" t="str">
        <f t="shared" si="54"/>
        <v>Western</v>
      </c>
      <c r="W1724" t="s">
        <v>516</v>
      </c>
    </row>
    <row r="1725" spans="10:23">
      <c r="J1725" s="372" t="str">
        <f t="shared" si="53"/>
        <v>14874Steuben</v>
      </c>
      <c r="K1725" s="373" t="s">
        <v>2225</v>
      </c>
      <c r="L1725">
        <v>14874</v>
      </c>
      <c r="M1725" s="373" t="s">
        <v>424</v>
      </c>
      <c r="N1725" s="373" t="s">
        <v>492</v>
      </c>
      <c r="O1725" s="373" t="s">
        <v>2199</v>
      </c>
      <c r="P1725" s="373" t="s">
        <v>584</v>
      </c>
      <c r="Q1725" t="s">
        <v>515</v>
      </c>
      <c r="R1725" t="s">
        <v>515</v>
      </c>
      <c r="S1725" t="s">
        <v>515</v>
      </c>
      <c r="U1725" s="373" t="s">
        <v>424</v>
      </c>
      <c r="V1725" t="str">
        <f t="shared" si="54"/>
        <v>Western</v>
      </c>
      <c r="W1725" t="s">
        <v>516</v>
      </c>
    </row>
    <row r="1726" spans="10:23">
      <c r="J1726" s="372" t="str">
        <f t="shared" si="53"/>
        <v>14879Steuben</v>
      </c>
      <c r="K1726" s="373" t="s">
        <v>2226</v>
      </c>
      <c r="L1726">
        <v>14879</v>
      </c>
      <c r="M1726" s="373" t="s">
        <v>424</v>
      </c>
      <c r="N1726" s="373" t="s">
        <v>492</v>
      </c>
      <c r="O1726" s="373" t="s">
        <v>2199</v>
      </c>
      <c r="P1726" s="373" t="s">
        <v>584</v>
      </c>
      <c r="Q1726" t="s">
        <v>515</v>
      </c>
      <c r="R1726" t="s">
        <v>515</v>
      </c>
      <c r="S1726" t="s">
        <v>515</v>
      </c>
      <c r="U1726" s="373" t="s">
        <v>424</v>
      </c>
      <c r="V1726" t="str">
        <f t="shared" si="54"/>
        <v>Western</v>
      </c>
      <c r="W1726" t="s">
        <v>516</v>
      </c>
    </row>
    <row r="1727" spans="10:23">
      <c r="J1727" s="372" t="str">
        <f t="shared" si="53"/>
        <v>14898Steuben</v>
      </c>
      <c r="K1727" s="373" t="s">
        <v>2227</v>
      </c>
      <c r="L1727">
        <v>14898</v>
      </c>
      <c r="M1727" s="373" t="s">
        <v>424</v>
      </c>
      <c r="N1727" s="373" t="s">
        <v>492</v>
      </c>
      <c r="O1727" s="373" t="s">
        <v>2199</v>
      </c>
      <c r="P1727" s="373" t="s">
        <v>584</v>
      </c>
      <c r="Q1727" t="s">
        <v>515</v>
      </c>
      <c r="R1727" t="s">
        <v>515</v>
      </c>
      <c r="S1727" t="s">
        <v>515</v>
      </c>
      <c r="U1727" s="373" t="s">
        <v>424</v>
      </c>
      <c r="V1727" t="str">
        <f t="shared" si="54"/>
        <v>Western</v>
      </c>
      <c r="W1727" t="s">
        <v>516</v>
      </c>
    </row>
    <row r="1728" spans="10:23">
      <c r="J1728" s="372" t="str">
        <f t="shared" si="53"/>
        <v>11944Suffolk</v>
      </c>
      <c r="K1728" s="373" t="s">
        <v>2228</v>
      </c>
      <c r="L1728">
        <v>11944</v>
      </c>
      <c r="M1728" s="373" t="s">
        <v>1373</v>
      </c>
      <c r="N1728" s="373" t="s">
        <v>494</v>
      </c>
      <c r="O1728" s="373" t="s">
        <v>2229</v>
      </c>
      <c r="P1728" s="373" t="s">
        <v>505</v>
      </c>
      <c r="Q1728" t="s">
        <v>505</v>
      </c>
      <c r="R1728" s="425"/>
      <c r="S1728" s="425"/>
      <c r="U1728" s="373" t="s">
        <v>1373</v>
      </c>
      <c r="V1728" t="str">
        <f t="shared" si="54"/>
        <v>Long Island</v>
      </c>
      <c r="W1728" t="s">
        <v>505</v>
      </c>
    </row>
    <row r="1729" spans="10:23">
      <c r="J1729" s="372" t="str">
        <f t="shared" si="53"/>
        <v>00501Suffolk</v>
      </c>
      <c r="K1729" s="373" t="s">
        <v>2230</v>
      </c>
      <c r="L1729" s="432" t="s">
        <v>2230</v>
      </c>
      <c r="M1729" s="373" t="s">
        <v>1373</v>
      </c>
      <c r="N1729" s="373" t="s">
        <v>1374</v>
      </c>
      <c r="O1729" s="373" t="s">
        <v>2229</v>
      </c>
      <c r="P1729" s="373" t="s">
        <v>505</v>
      </c>
      <c r="Q1729" t="s">
        <v>505</v>
      </c>
      <c r="R1729" s="425"/>
      <c r="S1729" s="425"/>
      <c r="U1729" s="373" t="s">
        <v>1373</v>
      </c>
      <c r="V1729" t="str">
        <f t="shared" si="54"/>
        <v>Long Island</v>
      </c>
      <c r="W1729" t="s">
        <v>505</v>
      </c>
    </row>
    <row r="1730" spans="10:23">
      <c r="J1730" s="372" t="str">
        <f t="shared" si="53"/>
        <v>00544Suffolk</v>
      </c>
      <c r="K1730" s="373" t="s">
        <v>2231</v>
      </c>
      <c r="L1730" s="432" t="s">
        <v>2231</v>
      </c>
      <c r="M1730" s="373" t="s">
        <v>1373</v>
      </c>
      <c r="N1730" s="373" t="s">
        <v>1374</v>
      </c>
      <c r="O1730" s="373" t="s">
        <v>2229</v>
      </c>
      <c r="P1730" s="373" t="s">
        <v>505</v>
      </c>
      <c r="Q1730" t="s">
        <v>505</v>
      </c>
      <c r="R1730" s="425"/>
      <c r="S1730" s="425"/>
      <c r="U1730" s="373" t="s">
        <v>1373</v>
      </c>
      <c r="V1730" t="str">
        <f t="shared" si="54"/>
        <v>Long Island</v>
      </c>
      <c r="W1730" t="s">
        <v>505</v>
      </c>
    </row>
    <row r="1731" spans="10:23">
      <c r="J1731" s="372" t="str">
        <f t="shared" si="53"/>
        <v>11713Suffolk</v>
      </c>
      <c r="K1731" s="373" t="s">
        <v>2232</v>
      </c>
      <c r="L1731">
        <v>11713</v>
      </c>
      <c r="M1731" s="373" t="s">
        <v>1373</v>
      </c>
      <c r="N1731" s="373" t="s">
        <v>1374</v>
      </c>
      <c r="O1731" s="373" t="s">
        <v>2229</v>
      </c>
      <c r="P1731" s="373" t="s">
        <v>505</v>
      </c>
      <c r="Q1731" t="s">
        <v>505</v>
      </c>
      <c r="R1731" s="425"/>
      <c r="S1731" s="425"/>
      <c r="U1731" s="373" t="s">
        <v>1373</v>
      </c>
      <c r="V1731" t="str">
        <f t="shared" si="54"/>
        <v>Long Island</v>
      </c>
      <c r="W1731" t="s">
        <v>505</v>
      </c>
    </row>
    <row r="1732" spans="10:23">
      <c r="J1732" s="372" t="str">
        <f t="shared" si="53"/>
        <v>11715Suffolk</v>
      </c>
      <c r="K1732" s="373" t="s">
        <v>2233</v>
      </c>
      <c r="L1732">
        <v>11715</v>
      </c>
      <c r="M1732" s="373" t="s">
        <v>1373</v>
      </c>
      <c r="N1732" s="373" t="s">
        <v>1374</v>
      </c>
      <c r="O1732" s="373" t="s">
        <v>2229</v>
      </c>
      <c r="P1732" s="373" t="s">
        <v>505</v>
      </c>
      <c r="Q1732" t="s">
        <v>505</v>
      </c>
      <c r="R1732" s="425"/>
      <c r="S1732" s="425"/>
      <c r="U1732" s="373" t="s">
        <v>1373</v>
      </c>
      <c r="V1732" t="str">
        <f t="shared" si="54"/>
        <v>Long Island</v>
      </c>
      <c r="W1732" t="s">
        <v>505</v>
      </c>
    </row>
    <row r="1733" spans="10:23">
      <c r="J1733" s="372" t="str">
        <f t="shared" ref="J1733:J1796" si="55">CONCATENATE(L1733,O1733)</f>
        <v>11719Suffolk</v>
      </c>
      <c r="K1733" s="373" t="s">
        <v>2234</v>
      </c>
      <c r="L1733">
        <v>11719</v>
      </c>
      <c r="M1733" s="373" t="s">
        <v>1373</v>
      </c>
      <c r="N1733" s="373" t="s">
        <v>1374</v>
      </c>
      <c r="O1733" s="373" t="s">
        <v>2229</v>
      </c>
      <c r="P1733" s="373" t="s">
        <v>505</v>
      </c>
      <c r="Q1733" t="s">
        <v>505</v>
      </c>
      <c r="R1733" s="425"/>
      <c r="S1733" s="425"/>
      <c r="U1733" s="373" t="s">
        <v>1373</v>
      </c>
      <c r="V1733" t="str">
        <f t="shared" ref="V1733:V1796" si="56">Q1733</f>
        <v>Long Island</v>
      </c>
      <c r="W1733" t="s">
        <v>505</v>
      </c>
    </row>
    <row r="1734" spans="10:23">
      <c r="J1734" s="372" t="str">
        <f t="shared" si="55"/>
        <v>11720Suffolk</v>
      </c>
      <c r="K1734" s="373" t="s">
        <v>2235</v>
      </c>
      <c r="L1734">
        <v>11720</v>
      </c>
      <c r="M1734" s="373" t="s">
        <v>1373</v>
      </c>
      <c r="N1734" s="373" t="s">
        <v>1374</v>
      </c>
      <c r="O1734" s="373" t="s">
        <v>2229</v>
      </c>
      <c r="P1734" s="373" t="s">
        <v>505</v>
      </c>
      <c r="Q1734" t="s">
        <v>505</v>
      </c>
      <c r="R1734" s="425"/>
      <c r="S1734" s="425"/>
      <c r="U1734" s="373" t="s">
        <v>1373</v>
      </c>
      <c r="V1734" t="str">
        <f t="shared" si="56"/>
        <v>Long Island</v>
      </c>
      <c r="W1734" t="s">
        <v>505</v>
      </c>
    </row>
    <row r="1735" spans="10:23">
      <c r="J1735" s="372" t="str">
        <f t="shared" si="55"/>
        <v>11727Suffolk</v>
      </c>
      <c r="K1735" s="373" t="s">
        <v>2236</v>
      </c>
      <c r="L1735">
        <v>11727</v>
      </c>
      <c r="M1735" s="373" t="s">
        <v>1373</v>
      </c>
      <c r="N1735" s="373" t="s">
        <v>1374</v>
      </c>
      <c r="O1735" s="373" t="s">
        <v>2229</v>
      </c>
      <c r="P1735" s="373" t="s">
        <v>505</v>
      </c>
      <c r="Q1735" t="s">
        <v>505</v>
      </c>
      <c r="R1735" s="425"/>
      <c r="S1735" s="425"/>
      <c r="U1735" s="373" t="s">
        <v>1373</v>
      </c>
      <c r="V1735" t="str">
        <f t="shared" si="56"/>
        <v>Long Island</v>
      </c>
      <c r="W1735" t="s">
        <v>505</v>
      </c>
    </row>
    <row r="1736" spans="10:23">
      <c r="J1736" s="372" t="str">
        <f t="shared" si="55"/>
        <v>11733Suffolk</v>
      </c>
      <c r="K1736" s="373" t="s">
        <v>2237</v>
      </c>
      <c r="L1736">
        <v>11733</v>
      </c>
      <c r="M1736" s="373" t="s">
        <v>1373</v>
      </c>
      <c r="N1736" s="373" t="s">
        <v>1374</v>
      </c>
      <c r="O1736" s="373" t="s">
        <v>2229</v>
      </c>
      <c r="P1736" s="373" t="s">
        <v>505</v>
      </c>
      <c r="Q1736" t="s">
        <v>505</v>
      </c>
      <c r="R1736" s="425"/>
      <c r="S1736" s="425"/>
      <c r="U1736" s="373" t="s">
        <v>1373</v>
      </c>
      <c r="V1736" t="str">
        <f t="shared" si="56"/>
        <v>Long Island</v>
      </c>
      <c r="W1736" t="s">
        <v>505</v>
      </c>
    </row>
    <row r="1737" spans="10:23">
      <c r="J1737" s="372" t="str">
        <f t="shared" si="55"/>
        <v>11738Suffolk</v>
      </c>
      <c r="K1737" s="373" t="s">
        <v>2238</v>
      </c>
      <c r="L1737">
        <v>11738</v>
      </c>
      <c r="M1737" s="373" t="s">
        <v>1373</v>
      </c>
      <c r="N1737" s="373" t="s">
        <v>1374</v>
      </c>
      <c r="O1737" s="373" t="s">
        <v>2229</v>
      </c>
      <c r="P1737" s="373" t="s">
        <v>505</v>
      </c>
      <c r="Q1737" t="s">
        <v>505</v>
      </c>
      <c r="R1737" s="425"/>
      <c r="S1737" s="425"/>
      <c r="U1737" s="373" t="s">
        <v>1373</v>
      </c>
      <c r="V1737" t="str">
        <f t="shared" si="56"/>
        <v>Long Island</v>
      </c>
      <c r="W1737" t="s">
        <v>505</v>
      </c>
    </row>
    <row r="1738" spans="10:23">
      <c r="J1738" s="372" t="str">
        <f t="shared" si="55"/>
        <v>11742Suffolk</v>
      </c>
      <c r="K1738" s="373" t="s">
        <v>2239</v>
      </c>
      <c r="L1738">
        <v>11742</v>
      </c>
      <c r="M1738" s="373" t="s">
        <v>1373</v>
      </c>
      <c r="N1738" s="373" t="s">
        <v>1374</v>
      </c>
      <c r="O1738" s="373" t="s">
        <v>2229</v>
      </c>
      <c r="P1738" s="373" t="s">
        <v>505</v>
      </c>
      <c r="Q1738" t="s">
        <v>505</v>
      </c>
      <c r="R1738" s="425"/>
      <c r="S1738" s="425"/>
      <c r="U1738" s="373" t="s">
        <v>1373</v>
      </c>
      <c r="V1738" t="str">
        <f t="shared" si="56"/>
        <v>Long Island</v>
      </c>
      <c r="W1738" t="s">
        <v>505</v>
      </c>
    </row>
    <row r="1739" spans="10:23">
      <c r="J1739" s="372" t="str">
        <f t="shared" si="55"/>
        <v>11755Suffolk</v>
      </c>
      <c r="K1739" s="373" t="s">
        <v>2240</v>
      </c>
      <c r="L1739">
        <v>11755</v>
      </c>
      <c r="M1739" s="373" t="s">
        <v>1373</v>
      </c>
      <c r="N1739" s="373" t="s">
        <v>1374</v>
      </c>
      <c r="O1739" s="373" t="s">
        <v>2229</v>
      </c>
      <c r="P1739" s="373" t="s">
        <v>505</v>
      </c>
      <c r="Q1739" t="s">
        <v>505</v>
      </c>
      <c r="R1739" s="425"/>
      <c r="S1739" s="425"/>
      <c r="U1739" s="373" t="s">
        <v>1373</v>
      </c>
      <c r="V1739" t="str">
        <f t="shared" si="56"/>
        <v>Long Island</v>
      </c>
      <c r="W1739" t="s">
        <v>505</v>
      </c>
    </row>
    <row r="1740" spans="10:23">
      <c r="J1740" s="372" t="str">
        <f t="shared" si="55"/>
        <v>11763Suffolk</v>
      </c>
      <c r="K1740" s="373" t="s">
        <v>2241</v>
      </c>
      <c r="L1740">
        <v>11763</v>
      </c>
      <c r="M1740" s="373" t="s">
        <v>1373</v>
      </c>
      <c r="N1740" s="373" t="s">
        <v>1374</v>
      </c>
      <c r="O1740" s="373" t="s">
        <v>2229</v>
      </c>
      <c r="P1740" s="373" t="s">
        <v>505</v>
      </c>
      <c r="Q1740" t="s">
        <v>505</v>
      </c>
      <c r="R1740" s="425"/>
      <c r="S1740" s="425"/>
      <c r="U1740" s="373" t="s">
        <v>1373</v>
      </c>
      <c r="V1740" t="str">
        <f t="shared" si="56"/>
        <v>Long Island</v>
      </c>
      <c r="W1740" t="s">
        <v>505</v>
      </c>
    </row>
    <row r="1741" spans="10:23">
      <c r="J1741" s="372" t="str">
        <f t="shared" si="55"/>
        <v>11764Suffolk</v>
      </c>
      <c r="K1741" s="373" t="s">
        <v>2242</v>
      </c>
      <c r="L1741">
        <v>11764</v>
      </c>
      <c r="M1741" s="373" t="s">
        <v>1373</v>
      </c>
      <c r="N1741" s="373" t="s">
        <v>1374</v>
      </c>
      <c r="O1741" s="373" t="s">
        <v>2229</v>
      </c>
      <c r="P1741" s="373" t="s">
        <v>505</v>
      </c>
      <c r="Q1741" t="s">
        <v>505</v>
      </c>
      <c r="R1741" s="425"/>
      <c r="S1741" s="425"/>
      <c r="U1741" s="373" t="s">
        <v>1373</v>
      </c>
      <c r="V1741" t="str">
        <f t="shared" si="56"/>
        <v>Long Island</v>
      </c>
      <c r="W1741" t="s">
        <v>505</v>
      </c>
    </row>
    <row r="1742" spans="10:23">
      <c r="J1742" s="372" t="str">
        <f t="shared" si="55"/>
        <v>11766Suffolk</v>
      </c>
      <c r="K1742" s="373" t="s">
        <v>2243</v>
      </c>
      <c r="L1742">
        <v>11766</v>
      </c>
      <c r="M1742" s="373" t="s">
        <v>1373</v>
      </c>
      <c r="N1742" s="373" t="s">
        <v>1374</v>
      </c>
      <c r="O1742" s="373" t="s">
        <v>2229</v>
      </c>
      <c r="P1742" s="373" t="s">
        <v>505</v>
      </c>
      <c r="Q1742" t="s">
        <v>505</v>
      </c>
      <c r="R1742" s="425"/>
      <c r="S1742" s="425"/>
      <c r="U1742" s="373" t="s">
        <v>1373</v>
      </c>
      <c r="V1742" t="str">
        <f t="shared" si="56"/>
        <v>Long Island</v>
      </c>
      <c r="W1742" t="s">
        <v>505</v>
      </c>
    </row>
    <row r="1743" spans="10:23">
      <c r="J1743" s="372" t="str">
        <f t="shared" si="55"/>
        <v>11772Suffolk</v>
      </c>
      <c r="K1743" s="373" t="s">
        <v>2244</v>
      </c>
      <c r="L1743">
        <v>11772</v>
      </c>
      <c r="M1743" s="373" t="s">
        <v>1373</v>
      </c>
      <c r="N1743" s="373" t="s">
        <v>1374</v>
      </c>
      <c r="O1743" s="373" t="s">
        <v>2229</v>
      </c>
      <c r="P1743" s="373" t="s">
        <v>505</v>
      </c>
      <c r="Q1743" t="s">
        <v>505</v>
      </c>
      <c r="R1743" s="425"/>
      <c r="S1743" s="425"/>
      <c r="U1743" s="373" t="s">
        <v>1373</v>
      </c>
      <c r="V1743" t="str">
        <f t="shared" si="56"/>
        <v>Long Island</v>
      </c>
      <c r="W1743" t="s">
        <v>505</v>
      </c>
    </row>
    <row r="1744" spans="10:23">
      <c r="J1744" s="372" t="str">
        <f t="shared" si="55"/>
        <v>11776Suffolk</v>
      </c>
      <c r="K1744" s="373" t="s">
        <v>2245</v>
      </c>
      <c r="L1744">
        <v>11776</v>
      </c>
      <c r="M1744" s="373" t="s">
        <v>1373</v>
      </c>
      <c r="N1744" s="373" t="s">
        <v>1374</v>
      </c>
      <c r="O1744" s="373" t="s">
        <v>2229</v>
      </c>
      <c r="P1744" s="373" t="s">
        <v>505</v>
      </c>
      <c r="Q1744" t="s">
        <v>505</v>
      </c>
      <c r="R1744" s="425"/>
      <c r="S1744" s="425"/>
      <c r="U1744" s="373" t="s">
        <v>1373</v>
      </c>
      <c r="V1744" t="str">
        <f t="shared" si="56"/>
        <v>Long Island</v>
      </c>
      <c r="W1744" t="s">
        <v>505</v>
      </c>
    </row>
    <row r="1745" spans="10:23">
      <c r="J1745" s="372" t="str">
        <f t="shared" si="55"/>
        <v>11777Suffolk</v>
      </c>
      <c r="K1745" s="373" t="s">
        <v>2246</v>
      </c>
      <c r="L1745">
        <v>11777</v>
      </c>
      <c r="M1745" s="373" t="s">
        <v>1373</v>
      </c>
      <c r="N1745" s="373" t="s">
        <v>1374</v>
      </c>
      <c r="O1745" s="373" t="s">
        <v>2229</v>
      </c>
      <c r="P1745" s="373" t="s">
        <v>505</v>
      </c>
      <c r="Q1745" t="s">
        <v>505</v>
      </c>
      <c r="R1745" s="425"/>
      <c r="S1745" s="425"/>
      <c r="U1745" s="373" t="s">
        <v>1373</v>
      </c>
      <c r="V1745" t="str">
        <f t="shared" si="56"/>
        <v>Long Island</v>
      </c>
      <c r="W1745" t="s">
        <v>505</v>
      </c>
    </row>
    <row r="1746" spans="10:23">
      <c r="J1746" s="372" t="str">
        <f t="shared" si="55"/>
        <v>11778Suffolk</v>
      </c>
      <c r="K1746" s="373" t="s">
        <v>2247</v>
      </c>
      <c r="L1746">
        <v>11778</v>
      </c>
      <c r="M1746" s="373" t="s">
        <v>1373</v>
      </c>
      <c r="N1746" s="373" t="s">
        <v>1374</v>
      </c>
      <c r="O1746" s="373" t="s">
        <v>2229</v>
      </c>
      <c r="P1746" s="373" t="s">
        <v>505</v>
      </c>
      <c r="Q1746" t="s">
        <v>505</v>
      </c>
      <c r="R1746" s="425"/>
      <c r="S1746" s="425"/>
      <c r="U1746" s="373" t="s">
        <v>1373</v>
      </c>
      <c r="V1746" t="str">
        <f t="shared" si="56"/>
        <v>Long Island</v>
      </c>
      <c r="W1746" t="s">
        <v>505</v>
      </c>
    </row>
    <row r="1747" spans="10:23">
      <c r="J1747" s="372" t="str">
        <f t="shared" si="55"/>
        <v>11784Suffolk</v>
      </c>
      <c r="K1747" s="373" t="s">
        <v>2248</v>
      </c>
      <c r="L1747">
        <v>11784</v>
      </c>
      <c r="M1747" s="373" t="s">
        <v>1373</v>
      </c>
      <c r="N1747" s="373" t="s">
        <v>1374</v>
      </c>
      <c r="O1747" s="373" t="s">
        <v>2229</v>
      </c>
      <c r="P1747" s="373" t="s">
        <v>505</v>
      </c>
      <c r="Q1747" t="s">
        <v>505</v>
      </c>
      <c r="R1747" s="425"/>
      <c r="S1747" s="425"/>
      <c r="U1747" s="373" t="s">
        <v>1373</v>
      </c>
      <c r="V1747" t="str">
        <f t="shared" si="56"/>
        <v>Long Island</v>
      </c>
      <c r="W1747" t="s">
        <v>505</v>
      </c>
    </row>
    <row r="1748" spans="10:23">
      <c r="J1748" s="372" t="str">
        <f t="shared" si="55"/>
        <v>11786Suffolk</v>
      </c>
      <c r="K1748" s="373" t="s">
        <v>2249</v>
      </c>
      <c r="L1748">
        <v>11786</v>
      </c>
      <c r="M1748" s="373" t="s">
        <v>1373</v>
      </c>
      <c r="N1748" s="373" t="s">
        <v>1374</v>
      </c>
      <c r="O1748" s="373" t="s">
        <v>2229</v>
      </c>
      <c r="P1748" s="373" t="s">
        <v>505</v>
      </c>
      <c r="Q1748" t="s">
        <v>505</v>
      </c>
      <c r="R1748" s="425"/>
      <c r="S1748" s="425"/>
      <c r="U1748" s="373" t="s">
        <v>1373</v>
      </c>
      <c r="V1748" t="str">
        <f t="shared" si="56"/>
        <v>Long Island</v>
      </c>
      <c r="W1748" t="s">
        <v>505</v>
      </c>
    </row>
    <row r="1749" spans="10:23">
      <c r="J1749" s="372" t="str">
        <f t="shared" si="55"/>
        <v>11789Suffolk</v>
      </c>
      <c r="K1749" s="373" t="s">
        <v>2250</v>
      </c>
      <c r="L1749">
        <v>11789</v>
      </c>
      <c r="M1749" s="373" t="s">
        <v>1373</v>
      </c>
      <c r="N1749" s="373" t="s">
        <v>1374</v>
      </c>
      <c r="O1749" s="373" t="s">
        <v>2229</v>
      </c>
      <c r="P1749" s="373" t="s">
        <v>505</v>
      </c>
      <c r="Q1749" t="s">
        <v>505</v>
      </c>
      <c r="R1749" s="425"/>
      <c r="S1749" s="425"/>
      <c r="U1749" s="373" t="s">
        <v>1373</v>
      </c>
      <c r="V1749" t="str">
        <f t="shared" si="56"/>
        <v>Long Island</v>
      </c>
      <c r="W1749" t="s">
        <v>505</v>
      </c>
    </row>
    <row r="1750" spans="10:23">
      <c r="J1750" s="372" t="str">
        <f t="shared" si="55"/>
        <v>11790Suffolk</v>
      </c>
      <c r="K1750" s="373" t="s">
        <v>2251</v>
      </c>
      <c r="L1750">
        <v>11790</v>
      </c>
      <c r="M1750" s="373" t="s">
        <v>1373</v>
      </c>
      <c r="N1750" s="373" t="s">
        <v>1374</v>
      </c>
      <c r="O1750" s="373" t="s">
        <v>2229</v>
      </c>
      <c r="P1750" s="373" t="s">
        <v>505</v>
      </c>
      <c r="Q1750" t="s">
        <v>505</v>
      </c>
      <c r="R1750" s="425"/>
      <c r="S1750" s="425"/>
      <c r="U1750" s="373" t="s">
        <v>1373</v>
      </c>
      <c r="V1750" t="str">
        <f t="shared" si="56"/>
        <v>Long Island</v>
      </c>
      <c r="W1750" t="s">
        <v>505</v>
      </c>
    </row>
    <row r="1751" spans="10:23">
      <c r="J1751" s="372" t="str">
        <f t="shared" si="55"/>
        <v>11792Suffolk</v>
      </c>
      <c r="K1751" s="373" t="s">
        <v>2252</v>
      </c>
      <c r="L1751">
        <v>11792</v>
      </c>
      <c r="M1751" s="373" t="s">
        <v>1373</v>
      </c>
      <c r="N1751" s="373" t="s">
        <v>1374</v>
      </c>
      <c r="O1751" s="373" t="s">
        <v>2229</v>
      </c>
      <c r="P1751" s="373" t="s">
        <v>505</v>
      </c>
      <c r="Q1751" t="s">
        <v>505</v>
      </c>
      <c r="R1751" s="425"/>
      <c r="S1751" s="425"/>
      <c r="U1751" s="373" t="s">
        <v>1373</v>
      </c>
      <c r="V1751" t="str">
        <f t="shared" si="56"/>
        <v>Long Island</v>
      </c>
      <c r="W1751" t="s">
        <v>505</v>
      </c>
    </row>
    <row r="1752" spans="10:23">
      <c r="J1752" s="372" t="str">
        <f t="shared" si="55"/>
        <v>11794Suffolk</v>
      </c>
      <c r="K1752" s="373" t="s">
        <v>2253</v>
      </c>
      <c r="L1752">
        <v>11794</v>
      </c>
      <c r="M1752" s="373" t="s">
        <v>1373</v>
      </c>
      <c r="N1752" s="373" t="s">
        <v>1374</v>
      </c>
      <c r="O1752" s="373" t="s">
        <v>2229</v>
      </c>
      <c r="P1752" s="373" t="s">
        <v>505</v>
      </c>
      <c r="Q1752" t="s">
        <v>505</v>
      </c>
      <c r="R1752" s="425"/>
      <c r="S1752" s="425"/>
      <c r="U1752" s="373" t="s">
        <v>1373</v>
      </c>
      <c r="V1752" t="str">
        <f t="shared" si="56"/>
        <v>Long Island</v>
      </c>
      <c r="W1752" t="s">
        <v>505</v>
      </c>
    </row>
    <row r="1753" spans="10:23">
      <c r="J1753" s="372" t="str">
        <f t="shared" si="55"/>
        <v>11901Suffolk</v>
      </c>
      <c r="K1753" s="373" t="s">
        <v>2254</v>
      </c>
      <c r="L1753">
        <v>11901</v>
      </c>
      <c r="M1753" s="373" t="s">
        <v>1373</v>
      </c>
      <c r="N1753" s="373" t="s">
        <v>1374</v>
      </c>
      <c r="O1753" s="373" t="s">
        <v>2229</v>
      </c>
      <c r="P1753" s="373" t="s">
        <v>505</v>
      </c>
      <c r="Q1753" t="s">
        <v>505</v>
      </c>
      <c r="R1753" s="425"/>
      <c r="S1753" s="425"/>
      <c r="U1753" s="373" t="s">
        <v>1373</v>
      </c>
      <c r="V1753" t="str">
        <f t="shared" si="56"/>
        <v>Long Island</v>
      </c>
      <c r="W1753" t="s">
        <v>505</v>
      </c>
    </row>
    <row r="1754" spans="10:23">
      <c r="J1754" s="372" t="str">
        <f t="shared" si="55"/>
        <v>11930Suffolk</v>
      </c>
      <c r="K1754" s="373" t="s">
        <v>2255</v>
      </c>
      <c r="L1754">
        <v>11930</v>
      </c>
      <c r="M1754" s="373" t="s">
        <v>1373</v>
      </c>
      <c r="N1754" s="373" t="s">
        <v>1374</v>
      </c>
      <c r="O1754" s="373" t="s">
        <v>2229</v>
      </c>
      <c r="P1754" s="373" t="s">
        <v>505</v>
      </c>
      <c r="Q1754" t="s">
        <v>505</v>
      </c>
      <c r="R1754" s="425"/>
      <c r="S1754" s="425"/>
      <c r="U1754" s="373" t="s">
        <v>1373</v>
      </c>
      <c r="V1754" t="str">
        <f t="shared" si="56"/>
        <v>Long Island</v>
      </c>
      <c r="W1754" t="s">
        <v>505</v>
      </c>
    </row>
    <row r="1755" spans="10:23">
      <c r="J1755" s="372" t="str">
        <f t="shared" si="55"/>
        <v>11931Suffolk</v>
      </c>
      <c r="K1755" s="373" t="s">
        <v>2256</v>
      </c>
      <c r="L1755">
        <v>11931</v>
      </c>
      <c r="M1755" s="373" t="s">
        <v>1373</v>
      </c>
      <c r="N1755" s="373" t="s">
        <v>1374</v>
      </c>
      <c r="O1755" s="373" t="s">
        <v>2229</v>
      </c>
      <c r="P1755" s="373" t="s">
        <v>505</v>
      </c>
      <c r="Q1755" t="s">
        <v>505</v>
      </c>
      <c r="R1755" s="425"/>
      <c r="S1755" s="425"/>
      <c r="U1755" s="373" t="s">
        <v>1373</v>
      </c>
      <c r="V1755" t="str">
        <f t="shared" si="56"/>
        <v>Long Island</v>
      </c>
      <c r="W1755" t="s">
        <v>505</v>
      </c>
    </row>
    <row r="1756" spans="10:23">
      <c r="J1756" s="372" t="str">
        <f t="shared" si="55"/>
        <v>11932Suffolk</v>
      </c>
      <c r="K1756" s="373" t="s">
        <v>2257</v>
      </c>
      <c r="L1756">
        <v>11932</v>
      </c>
      <c r="M1756" s="373" t="s">
        <v>1373</v>
      </c>
      <c r="N1756" s="373" t="s">
        <v>1374</v>
      </c>
      <c r="O1756" s="373" t="s">
        <v>2229</v>
      </c>
      <c r="P1756" s="373" t="s">
        <v>505</v>
      </c>
      <c r="Q1756" t="s">
        <v>505</v>
      </c>
      <c r="R1756" s="425"/>
      <c r="S1756" s="425"/>
      <c r="U1756" s="373" t="s">
        <v>1373</v>
      </c>
      <c r="V1756" t="str">
        <f t="shared" si="56"/>
        <v>Long Island</v>
      </c>
      <c r="W1756" t="s">
        <v>505</v>
      </c>
    </row>
    <row r="1757" spans="10:23">
      <c r="J1757" s="372" t="str">
        <f t="shared" si="55"/>
        <v>11933Suffolk</v>
      </c>
      <c r="K1757" s="373" t="s">
        <v>2258</v>
      </c>
      <c r="L1757">
        <v>11933</v>
      </c>
      <c r="M1757" s="373" t="s">
        <v>1373</v>
      </c>
      <c r="N1757" s="373" t="s">
        <v>1374</v>
      </c>
      <c r="O1757" s="373" t="s">
        <v>2229</v>
      </c>
      <c r="P1757" s="373" t="s">
        <v>505</v>
      </c>
      <c r="Q1757" t="s">
        <v>505</v>
      </c>
      <c r="R1757" s="425"/>
      <c r="S1757" s="425"/>
      <c r="U1757" s="373" t="s">
        <v>1373</v>
      </c>
      <c r="V1757" t="str">
        <f t="shared" si="56"/>
        <v>Long Island</v>
      </c>
      <c r="W1757" t="s">
        <v>505</v>
      </c>
    </row>
    <row r="1758" spans="10:23">
      <c r="J1758" s="372" t="str">
        <f t="shared" si="55"/>
        <v>11934Suffolk</v>
      </c>
      <c r="K1758" s="373" t="s">
        <v>2259</v>
      </c>
      <c r="L1758">
        <v>11934</v>
      </c>
      <c r="M1758" s="373" t="s">
        <v>1373</v>
      </c>
      <c r="N1758" s="373" t="s">
        <v>1374</v>
      </c>
      <c r="O1758" s="373" t="s">
        <v>2229</v>
      </c>
      <c r="P1758" s="373" t="s">
        <v>505</v>
      </c>
      <c r="Q1758" t="s">
        <v>505</v>
      </c>
      <c r="R1758" s="425"/>
      <c r="S1758" s="425"/>
      <c r="U1758" s="373" t="s">
        <v>1373</v>
      </c>
      <c r="V1758" t="str">
        <f t="shared" si="56"/>
        <v>Long Island</v>
      </c>
      <c r="W1758" t="s">
        <v>505</v>
      </c>
    </row>
    <row r="1759" spans="10:23">
      <c r="J1759" s="372" t="str">
        <f t="shared" si="55"/>
        <v>11935Suffolk</v>
      </c>
      <c r="K1759" s="373" t="s">
        <v>2260</v>
      </c>
      <c r="L1759">
        <v>11935</v>
      </c>
      <c r="M1759" s="373" t="s">
        <v>1373</v>
      </c>
      <c r="N1759" s="373" t="s">
        <v>1374</v>
      </c>
      <c r="O1759" s="373" t="s">
        <v>2229</v>
      </c>
      <c r="P1759" s="373" t="s">
        <v>505</v>
      </c>
      <c r="Q1759" t="s">
        <v>505</v>
      </c>
      <c r="R1759" s="425"/>
      <c r="S1759" s="425"/>
      <c r="U1759" s="373" t="s">
        <v>1373</v>
      </c>
      <c r="V1759" t="str">
        <f t="shared" si="56"/>
        <v>Long Island</v>
      </c>
      <c r="W1759" t="s">
        <v>505</v>
      </c>
    </row>
    <row r="1760" spans="10:23">
      <c r="J1760" s="372" t="str">
        <f t="shared" si="55"/>
        <v>11937Suffolk</v>
      </c>
      <c r="K1760" s="373" t="s">
        <v>2261</v>
      </c>
      <c r="L1760">
        <v>11937</v>
      </c>
      <c r="M1760" s="373" t="s">
        <v>1373</v>
      </c>
      <c r="N1760" s="373" t="s">
        <v>1374</v>
      </c>
      <c r="O1760" s="373" t="s">
        <v>2229</v>
      </c>
      <c r="P1760" s="373" t="s">
        <v>505</v>
      </c>
      <c r="Q1760" t="s">
        <v>505</v>
      </c>
      <c r="R1760" s="425"/>
      <c r="S1760" s="425"/>
      <c r="U1760" s="373" t="s">
        <v>1373</v>
      </c>
      <c r="V1760" t="str">
        <f t="shared" si="56"/>
        <v>Long Island</v>
      </c>
      <c r="W1760" t="s">
        <v>505</v>
      </c>
    </row>
    <row r="1761" spans="10:23">
      <c r="J1761" s="372" t="str">
        <f t="shared" si="55"/>
        <v>11939Suffolk</v>
      </c>
      <c r="K1761" s="373" t="s">
        <v>2262</v>
      </c>
      <c r="L1761">
        <v>11939</v>
      </c>
      <c r="M1761" s="373" t="s">
        <v>1373</v>
      </c>
      <c r="N1761" s="373" t="s">
        <v>1374</v>
      </c>
      <c r="O1761" s="373" t="s">
        <v>2229</v>
      </c>
      <c r="P1761" s="373" t="s">
        <v>505</v>
      </c>
      <c r="Q1761" t="s">
        <v>505</v>
      </c>
      <c r="R1761" s="425"/>
      <c r="S1761" s="425"/>
      <c r="U1761" s="373" t="s">
        <v>1373</v>
      </c>
      <c r="V1761" t="str">
        <f t="shared" si="56"/>
        <v>Long Island</v>
      </c>
      <c r="W1761" t="s">
        <v>505</v>
      </c>
    </row>
    <row r="1762" spans="10:23">
      <c r="J1762" s="372" t="str">
        <f t="shared" si="55"/>
        <v>11940Suffolk</v>
      </c>
      <c r="K1762" s="373" t="s">
        <v>2263</v>
      </c>
      <c r="L1762">
        <v>11940</v>
      </c>
      <c r="M1762" s="373" t="s">
        <v>1373</v>
      </c>
      <c r="N1762" s="373" t="s">
        <v>1374</v>
      </c>
      <c r="O1762" s="373" t="s">
        <v>2229</v>
      </c>
      <c r="P1762" s="373" t="s">
        <v>505</v>
      </c>
      <c r="Q1762" t="s">
        <v>505</v>
      </c>
      <c r="R1762" s="425"/>
      <c r="S1762" s="425"/>
      <c r="U1762" s="373" t="s">
        <v>1373</v>
      </c>
      <c r="V1762" t="str">
        <f t="shared" si="56"/>
        <v>Long Island</v>
      </c>
      <c r="W1762" t="s">
        <v>505</v>
      </c>
    </row>
    <row r="1763" spans="10:23">
      <c r="J1763" s="372" t="str">
        <f t="shared" si="55"/>
        <v>11941Suffolk</v>
      </c>
      <c r="K1763" s="373" t="s">
        <v>2264</v>
      </c>
      <c r="L1763">
        <v>11941</v>
      </c>
      <c r="M1763" s="373" t="s">
        <v>1373</v>
      </c>
      <c r="N1763" s="373" t="s">
        <v>1374</v>
      </c>
      <c r="O1763" s="373" t="s">
        <v>2229</v>
      </c>
      <c r="P1763" s="373" t="s">
        <v>505</v>
      </c>
      <c r="Q1763" t="s">
        <v>505</v>
      </c>
      <c r="R1763" s="425"/>
      <c r="S1763" s="425"/>
      <c r="U1763" s="373" t="s">
        <v>1373</v>
      </c>
      <c r="V1763" t="str">
        <f t="shared" si="56"/>
        <v>Long Island</v>
      </c>
      <c r="W1763" t="s">
        <v>505</v>
      </c>
    </row>
    <row r="1764" spans="10:23">
      <c r="J1764" s="372" t="str">
        <f t="shared" si="55"/>
        <v>11942Suffolk</v>
      </c>
      <c r="K1764" s="373" t="s">
        <v>2265</v>
      </c>
      <c r="L1764">
        <v>11942</v>
      </c>
      <c r="M1764" s="373" t="s">
        <v>1373</v>
      </c>
      <c r="N1764" s="373" t="s">
        <v>1374</v>
      </c>
      <c r="O1764" s="373" t="s">
        <v>2229</v>
      </c>
      <c r="P1764" s="373" t="s">
        <v>505</v>
      </c>
      <c r="Q1764" t="s">
        <v>505</v>
      </c>
      <c r="R1764" s="425"/>
      <c r="S1764" s="425"/>
      <c r="U1764" s="373" t="s">
        <v>1373</v>
      </c>
      <c r="V1764" t="str">
        <f t="shared" si="56"/>
        <v>Long Island</v>
      </c>
      <c r="W1764" t="s">
        <v>505</v>
      </c>
    </row>
    <row r="1765" spans="10:23">
      <c r="J1765" s="372" t="str">
        <f t="shared" si="55"/>
        <v>11946Suffolk</v>
      </c>
      <c r="K1765" s="373" t="s">
        <v>2266</v>
      </c>
      <c r="L1765">
        <v>11946</v>
      </c>
      <c r="M1765" s="373" t="s">
        <v>1373</v>
      </c>
      <c r="N1765" s="373" t="s">
        <v>1374</v>
      </c>
      <c r="O1765" s="373" t="s">
        <v>2229</v>
      </c>
      <c r="P1765" s="373" t="s">
        <v>505</v>
      </c>
      <c r="Q1765" t="s">
        <v>505</v>
      </c>
      <c r="R1765" s="425"/>
      <c r="S1765" s="425"/>
      <c r="U1765" s="373" t="s">
        <v>1373</v>
      </c>
      <c r="V1765" t="str">
        <f t="shared" si="56"/>
        <v>Long Island</v>
      </c>
      <c r="W1765" t="s">
        <v>505</v>
      </c>
    </row>
    <row r="1766" spans="10:23">
      <c r="J1766" s="372" t="str">
        <f t="shared" si="55"/>
        <v>11947Suffolk</v>
      </c>
      <c r="K1766" s="373" t="s">
        <v>2267</v>
      </c>
      <c r="L1766">
        <v>11947</v>
      </c>
      <c r="M1766" s="373" t="s">
        <v>1373</v>
      </c>
      <c r="N1766" s="373" t="s">
        <v>1374</v>
      </c>
      <c r="O1766" s="373" t="s">
        <v>2229</v>
      </c>
      <c r="P1766" s="373" t="s">
        <v>505</v>
      </c>
      <c r="Q1766" t="s">
        <v>505</v>
      </c>
      <c r="R1766" s="425"/>
      <c r="S1766" s="425"/>
      <c r="U1766" s="373" t="s">
        <v>1373</v>
      </c>
      <c r="V1766" t="str">
        <f t="shared" si="56"/>
        <v>Long Island</v>
      </c>
      <c r="W1766" t="s">
        <v>505</v>
      </c>
    </row>
    <row r="1767" spans="10:23">
      <c r="J1767" s="372" t="str">
        <f t="shared" si="55"/>
        <v>11948Suffolk</v>
      </c>
      <c r="K1767" s="373" t="s">
        <v>2268</v>
      </c>
      <c r="L1767">
        <v>11948</v>
      </c>
      <c r="M1767" s="373" t="s">
        <v>1373</v>
      </c>
      <c r="N1767" s="373" t="s">
        <v>1374</v>
      </c>
      <c r="O1767" s="373" t="s">
        <v>2229</v>
      </c>
      <c r="P1767" s="373" t="s">
        <v>505</v>
      </c>
      <c r="Q1767" t="s">
        <v>505</v>
      </c>
      <c r="R1767" s="425"/>
      <c r="S1767" s="425"/>
      <c r="U1767" s="373" t="s">
        <v>1373</v>
      </c>
      <c r="V1767" t="str">
        <f t="shared" si="56"/>
        <v>Long Island</v>
      </c>
      <c r="W1767" t="s">
        <v>505</v>
      </c>
    </row>
    <row r="1768" spans="10:23">
      <c r="J1768" s="372" t="str">
        <f t="shared" si="55"/>
        <v>11949Suffolk</v>
      </c>
      <c r="K1768" s="373" t="s">
        <v>2269</v>
      </c>
      <c r="L1768">
        <v>11949</v>
      </c>
      <c r="M1768" s="373" t="s">
        <v>1373</v>
      </c>
      <c r="N1768" s="373" t="s">
        <v>1374</v>
      </c>
      <c r="O1768" s="373" t="s">
        <v>2229</v>
      </c>
      <c r="P1768" s="373" t="s">
        <v>505</v>
      </c>
      <c r="Q1768" t="s">
        <v>505</v>
      </c>
      <c r="R1768" s="425"/>
      <c r="S1768" s="425"/>
      <c r="U1768" s="373" t="s">
        <v>1373</v>
      </c>
      <c r="V1768" t="str">
        <f t="shared" si="56"/>
        <v>Long Island</v>
      </c>
      <c r="W1768" t="s">
        <v>505</v>
      </c>
    </row>
    <row r="1769" spans="10:23">
      <c r="J1769" s="372" t="str">
        <f t="shared" si="55"/>
        <v>11950Suffolk</v>
      </c>
      <c r="K1769" s="373" t="s">
        <v>2270</v>
      </c>
      <c r="L1769">
        <v>11950</v>
      </c>
      <c r="M1769" s="373" t="s">
        <v>1373</v>
      </c>
      <c r="N1769" s="373" t="s">
        <v>1374</v>
      </c>
      <c r="O1769" s="373" t="s">
        <v>2229</v>
      </c>
      <c r="P1769" s="373" t="s">
        <v>505</v>
      </c>
      <c r="Q1769" t="s">
        <v>505</v>
      </c>
      <c r="R1769" s="425"/>
      <c r="S1769" s="425"/>
      <c r="U1769" s="373" t="s">
        <v>1373</v>
      </c>
      <c r="V1769" t="str">
        <f t="shared" si="56"/>
        <v>Long Island</v>
      </c>
      <c r="W1769" t="s">
        <v>505</v>
      </c>
    </row>
    <row r="1770" spans="10:23">
      <c r="J1770" s="372" t="str">
        <f t="shared" si="55"/>
        <v>11951Suffolk</v>
      </c>
      <c r="K1770" s="373" t="s">
        <v>2271</v>
      </c>
      <c r="L1770">
        <v>11951</v>
      </c>
      <c r="M1770" s="373" t="s">
        <v>1373</v>
      </c>
      <c r="N1770" s="373" t="s">
        <v>1374</v>
      </c>
      <c r="O1770" s="373" t="s">
        <v>2229</v>
      </c>
      <c r="P1770" s="373" t="s">
        <v>505</v>
      </c>
      <c r="Q1770" t="s">
        <v>505</v>
      </c>
      <c r="R1770" s="425"/>
      <c r="S1770" s="425"/>
      <c r="U1770" s="373" t="s">
        <v>1373</v>
      </c>
      <c r="V1770" t="str">
        <f t="shared" si="56"/>
        <v>Long Island</v>
      </c>
      <c r="W1770" t="s">
        <v>505</v>
      </c>
    </row>
    <row r="1771" spans="10:23">
      <c r="J1771" s="372" t="str">
        <f t="shared" si="55"/>
        <v>11952Suffolk</v>
      </c>
      <c r="K1771" s="373" t="s">
        <v>2272</v>
      </c>
      <c r="L1771">
        <v>11952</v>
      </c>
      <c r="M1771" s="373" t="s">
        <v>1373</v>
      </c>
      <c r="N1771" s="373" t="s">
        <v>1374</v>
      </c>
      <c r="O1771" s="373" t="s">
        <v>2229</v>
      </c>
      <c r="P1771" s="373" t="s">
        <v>505</v>
      </c>
      <c r="Q1771" t="s">
        <v>505</v>
      </c>
      <c r="R1771" s="425"/>
      <c r="S1771" s="425"/>
      <c r="U1771" s="373" t="s">
        <v>1373</v>
      </c>
      <c r="V1771" t="str">
        <f t="shared" si="56"/>
        <v>Long Island</v>
      </c>
      <c r="W1771" t="s">
        <v>505</v>
      </c>
    </row>
    <row r="1772" spans="10:23">
      <c r="J1772" s="372" t="str">
        <f t="shared" si="55"/>
        <v>11953Suffolk</v>
      </c>
      <c r="K1772" s="373" t="s">
        <v>2273</v>
      </c>
      <c r="L1772">
        <v>11953</v>
      </c>
      <c r="M1772" s="373" t="s">
        <v>1373</v>
      </c>
      <c r="N1772" s="373" t="s">
        <v>1374</v>
      </c>
      <c r="O1772" s="373" t="s">
        <v>2229</v>
      </c>
      <c r="P1772" s="373" t="s">
        <v>505</v>
      </c>
      <c r="Q1772" t="s">
        <v>505</v>
      </c>
      <c r="R1772" s="425"/>
      <c r="S1772" s="425"/>
      <c r="U1772" s="373" t="s">
        <v>1373</v>
      </c>
      <c r="V1772" t="str">
        <f t="shared" si="56"/>
        <v>Long Island</v>
      </c>
      <c r="W1772" t="s">
        <v>505</v>
      </c>
    </row>
    <row r="1773" spans="10:23">
      <c r="J1773" s="372" t="str">
        <f t="shared" si="55"/>
        <v>11954Suffolk</v>
      </c>
      <c r="K1773" s="373" t="s">
        <v>2274</v>
      </c>
      <c r="L1773">
        <v>11954</v>
      </c>
      <c r="M1773" s="373" t="s">
        <v>1373</v>
      </c>
      <c r="N1773" s="373" t="s">
        <v>1374</v>
      </c>
      <c r="O1773" s="373" t="s">
        <v>2229</v>
      </c>
      <c r="P1773" s="373" t="s">
        <v>505</v>
      </c>
      <c r="Q1773" t="s">
        <v>505</v>
      </c>
      <c r="R1773" s="425"/>
      <c r="S1773" s="425"/>
      <c r="U1773" s="373" t="s">
        <v>1373</v>
      </c>
      <c r="V1773" t="str">
        <f t="shared" si="56"/>
        <v>Long Island</v>
      </c>
      <c r="W1773" t="s">
        <v>505</v>
      </c>
    </row>
    <row r="1774" spans="10:23">
      <c r="J1774" s="372" t="str">
        <f t="shared" si="55"/>
        <v>11955Suffolk</v>
      </c>
      <c r="K1774" s="373" t="s">
        <v>2275</v>
      </c>
      <c r="L1774">
        <v>11955</v>
      </c>
      <c r="M1774" s="373" t="s">
        <v>1373</v>
      </c>
      <c r="N1774" s="373" t="s">
        <v>1374</v>
      </c>
      <c r="O1774" s="373" t="s">
        <v>2229</v>
      </c>
      <c r="P1774" s="373" t="s">
        <v>505</v>
      </c>
      <c r="Q1774" t="s">
        <v>505</v>
      </c>
      <c r="R1774" s="425"/>
      <c r="S1774" s="425"/>
      <c r="U1774" s="373" t="s">
        <v>1373</v>
      </c>
      <c r="V1774" t="str">
        <f t="shared" si="56"/>
        <v>Long Island</v>
      </c>
      <c r="W1774" t="s">
        <v>505</v>
      </c>
    </row>
    <row r="1775" spans="10:23">
      <c r="J1775" s="372" t="str">
        <f t="shared" si="55"/>
        <v>11957Suffolk</v>
      </c>
      <c r="K1775" s="373" t="s">
        <v>2276</v>
      </c>
      <c r="L1775">
        <v>11957</v>
      </c>
      <c r="M1775" s="373" t="s">
        <v>1373</v>
      </c>
      <c r="N1775" s="373" t="s">
        <v>1374</v>
      </c>
      <c r="O1775" s="373" t="s">
        <v>2229</v>
      </c>
      <c r="P1775" s="373" t="s">
        <v>505</v>
      </c>
      <c r="Q1775" t="s">
        <v>505</v>
      </c>
      <c r="R1775" s="425"/>
      <c r="S1775" s="425"/>
      <c r="U1775" s="373" t="s">
        <v>1373</v>
      </c>
      <c r="V1775" t="str">
        <f t="shared" si="56"/>
        <v>Long Island</v>
      </c>
      <c r="W1775" t="s">
        <v>505</v>
      </c>
    </row>
    <row r="1776" spans="10:23">
      <c r="J1776" s="372" t="str">
        <f t="shared" si="55"/>
        <v>11958Suffolk</v>
      </c>
      <c r="K1776" s="373" t="s">
        <v>2277</v>
      </c>
      <c r="L1776">
        <v>11958</v>
      </c>
      <c r="M1776" s="373" t="s">
        <v>1373</v>
      </c>
      <c r="N1776" s="373" t="s">
        <v>1374</v>
      </c>
      <c r="O1776" s="373" t="s">
        <v>2229</v>
      </c>
      <c r="P1776" s="373" t="s">
        <v>505</v>
      </c>
      <c r="Q1776" t="s">
        <v>505</v>
      </c>
      <c r="R1776" s="425"/>
      <c r="S1776" s="425"/>
      <c r="U1776" s="373" t="s">
        <v>1373</v>
      </c>
      <c r="V1776" t="str">
        <f t="shared" si="56"/>
        <v>Long Island</v>
      </c>
      <c r="W1776" t="s">
        <v>505</v>
      </c>
    </row>
    <row r="1777" spans="10:23">
      <c r="J1777" s="372" t="str">
        <f t="shared" si="55"/>
        <v>11959Suffolk</v>
      </c>
      <c r="K1777" s="373" t="s">
        <v>2278</v>
      </c>
      <c r="L1777">
        <v>11959</v>
      </c>
      <c r="M1777" s="373" t="s">
        <v>1373</v>
      </c>
      <c r="N1777" s="373" t="s">
        <v>1374</v>
      </c>
      <c r="O1777" s="373" t="s">
        <v>2229</v>
      </c>
      <c r="P1777" s="373" t="s">
        <v>505</v>
      </c>
      <c r="Q1777" t="s">
        <v>505</v>
      </c>
      <c r="R1777" s="425"/>
      <c r="S1777" s="425"/>
      <c r="U1777" s="373" t="s">
        <v>1373</v>
      </c>
      <c r="V1777" t="str">
        <f t="shared" si="56"/>
        <v>Long Island</v>
      </c>
      <c r="W1777" t="s">
        <v>505</v>
      </c>
    </row>
    <row r="1778" spans="10:23">
      <c r="J1778" s="372" t="str">
        <f t="shared" si="55"/>
        <v>11960Suffolk</v>
      </c>
      <c r="K1778" s="373" t="s">
        <v>2279</v>
      </c>
      <c r="L1778">
        <v>11960</v>
      </c>
      <c r="M1778" s="373" t="s">
        <v>1373</v>
      </c>
      <c r="N1778" s="373" t="s">
        <v>1374</v>
      </c>
      <c r="O1778" s="373" t="s">
        <v>2229</v>
      </c>
      <c r="P1778" s="373" t="s">
        <v>505</v>
      </c>
      <c r="Q1778" t="s">
        <v>505</v>
      </c>
      <c r="R1778" s="425"/>
      <c r="S1778" s="425"/>
      <c r="U1778" s="373" t="s">
        <v>1373</v>
      </c>
      <c r="V1778" t="str">
        <f t="shared" si="56"/>
        <v>Long Island</v>
      </c>
      <c r="W1778" t="s">
        <v>505</v>
      </c>
    </row>
    <row r="1779" spans="10:23">
      <c r="J1779" s="372" t="str">
        <f t="shared" si="55"/>
        <v>11961Suffolk</v>
      </c>
      <c r="K1779" s="373" t="s">
        <v>2280</v>
      </c>
      <c r="L1779">
        <v>11961</v>
      </c>
      <c r="M1779" s="373" t="s">
        <v>1373</v>
      </c>
      <c r="N1779" s="373" t="s">
        <v>1374</v>
      </c>
      <c r="O1779" s="373" t="s">
        <v>2229</v>
      </c>
      <c r="P1779" s="373" t="s">
        <v>505</v>
      </c>
      <c r="Q1779" t="s">
        <v>505</v>
      </c>
      <c r="R1779" s="425"/>
      <c r="S1779" s="425"/>
      <c r="U1779" s="373" t="s">
        <v>1373</v>
      </c>
      <c r="V1779" t="str">
        <f t="shared" si="56"/>
        <v>Long Island</v>
      </c>
      <c r="W1779" t="s">
        <v>505</v>
      </c>
    </row>
    <row r="1780" spans="10:23">
      <c r="J1780" s="372" t="str">
        <f t="shared" si="55"/>
        <v>11962Suffolk</v>
      </c>
      <c r="K1780" s="373" t="s">
        <v>2281</v>
      </c>
      <c r="L1780">
        <v>11962</v>
      </c>
      <c r="M1780" s="373" t="s">
        <v>1373</v>
      </c>
      <c r="N1780" s="373" t="s">
        <v>1374</v>
      </c>
      <c r="O1780" s="373" t="s">
        <v>2229</v>
      </c>
      <c r="P1780" s="373" t="s">
        <v>505</v>
      </c>
      <c r="Q1780" t="s">
        <v>505</v>
      </c>
      <c r="R1780" s="425"/>
      <c r="S1780" s="425"/>
      <c r="U1780" s="373" t="s">
        <v>1373</v>
      </c>
      <c r="V1780" t="str">
        <f t="shared" si="56"/>
        <v>Long Island</v>
      </c>
      <c r="W1780" t="s">
        <v>505</v>
      </c>
    </row>
    <row r="1781" spans="10:23">
      <c r="J1781" s="372" t="str">
        <f t="shared" si="55"/>
        <v>11963Suffolk</v>
      </c>
      <c r="K1781" s="373" t="s">
        <v>2282</v>
      </c>
      <c r="L1781">
        <v>11963</v>
      </c>
      <c r="M1781" s="373" t="s">
        <v>1373</v>
      </c>
      <c r="N1781" s="373" t="s">
        <v>1374</v>
      </c>
      <c r="O1781" s="373" t="s">
        <v>2229</v>
      </c>
      <c r="P1781" s="373" t="s">
        <v>505</v>
      </c>
      <c r="Q1781" t="s">
        <v>505</v>
      </c>
      <c r="R1781" s="425"/>
      <c r="S1781" s="425"/>
      <c r="U1781" s="373" t="s">
        <v>1373</v>
      </c>
      <c r="V1781" t="str">
        <f t="shared" si="56"/>
        <v>Long Island</v>
      </c>
      <c r="W1781" t="s">
        <v>505</v>
      </c>
    </row>
    <row r="1782" spans="10:23">
      <c r="J1782" s="372" t="str">
        <f t="shared" si="55"/>
        <v>11964Suffolk</v>
      </c>
      <c r="K1782" s="373" t="s">
        <v>2283</v>
      </c>
      <c r="L1782">
        <v>11964</v>
      </c>
      <c r="M1782" s="373" t="s">
        <v>1373</v>
      </c>
      <c r="N1782" s="373" t="s">
        <v>1374</v>
      </c>
      <c r="O1782" s="373" t="s">
        <v>2229</v>
      </c>
      <c r="P1782" s="373" t="s">
        <v>505</v>
      </c>
      <c r="Q1782" t="s">
        <v>505</v>
      </c>
      <c r="R1782" s="425"/>
      <c r="S1782" s="425"/>
      <c r="U1782" s="373" t="s">
        <v>1373</v>
      </c>
      <c r="V1782" t="str">
        <f t="shared" si="56"/>
        <v>Long Island</v>
      </c>
      <c r="W1782" t="s">
        <v>505</v>
      </c>
    </row>
    <row r="1783" spans="10:23">
      <c r="J1783" s="372" t="str">
        <f t="shared" si="55"/>
        <v>11965Suffolk</v>
      </c>
      <c r="K1783" s="373" t="s">
        <v>2284</v>
      </c>
      <c r="L1783">
        <v>11965</v>
      </c>
      <c r="M1783" s="373" t="s">
        <v>1373</v>
      </c>
      <c r="N1783" s="373" t="s">
        <v>1374</v>
      </c>
      <c r="O1783" s="373" t="s">
        <v>2229</v>
      </c>
      <c r="P1783" s="373" t="s">
        <v>505</v>
      </c>
      <c r="Q1783" t="s">
        <v>505</v>
      </c>
      <c r="R1783" s="425"/>
      <c r="S1783" s="425"/>
      <c r="U1783" s="373" t="s">
        <v>1373</v>
      </c>
      <c r="V1783" t="str">
        <f t="shared" si="56"/>
        <v>Long Island</v>
      </c>
      <c r="W1783" t="s">
        <v>505</v>
      </c>
    </row>
    <row r="1784" spans="10:23">
      <c r="J1784" s="372" t="str">
        <f t="shared" si="55"/>
        <v>11967Suffolk</v>
      </c>
      <c r="K1784" s="373" t="s">
        <v>2285</v>
      </c>
      <c r="L1784">
        <v>11967</v>
      </c>
      <c r="M1784" s="373" t="s">
        <v>1373</v>
      </c>
      <c r="N1784" s="373" t="s">
        <v>1374</v>
      </c>
      <c r="O1784" s="373" t="s">
        <v>2229</v>
      </c>
      <c r="P1784" s="373" t="s">
        <v>505</v>
      </c>
      <c r="Q1784" t="s">
        <v>505</v>
      </c>
      <c r="R1784" s="425"/>
      <c r="S1784" s="425"/>
      <c r="U1784" s="373" t="s">
        <v>1373</v>
      </c>
      <c r="V1784" t="str">
        <f t="shared" si="56"/>
        <v>Long Island</v>
      </c>
      <c r="W1784" t="s">
        <v>505</v>
      </c>
    </row>
    <row r="1785" spans="10:23">
      <c r="J1785" s="372" t="str">
        <f t="shared" si="55"/>
        <v>11968Suffolk</v>
      </c>
      <c r="K1785" s="373" t="s">
        <v>2286</v>
      </c>
      <c r="L1785">
        <v>11968</v>
      </c>
      <c r="M1785" s="373" t="s">
        <v>1373</v>
      </c>
      <c r="N1785" s="373" t="s">
        <v>1374</v>
      </c>
      <c r="O1785" s="373" t="s">
        <v>2229</v>
      </c>
      <c r="P1785" s="373" t="s">
        <v>505</v>
      </c>
      <c r="Q1785" t="s">
        <v>505</v>
      </c>
      <c r="R1785" s="425"/>
      <c r="S1785" s="425"/>
      <c r="U1785" s="373" t="s">
        <v>1373</v>
      </c>
      <c r="V1785" t="str">
        <f t="shared" si="56"/>
        <v>Long Island</v>
      </c>
      <c r="W1785" t="s">
        <v>505</v>
      </c>
    </row>
    <row r="1786" spans="10:23">
      <c r="J1786" s="372" t="str">
        <f t="shared" si="55"/>
        <v>11969Suffolk</v>
      </c>
      <c r="K1786" s="373" t="s">
        <v>2287</v>
      </c>
      <c r="L1786">
        <v>11969</v>
      </c>
      <c r="M1786" s="373" t="s">
        <v>1373</v>
      </c>
      <c r="N1786" s="373" t="s">
        <v>1374</v>
      </c>
      <c r="O1786" s="373" t="s">
        <v>2229</v>
      </c>
      <c r="P1786" s="373" t="s">
        <v>505</v>
      </c>
      <c r="Q1786" t="s">
        <v>505</v>
      </c>
      <c r="R1786" s="425"/>
      <c r="S1786" s="425"/>
      <c r="U1786" s="373" t="s">
        <v>1373</v>
      </c>
      <c r="V1786" t="str">
        <f t="shared" si="56"/>
        <v>Long Island</v>
      </c>
      <c r="W1786" t="s">
        <v>505</v>
      </c>
    </row>
    <row r="1787" spans="10:23">
      <c r="J1787" s="372" t="str">
        <f t="shared" si="55"/>
        <v>11970Suffolk</v>
      </c>
      <c r="K1787" s="373" t="s">
        <v>2288</v>
      </c>
      <c r="L1787">
        <v>11970</v>
      </c>
      <c r="M1787" s="373" t="s">
        <v>1373</v>
      </c>
      <c r="N1787" s="373" t="s">
        <v>1374</v>
      </c>
      <c r="O1787" s="373" t="s">
        <v>2229</v>
      </c>
      <c r="P1787" s="373" t="s">
        <v>505</v>
      </c>
      <c r="Q1787" t="s">
        <v>505</v>
      </c>
      <c r="R1787" s="425"/>
      <c r="S1787" s="425"/>
      <c r="U1787" s="373" t="s">
        <v>1373</v>
      </c>
      <c r="V1787" t="str">
        <f t="shared" si="56"/>
        <v>Long Island</v>
      </c>
      <c r="W1787" t="s">
        <v>505</v>
      </c>
    </row>
    <row r="1788" spans="10:23">
      <c r="J1788" s="372" t="str">
        <f t="shared" si="55"/>
        <v>11971Suffolk</v>
      </c>
      <c r="K1788" s="373" t="s">
        <v>2289</v>
      </c>
      <c r="L1788">
        <v>11971</v>
      </c>
      <c r="M1788" s="373" t="s">
        <v>1373</v>
      </c>
      <c r="N1788" s="373" t="s">
        <v>1374</v>
      </c>
      <c r="O1788" s="373" t="s">
        <v>2229</v>
      </c>
      <c r="P1788" s="373" t="s">
        <v>505</v>
      </c>
      <c r="Q1788" t="s">
        <v>505</v>
      </c>
      <c r="R1788" s="425"/>
      <c r="S1788" s="425"/>
      <c r="U1788" s="373" t="s">
        <v>1373</v>
      </c>
      <c r="V1788" t="str">
        <f t="shared" si="56"/>
        <v>Long Island</v>
      </c>
      <c r="W1788" t="s">
        <v>505</v>
      </c>
    </row>
    <row r="1789" spans="10:23">
      <c r="J1789" s="372" t="str">
        <f t="shared" si="55"/>
        <v>11972Suffolk</v>
      </c>
      <c r="K1789" s="373" t="s">
        <v>2290</v>
      </c>
      <c r="L1789">
        <v>11972</v>
      </c>
      <c r="M1789" s="373" t="s">
        <v>1373</v>
      </c>
      <c r="N1789" s="373" t="s">
        <v>1374</v>
      </c>
      <c r="O1789" s="373" t="s">
        <v>2229</v>
      </c>
      <c r="P1789" s="373" t="s">
        <v>505</v>
      </c>
      <c r="Q1789" t="s">
        <v>505</v>
      </c>
      <c r="R1789" s="425"/>
      <c r="S1789" s="425"/>
      <c r="U1789" s="373" t="s">
        <v>1373</v>
      </c>
      <c r="V1789" t="str">
        <f t="shared" si="56"/>
        <v>Long Island</v>
      </c>
      <c r="W1789" t="s">
        <v>505</v>
      </c>
    </row>
    <row r="1790" spans="10:23">
      <c r="J1790" s="372" t="str">
        <f t="shared" si="55"/>
        <v>11973Suffolk</v>
      </c>
      <c r="K1790" s="373" t="s">
        <v>2291</v>
      </c>
      <c r="L1790">
        <v>11973</v>
      </c>
      <c r="M1790" s="373" t="s">
        <v>1373</v>
      </c>
      <c r="N1790" s="373" t="s">
        <v>1374</v>
      </c>
      <c r="O1790" s="373" t="s">
        <v>2229</v>
      </c>
      <c r="P1790" s="373" t="s">
        <v>505</v>
      </c>
      <c r="Q1790" t="s">
        <v>505</v>
      </c>
      <c r="R1790" s="425"/>
      <c r="S1790" s="425"/>
      <c r="U1790" s="373" t="s">
        <v>1373</v>
      </c>
      <c r="V1790" t="str">
        <f t="shared" si="56"/>
        <v>Long Island</v>
      </c>
      <c r="W1790" t="s">
        <v>505</v>
      </c>
    </row>
    <row r="1791" spans="10:23">
      <c r="J1791" s="372" t="str">
        <f t="shared" si="55"/>
        <v>11975Suffolk</v>
      </c>
      <c r="K1791" s="373" t="s">
        <v>2292</v>
      </c>
      <c r="L1791">
        <v>11975</v>
      </c>
      <c r="M1791" s="373" t="s">
        <v>1373</v>
      </c>
      <c r="N1791" s="373" t="s">
        <v>1374</v>
      </c>
      <c r="O1791" s="373" t="s">
        <v>2229</v>
      </c>
      <c r="P1791" s="373" t="s">
        <v>505</v>
      </c>
      <c r="Q1791" t="s">
        <v>505</v>
      </c>
      <c r="R1791" s="425"/>
      <c r="S1791" s="425"/>
      <c r="U1791" s="373" t="s">
        <v>1373</v>
      </c>
      <c r="V1791" t="str">
        <f t="shared" si="56"/>
        <v>Long Island</v>
      </c>
      <c r="W1791" t="s">
        <v>505</v>
      </c>
    </row>
    <row r="1792" spans="10:23">
      <c r="J1792" s="372" t="str">
        <f t="shared" si="55"/>
        <v>11976Suffolk</v>
      </c>
      <c r="K1792" s="373" t="s">
        <v>2293</v>
      </c>
      <c r="L1792">
        <v>11976</v>
      </c>
      <c r="M1792" s="373" t="s">
        <v>1373</v>
      </c>
      <c r="N1792" s="373" t="s">
        <v>1374</v>
      </c>
      <c r="O1792" s="373" t="s">
        <v>2229</v>
      </c>
      <c r="P1792" s="373" t="s">
        <v>505</v>
      </c>
      <c r="Q1792" t="s">
        <v>505</v>
      </c>
      <c r="R1792" s="425"/>
      <c r="S1792" s="425"/>
      <c r="U1792" s="373" t="s">
        <v>1373</v>
      </c>
      <c r="V1792" t="str">
        <f t="shared" si="56"/>
        <v>Long Island</v>
      </c>
      <c r="W1792" t="s">
        <v>505</v>
      </c>
    </row>
    <row r="1793" spans="10:23">
      <c r="J1793" s="372" t="str">
        <f t="shared" si="55"/>
        <v>11977Suffolk</v>
      </c>
      <c r="K1793" s="373" t="s">
        <v>2294</v>
      </c>
      <c r="L1793">
        <v>11977</v>
      </c>
      <c r="M1793" s="373" t="s">
        <v>1373</v>
      </c>
      <c r="N1793" s="373" t="s">
        <v>1374</v>
      </c>
      <c r="O1793" s="373" t="s">
        <v>2229</v>
      </c>
      <c r="P1793" s="373" t="s">
        <v>505</v>
      </c>
      <c r="Q1793" t="s">
        <v>505</v>
      </c>
      <c r="R1793" s="425"/>
      <c r="S1793" s="425"/>
      <c r="U1793" s="373" t="s">
        <v>1373</v>
      </c>
      <c r="V1793" t="str">
        <f t="shared" si="56"/>
        <v>Long Island</v>
      </c>
      <c r="W1793" t="s">
        <v>505</v>
      </c>
    </row>
    <row r="1794" spans="10:23">
      <c r="J1794" s="372" t="str">
        <f t="shared" si="55"/>
        <v>11978Suffolk</v>
      </c>
      <c r="K1794" s="373" t="s">
        <v>2295</v>
      </c>
      <c r="L1794">
        <v>11978</v>
      </c>
      <c r="M1794" s="373" t="s">
        <v>1373</v>
      </c>
      <c r="N1794" s="373" t="s">
        <v>1374</v>
      </c>
      <c r="O1794" s="373" t="s">
        <v>2229</v>
      </c>
      <c r="P1794" s="373" t="s">
        <v>505</v>
      </c>
      <c r="Q1794" t="s">
        <v>505</v>
      </c>
      <c r="R1794" s="425"/>
      <c r="S1794" s="425"/>
      <c r="U1794" s="373" t="s">
        <v>1373</v>
      </c>
      <c r="V1794" t="str">
        <f t="shared" si="56"/>
        <v>Long Island</v>
      </c>
      <c r="W1794" t="s">
        <v>505</v>
      </c>
    </row>
    <row r="1795" spans="10:23">
      <c r="J1795" s="372" t="str">
        <f t="shared" si="55"/>
        <v>11980Suffolk</v>
      </c>
      <c r="K1795" s="373" t="s">
        <v>2296</v>
      </c>
      <c r="L1795">
        <v>11980</v>
      </c>
      <c r="M1795" s="373" t="s">
        <v>1373</v>
      </c>
      <c r="N1795" s="373" t="s">
        <v>1374</v>
      </c>
      <c r="O1795" s="373" t="s">
        <v>2229</v>
      </c>
      <c r="P1795" s="373" t="s">
        <v>505</v>
      </c>
      <c r="Q1795" t="s">
        <v>505</v>
      </c>
      <c r="R1795" s="425"/>
      <c r="S1795" s="425"/>
      <c r="U1795" s="373" t="s">
        <v>1373</v>
      </c>
      <c r="V1795" t="str">
        <f t="shared" si="56"/>
        <v>Long Island</v>
      </c>
      <c r="W1795" t="s">
        <v>505</v>
      </c>
    </row>
    <row r="1796" spans="10:23">
      <c r="J1796" s="372" t="str">
        <f t="shared" si="55"/>
        <v>11701Suffolk</v>
      </c>
      <c r="K1796" s="373" t="s">
        <v>2297</v>
      </c>
      <c r="L1796">
        <v>11701</v>
      </c>
      <c r="M1796" s="373" t="s">
        <v>1373</v>
      </c>
      <c r="N1796" s="373" t="s">
        <v>1374</v>
      </c>
      <c r="O1796" s="373" t="s">
        <v>2229</v>
      </c>
      <c r="P1796" s="373" t="s">
        <v>505</v>
      </c>
      <c r="Q1796" t="s">
        <v>505</v>
      </c>
      <c r="R1796" s="425"/>
      <c r="S1796" s="425"/>
      <c r="U1796" s="373" t="s">
        <v>1373</v>
      </c>
      <c r="V1796" t="str">
        <f t="shared" si="56"/>
        <v>Long Island</v>
      </c>
      <c r="W1796" t="s">
        <v>505</v>
      </c>
    </row>
    <row r="1797" spans="10:23">
      <c r="J1797" s="372" t="str">
        <f t="shared" ref="J1797:J1860" si="57">CONCATENATE(L1797,O1797)</f>
        <v>11702Suffolk</v>
      </c>
      <c r="K1797" s="373" t="s">
        <v>2298</v>
      </c>
      <c r="L1797">
        <v>11702</v>
      </c>
      <c r="M1797" s="373" t="s">
        <v>1373</v>
      </c>
      <c r="N1797" s="373" t="s">
        <v>1374</v>
      </c>
      <c r="O1797" s="373" t="s">
        <v>2229</v>
      </c>
      <c r="P1797" s="373" t="s">
        <v>505</v>
      </c>
      <c r="Q1797" t="s">
        <v>505</v>
      </c>
      <c r="R1797" s="425"/>
      <c r="S1797" s="425"/>
      <c r="U1797" s="373" t="s">
        <v>1373</v>
      </c>
      <c r="V1797" t="str">
        <f t="shared" ref="V1797:V1860" si="58">Q1797</f>
        <v>Long Island</v>
      </c>
      <c r="W1797" t="s">
        <v>505</v>
      </c>
    </row>
    <row r="1798" spans="10:23">
      <c r="J1798" s="372" t="str">
        <f t="shared" si="57"/>
        <v>11703Suffolk</v>
      </c>
      <c r="K1798" s="373" t="s">
        <v>2299</v>
      </c>
      <c r="L1798">
        <v>11703</v>
      </c>
      <c r="M1798" s="373" t="s">
        <v>1373</v>
      </c>
      <c r="N1798" s="373" t="s">
        <v>1374</v>
      </c>
      <c r="O1798" s="373" t="s">
        <v>2229</v>
      </c>
      <c r="P1798" s="373" t="s">
        <v>505</v>
      </c>
      <c r="Q1798" t="s">
        <v>505</v>
      </c>
      <c r="R1798" s="425"/>
      <c r="S1798" s="425"/>
      <c r="U1798" s="373" t="s">
        <v>1373</v>
      </c>
      <c r="V1798" t="str">
        <f t="shared" si="58"/>
        <v>Long Island</v>
      </c>
      <c r="W1798" t="s">
        <v>505</v>
      </c>
    </row>
    <row r="1799" spans="10:23">
      <c r="J1799" s="372" t="str">
        <f t="shared" si="57"/>
        <v>11704Suffolk</v>
      </c>
      <c r="K1799" s="373" t="s">
        <v>2300</v>
      </c>
      <c r="L1799">
        <v>11704</v>
      </c>
      <c r="M1799" s="373" t="s">
        <v>1373</v>
      </c>
      <c r="N1799" s="373" t="s">
        <v>1374</v>
      </c>
      <c r="O1799" s="373" t="s">
        <v>2229</v>
      </c>
      <c r="P1799" s="373" t="s">
        <v>505</v>
      </c>
      <c r="Q1799" t="s">
        <v>505</v>
      </c>
      <c r="R1799" s="425"/>
      <c r="S1799" s="425"/>
      <c r="U1799" s="373" t="s">
        <v>1373</v>
      </c>
      <c r="V1799" t="str">
        <f t="shared" si="58"/>
        <v>Long Island</v>
      </c>
      <c r="W1799" t="s">
        <v>505</v>
      </c>
    </row>
    <row r="1800" spans="10:23">
      <c r="J1800" s="372" t="str">
        <f t="shared" si="57"/>
        <v>11705Suffolk</v>
      </c>
      <c r="K1800" s="373" t="s">
        <v>2301</v>
      </c>
      <c r="L1800">
        <v>11705</v>
      </c>
      <c r="M1800" s="373" t="s">
        <v>1373</v>
      </c>
      <c r="N1800" s="373" t="s">
        <v>1374</v>
      </c>
      <c r="O1800" s="373" t="s">
        <v>2229</v>
      </c>
      <c r="P1800" s="373" t="s">
        <v>505</v>
      </c>
      <c r="Q1800" t="s">
        <v>505</v>
      </c>
      <c r="R1800" s="425"/>
      <c r="S1800" s="425"/>
      <c r="U1800" s="373" t="s">
        <v>1373</v>
      </c>
      <c r="V1800" t="str">
        <f t="shared" si="58"/>
        <v>Long Island</v>
      </c>
      <c r="W1800" t="s">
        <v>505</v>
      </c>
    </row>
    <row r="1801" spans="10:23">
      <c r="J1801" s="372" t="str">
        <f t="shared" si="57"/>
        <v>11706Suffolk</v>
      </c>
      <c r="K1801" s="373" t="s">
        <v>2302</v>
      </c>
      <c r="L1801">
        <v>11706</v>
      </c>
      <c r="M1801" s="373" t="s">
        <v>1373</v>
      </c>
      <c r="N1801" s="373" t="s">
        <v>1374</v>
      </c>
      <c r="O1801" s="373" t="s">
        <v>2229</v>
      </c>
      <c r="P1801" s="373" t="s">
        <v>505</v>
      </c>
      <c r="Q1801" t="s">
        <v>505</v>
      </c>
      <c r="R1801" s="425"/>
      <c r="S1801" s="425"/>
      <c r="U1801" s="373" t="s">
        <v>1373</v>
      </c>
      <c r="V1801" t="str">
        <f t="shared" si="58"/>
        <v>Long Island</v>
      </c>
      <c r="W1801" t="s">
        <v>505</v>
      </c>
    </row>
    <row r="1802" spans="10:23">
      <c r="J1802" s="372" t="str">
        <f t="shared" si="57"/>
        <v>11707Suffolk</v>
      </c>
      <c r="K1802" s="373" t="s">
        <v>2303</v>
      </c>
      <c r="L1802">
        <v>11707</v>
      </c>
      <c r="M1802" s="373" t="s">
        <v>1373</v>
      </c>
      <c r="N1802" s="373" t="s">
        <v>1374</v>
      </c>
      <c r="O1802" s="373" t="s">
        <v>2229</v>
      </c>
      <c r="P1802" s="373" t="s">
        <v>505</v>
      </c>
      <c r="Q1802" t="s">
        <v>505</v>
      </c>
      <c r="R1802" s="425"/>
      <c r="S1802" s="425"/>
      <c r="U1802" s="373" t="s">
        <v>1373</v>
      </c>
      <c r="V1802" t="str">
        <f t="shared" si="58"/>
        <v>Long Island</v>
      </c>
      <c r="W1802" t="s">
        <v>505</v>
      </c>
    </row>
    <row r="1803" spans="10:23">
      <c r="J1803" s="372" t="str">
        <f t="shared" si="57"/>
        <v>11716Suffolk</v>
      </c>
      <c r="K1803" s="373" t="s">
        <v>2304</v>
      </c>
      <c r="L1803">
        <v>11716</v>
      </c>
      <c r="M1803" s="373" t="s">
        <v>1373</v>
      </c>
      <c r="N1803" s="373" t="s">
        <v>1374</v>
      </c>
      <c r="O1803" s="373" t="s">
        <v>2229</v>
      </c>
      <c r="P1803" s="373" t="s">
        <v>505</v>
      </c>
      <c r="Q1803" t="s">
        <v>505</v>
      </c>
      <c r="R1803" s="425"/>
      <c r="S1803" s="425"/>
      <c r="U1803" s="373" t="s">
        <v>1373</v>
      </c>
      <c r="V1803" t="str">
        <f t="shared" si="58"/>
        <v>Long Island</v>
      </c>
      <c r="W1803" t="s">
        <v>505</v>
      </c>
    </row>
    <row r="1804" spans="10:23">
      <c r="J1804" s="372" t="str">
        <f t="shared" si="57"/>
        <v>11717Suffolk</v>
      </c>
      <c r="K1804" s="373" t="s">
        <v>2305</v>
      </c>
      <c r="L1804">
        <v>11717</v>
      </c>
      <c r="M1804" s="373" t="s">
        <v>1373</v>
      </c>
      <c r="N1804" s="373" t="s">
        <v>1374</v>
      </c>
      <c r="O1804" s="373" t="s">
        <v>2229</v>
      </c>
      <c r="P1804" s="373" t="s">
        <v>505</v>
      </c>
      <c r="Q1804" t="s">
        <v>505</v>
      </c>
      <c r="R1804" s="425"/>
      <c r="S1804" s="425"/>
      <c r="U1804" s="373" t="s">
        <v>1373</v>
      </c>
      <c r="V1804" t="str">
        <f t="shared" si="58"/>
        <v>Long Island</v>
      </c>
      <c r="W1804" t="s">
        <v>505</v>
      </c>
    </row>
    <row r="1805" spans="10:23">
      <c r="J1805" s="372" t="str">
        <f t="shared" si="57"/>
        <v>11718Suffolk</v>
      </c>
      <c r="K1805" s="373" t="s">
        <v>2306</v>
      </c>
      <c r="L1805">
        <v>11718</v>
      </c>
      <c r="M1805" s="373" t="s">
        <v>1373</v>
      </c>
      <c r="N1805" s="373" t="s">
        <v>1374</v>
      </c>
      <c r="O1805" s="373" t="s">
        <v>2229</v>
      </c>
      <c r="P1805" s="373" t="s">
        <v>505</v>
      </c>
      <c r="Q1805" t="s">
        <v>505</v>
      </c>
      <c r="R1805" s="425"/>
      <c r="S1805" s="425"/>
      <c r="U1805" s="373" t="s">
        <v>1373</v>
      </c>
      <c r="V1805" t="str">
        <f t="shared" si="58"/>
        <v>Long Island</v>
      </c>
      <c r="W1805" t="s">
        <v>505</v>
      </c>
    </row>
    <row r="1806" spans="10:23">
      <c r="J1806" s="372" t="str">
        <f t="shared" si="57"/>
        <v>11721Suffolk</v>
      </c>
      <c r="K1806" s="373" t="s">
        <v>2307</v>
      </c>
      <c r="L1806">
        <v>11721</v>
      </c>
      <c r="M1806" s="373" t="s">
        <v>1373</v>
      </c>
      <c r="N1806" s="373" t="s">
        <v>1374</v>
      </c>
      <c r="O1806" s="373" t="s">
        <v>2229</v>
      </c>
      <c r="P1806" s="373" t="s">
        <v>505</v>
      </c>
      <c r="Q1806" t="s">
        <v>505</v>
      </c>
      <c r="R1806" s="425"/>
      <c r="S1806" s="425"/>
      <c r="U1806" s="373" t="s">
        <v>1373</v>
      </c>
      <c r="V1806" t="str">
        <f t="shared" si="58"/>
        <v>Long Island</v>
      </c>
      <c r="W1806" t="s">
        <v>505</v>
      </c>
    </row>
    <row r="1807" spans="10:23">
      <c r="J1807" s="372" t="str">
        <f t="shared" si="57"/>
        <v>11722Suffolk</v>
      </c>
      <c r="K1807" s="373" t="s">
        <v>2308</v>
      </c>
      <c r="L1807">
        <v>11722</v>
      </c>
      <c r="M1807" s="373" t="s">
        <v>1373</v>
      </c>
      <c r="N1807" s="373" t="s">
        <v>1374</v>
      </c>
      <c r="O1807" s="373" t="s">
        <v>2229</v>
      </c>
      <c r="P1807" s="373" t="s">
        <v>505</v>
      </c>
      <c r="Q1807" t="s">
        <v>505</v>
      </c>
      <c r="R1807" s="425"/>
      <c r="S1807" s="425"/>
      <c r="U1807" s="373" t="s">
        <v>1373</v>
      </c>
      <c r="V1807" t="str">
        <f t="shared" si="58"/>
        <v>Long Island</v>
      </c>
      <c r="W1807" t="s">
        <v>505</v>
      </c>
    </row>
    <row r="1808" spans="10:23">
      <c r="J1808" s="372" t="str">
        <f t="shared" si="57"/>
        <v>11724Suffolk</v>
      </c>
      <c r="K1808" s="373" t="s">
        <v>2309</v>
      </c>
      <c r="L1808">
        <v>11724</v>
      </c>
      <c r="M1808" s="373" t="s">
        <v>1373</v>
      </c>
      <c r="N1808" s="373" t="s">
        <v>1374</v>
      </c>
      <c r="O1808" s="373" t="s">
        <v>2229</v>
      </c>
      <c r="P1808" s="373" t="s">
        <v>505</v>
      </c>
      <c r="Q1808" t="s">
        <v>505</v>
      </c>
      <c r="R1808" s="425"/>
      <c r="S1808" s="425"/>
      <c r="U1808" s="373" t="s">
        <v>1373</v>
      </c>
      <c r="V1808" t="str">
        <f t="shared" si="58"/>
        <v>Long Island</v>
      </c>
      <c r="W1808" t="s">
        <v>505</v>
      </c>
    </row>
    <row r="1809" spans="10:23">
      <c r="J1809" s="372" t="str">
        <f t="shared" si="57"/>
        <v>11725Suffolk</v>
      </c>
      <c r="K1809" s="373" t="s">
        <v>2310</v>
      </c>
      <c r="L1809">
        <v>11725</v>
      </c>
      <c r="M1809" s="373" t="s">
        <v>1373</v>
      </c>
      <c r="N1809" s="373" t="s">
        <v>1374</v>
      </c>
      <c r="O1809" s="373" t="s">
        <v>2229</v>
      </c>
      <c r="P1809" s="373" t="s">
        <v>505</v>
      </c>
      <c r="Q1809" t="s">
        <v>505</v>
      </c>
      <c r="R1809" s="425"/>
      <c r="S1809" s="425"/>
      <c r="U1809" s="373" t="s">
        <v>1373</v>
      </c>
      <c r="V1809" t="str">
        <f t="shared" si="58"/>
        <v>Long Island</v>
      </c>
      <c r="W1809" t="s">
        <v>505</v>
      </c>
    </row>
    <row r="1810" spans="10:23">
      <c r="J1810" s="372" t="str">
        <f t="shared" si="57"/>
        <v>11726Suffolk</v>
      </c>
      <c r="K1810" s="373" t="s">
        <v>2311</v>
      </c>
      <c r="L1810">
        <v>11726</v>
      </c>
      <c r="M1810" s="373" t="s">
        <v>1373</v>
      </c>
      <c r="N1810" s="373" t="s">
        <v>1374</v>
      </c>
      <c r="O1810" s="373" t="s">
        <v>2229</v>
      </c>
      <c r="P1810" s="373" t="s">
        <v>505</v>
      </c>
      <c r="Q1810" t="s">
        <v>505</v>
      </c>
      <c r="R1810" s="425"/>
      <c r="S1810" s="425"/>
      <c r="U1810" s="373" t="s">
        <v>1373</v>
      </c>
      <c r="V1810" t="str">
        <f t="shared" si="58"/>
        <v>Long Island</v>
      </c>
      <c r="W1810" t="s">
        <v>505</v>
      </c>
    </row>
    <row r="1811" spans="10:23">
      <c r="J1811" s="372" t="str">
        <f t="shared" si="57"/>
        <v>11729Suffolk</v>
      </c>
      <c r="K1811" s="373" t="s">
        <v>2312</v>
      </c>
      <c r="L1811">
        <v>11729</v>
      </c>
      <c r="M1811" s="373" t="s">
        <v>1373</v>
      </c>
      <c r="N1811" s="373" t="s">
        <v>1374</v>
      </c>
      <c r="O1811" s="373" t="s">
        <v>2229</v>
      </c>
      <c r="P1811" s="373" t="s">
        <v>505</v>
      </c>
      <c r="Q1811" t="s">
        <v>505</v>
      </c>
      <c r="R1811" s="425"/>
      <c r="S1811" s="425"/>
      <c r="U1811" s="373" t="s">
        <v>1373</v>
      </c>
      <c r="V1811" t="str">
        <f t="shared" si="58"/>
        <v>Long Island</v>
      </c>
      <c r="W1811" t="s">
        <v>505</v>
      </c>
    </row>
    <row r="1812" spans="10:23">
      <c r="J1812" s="372" t="str">
        <f t="shared" si="57"/>
        <v>11730Suffolk</v>
      </c>
      <c r="K1812" s="373" t="s">
        <v>2313</v>
      </c>
      <c r="L1812">
        <v>11730</v>
      </c>
      <c r="M1812" s="373" t="s">
        <v>1373</v>
      </c>
      <c r="N1812" s="373" t="s">
        <v>1374</v>
      </c>
      <c r="O1812" s="373" t="s">
        <v>2229</v>
      </c>
      <c r="P1812" s="373" t="s">
        <v>505</v>
      </c>
      <c r="Q1812" t="s">
        <v>505</v>
      </c>
      <c r="R1812" s="425"/>
      <c r="S1812" s="425"/>
      <c r="U1812" s="373" t="s">
        <v>1373</v>
      </c>
      <c r="V1812" t="str">
        <f t="shared" si="58"/>
        <v>Long Island</v>
      </c>
      <c r="W1812" t="s">
        <v>505</v>
      </c>
    </row>
    <row r="1813" spans="10:23">
      <c r="J1813" s="372" t="str">
        <f t="shared" si="57"/>
        <v>11731Suffolk</v>
      </c>
      <c r="K1813" s="373" t="s">
        <v>2314</v>
      </c>
      <c r="L1813">
        <v>11731</v>
      </c>
      <c r="M1813" s="373" t="s">
        <v>1373</v>
      </c>
      <c r="N1813" s="373" t="s">
        <v>1374</v>
      </c>
      <c r="O1813" s="373" t="s">
        <v>2229</v>
      </c>
      <c r="P1813" s="373" t="s">
        <v>505</v>
      </c>
      <c r="Q1813" t="s">
        <v>505</v>
      </c>
      <c r="R1813" s="425"/>
      <c r="S1813" s="425"/>
      <c r="U1813" s="373" t="s">
        <v>1373</v>
      </c>
      <c r="V1813" t="str">
        <f t="shared" si="58"/>
        <v>Long Island</v>
      </c>
      <c r="W1813" t="s">
        <v>505</v>
      </c>
    </row>
    <row r="1814" spans="10:23">
      <c r="J1814" s="372" t="str">
        <f t="shared" si="57"/>
        <v>11737Suffolk</v>
      </c>
      <c r="K1814" s="373" t="s">
        <v>2315</v>
      </c>
      <c r="L1814">
        <v>11737</v>
      </c>
      <c r="M1814" s="373" t="s">
        <v>1373</v>
      </c>
      <c r="N1814" s="373" t="s">
        <v>1374</v>
      </c>
      <c r="O1814" s="373" t="s">
        <v>2229</v>
      </c>
      <c r="P1814" s="373" t="s">
        <v>505</v>
      </c>
      <c r="Q1814" t="s">
        <v>505</v>
      </c>
      <c r="R1814" s="425"/>
      <c r="S1814" s="425"/>
      <c r="U1814" s="373" t="s">
        <v>1373</v>
      </c>
      <c r="V1814" t="str">
        <f t="shared" si="58"/>
        <v>Long Island</v>
      </c>
      <c r="W1814" t="s">
        <v>505</v>
      </c>
    </row>
    <row r="1815" spans="10:23">
      <c r="J1815" s="372" t="str">
        <f t="shared" si="57"/>
        <v>11739Suffolk</v>
      </c>
      <c r="K1815" s="373" t="s">
        <v>2316</v>
      </c>
      <c r="L1815">
        <v>11739</v>
      </c>
      <c r="M1815" s="373" t="s">
        <v>1373</v>
      </c>
      <c r="N1815" s="373" t="s">
        <v>1374</v>
      </c>
      <c r="O1815" s="373" t="s">
        <v>2229</v>
      </c>
      <c r="P1815" s="373" t="s">
        <v>505</v>
      </c>
      <c r="Q1815" t="s">
        <v>505</v>
      </c>
      <c r="R1815" s="425"/>
      <c r="S1815" s="425"/>
      <c r="U1815" s="373" t="s">
        <v>1373</v>
      </c>
      <c r="V1815" t="str">
        <f t="shared" si="58"/>
        <v>Long Island</v>
      </c>
      <c r="W1815" t="s">
        <v>505</v>
      </c>
    </row>
    <row r="1816" spans="10:23">
      <c r="J1816" s="372" t="str">
        <f t="shared" si="57"/>
        <v>11740Suffolk</v>
      </c>
      <c r="K1816" s="373" t="s">
        <v>2317</v>
      </c>
      <c r="L1816">
        <v>11740</v>
      </c>
      <c r="M1816" s="373" t="s">
        <v>1373</v>
      </c>
      <c r="N1816" s="373" t="s">
        <v>1374</v>
      </c>
      <c r="O1816" s="373" t="s">
        <v>2229</v>
      </c>
      <c r="P1816" s="373" t="s">
        <v>505</v>
      </c>
      <c r="Q1816" t="s">
        <v>505</v>
      </c>
      <c r="R1816" s="425"/>
      <c r="S1816" s="425"/>
      <c r="U1816" s="373" t="s">
        <v>1373</v>
      </c>
      <c r="V1816" t="str">
        <f t="shared" si="58"/>
        <v>Long Island</v>
      </c>
      <c r="W1816" t="s">
        <v>505</v>
      </c>
    </row>
    <row r="1817" spans="10:23">
      <c r="J1817" s="372" t="str">
        <f t="shared" si="57"/>
        <v>11741Suffolk</v>
      </c>
      <c r="K1817" s="373" t="s">
        <v>2318</v>
      </c>
      <c r="L1817">
        <v>11741</v>
      </c>
      <c r="M1817" s="373" t="s">
        <v>1373</v>
      </c>
      <c r="N1817" s="373" t="s">
        <v>1374</v>
      </c>
      <c r="O1817" s="373" t="s">
        <v>2229</v>
      </c>
      <c r="P1817" s="373" t="s">
        <v>505</v>
      </c>
      <c r="Q1817" t="s">
        <v>505</v>
      </c>
      <c r="R1817" s="425"/>
      <c r="S1817" s="425"/>
      <c r="U1817" s="373" t="s">
        <v>1373</v>
      </c>
      <c r="V1817" t="str">
        <f t="shared" si="58"/>
        <v>Long Island</v>
      </c>
      <c r="W1817" t="s">
        <v>505</v>
      </c>
    </row>
    <row r="1818" spans="10:23">
      <c r="J1818" s="372" t="str">
        <f t="shared" si="57"/>
        <v>11743Suffolk</v>
      </c>
      <c r="K1818" s="373" t="s">
        <v>2319</v>
      </c>
      <c r="L1818">
        <v>11743</v>
      </c>
      <c r="M1818" s="373" t="s">
        <v>1373</v>
      </c>
      <c r="N1818" s="373" t="s">
        <v>1374</v>
      </c>
      <c r="O1818" s="373" t="s">
        <v>2229</v>
      </c>
      <c r="P1818" s="373" t="s">
        <v>505</v>
      </c>
      <c r="Q1818" t="s">
        <v>505</v>
      </c>
      <c r="R1818" s="425"/>
      <c r="S1818" s="425"/>
      <c r="U1818" s="373" t="s">
        <v>1373</v>
      </c>
      <c r="V1818" t="str">
        <f t="shared" si="58"/>
        <v>Long Island</v>
      </c>
      <c r="W1818" t="s">
        <v>505</v>
      </c>
    </row>
    <row r="1819" spans="10:23">
      <c r="J1819" s="372" t="str">
        <f t="shared" si="57"/>
        <v>11746Suffolk</v>
      </c>
      <c r="K1819" s="373" t="s">
        <v>2320</v>
      </c>
      <c r="L1819">
        <v>11746</v>
      </c>
      <c r="M1819" s="373" t="s">
        <v>1373</v>
      </c>
      <c r="N1819" s="373" t="s">
        <v>1374</v>
      </c>
      <c r="O1819" s="373" t="s">
        <v>2229</v>
      </c>
      <c r="P1819" s="373" t="s">
        <v>505</v>
      </c>
      <c r="Q1819" t="s">
        <v>505</v>
      </c>
      <c r="R1819" s="425"/>
      <c r="S1819" s="425"/>
      <c r="U1819" s="373" t="s">
        <v>1373</v>
      </c>
      <c r="V1819" t="str">
        <f t="shared" si="58"/>
        <v>Long Island</v>
      </c>
      <c r="W1819" t="s">
        <v>505</v>
      </c>
    </row>
    <row r="1820" spans="10:23">
      <c r="J1820" s="372" t="str">
        <f t="shared" si="57"/>
        <v>11747Suffolk</v>
      </c>
      <c r="K1820" s="373" t="s">
        <v>2321</v>
      </c>
      <c r="L1820">
        <v>11747</v>
      </c>
      <c r="M1820" s="373" t="s">
        <v>1373</v>
      </c>
      <c r="N1820" s="373" t="s">
        <v>1374</v>
      </c>
      <c r="O1820" s="373" t="s">
        <v>2229</v>
      </c>
      <c r="P1820" s="373" t="s">
        <v>505</v>
      </c>
      <c r="Q1820" t="s">
        <v>505</v>
      </c>
      <c r="R1820" s="425"/>
      <c r="S1820" s="425"/>
      <c r="U1820" s="373" t="s">
        <v>1373</v>
      </c>
      <c r="V1820" t="str">
        <f t="shared" si="58"/>
        <v>Long Island</v>
      </c>
      <c r="W1820" t="s">
        <v>505</v>
      </c>
    </row>
    <row r="1821" spans="10:23">
      <c r="J1821" s="372" t="str">
        <f t="shared" si="57"/>
        <v>11749Suffolk</v>
      </c>
      <c r="K1821" s="373" t="s">
        <v>2322</v>
      </c>
      <c r="L1821">
        <v>11749</v>
      </c>
      <c r="M1821" s="373" t="s">
        <v>1373</v>
      </c>
      <c r="N1821" s="373" t="s">
        <v>1374</v>
      </c>
      <c r="O1821" s="373" t="s">
        <v>2229</v>
      </c>
      <c r="P1821" s="373" t="s">
        <v>505</v>
      </c>
      <c r="Q1821" t="s">
        <v>505</v>
      </c>
      <c r="R1821" s="425"/>
      <c r="S1821" s="425"/>
      <c r="U1821" s="373" t="s">
        <v>1373</v>
      </c>
      <c r="V1821" t="str">
        <f t="shared" si="58"/>
        <v>Long Island</v>
      </c>
      <c r="W1821" t="s">
        <v>505</v>
      </c>
    </row>
    <row r="1822" spans="10:23">
      <c r="J1822" s="372" t="str">
        <f t="shared" si="57"/>
        <v>11751Suffolk</v>
      </c>
      <c r="K1822" s="373" t="s">
        <v>2323</v>
      </c>
      <c r="L1822">
        <v>11751</v>
      </c>
      <c r="M1822" s="373" t="s">
        <v>1373</v>
      </c>
      <c r="N1822" s="373" t="s">
        <v>1374</v>
      </c>
      <c r="O1822" s="373" t="s">
        <v>2229</v>
      </c>
      <c r="P1822" s="373" t="s">
        <v>505</v>
      </c>
      <c r="Q1822" t="s">
        <v>505</v>
      </c>
      <c r="R1822" s="425"/>
      <c r="S1822" s="425"/>
      <c r="U1822" s="373" t="s">
        <v>1373</v>
      </c>
      <c r="V1822" t="str">
        <f t="shared" si="58"/>
        <v>Long Island</v>
      </c>
      <c r="W1822" t="s">
        <v>505</v>
      </c>
    </row>
    <row r="1823" spans="10:23">
      <c r="J1823" s="372" t="str">
        <f t="shared" si="57"/>
        <v>11752Suffolk</v>
      </c>
      <c r="K1823" s="373" t="s">
        <v>2324</v>
      </c>
      <c r="L1823">
        <v>11752</v>
      </c>
      <c r="M1823" s="373" t="s">
        <v>1373</v>
      </c>
      <c r="N1823" s="373" t="s">
        <v>1374</v>
      </c>
      <c r="O1823" s="373" t="s">
        <v>2229</v>
      </c>
      <c r="P1823" s="373" t="s">
        <v>505</v>
      </c>
      <c r="Q1823" t="s">
        <v>505</v>
      </c>
      <c r="R1823" s="425"/>
      <c r="S1823" s="425"/>
      <c r="U1823" s="373" t="s">
        <v>1373</v>
      </c>
      <c r="V1823" t="str">
        <f t="shared" si="58"/>
        <v>Long Island</v>
      </c>
      <c r="W1823" t="s">
        <v>505</v>
      </c>
    </row>
    <row r="1824" spans="10:23">
      <c r="J1824" s="372" t="str">
        <f t="shared" si="57"/>
        <v>11754Suffolk</v>
      </c>
      <c r="K1824" s="373" t="s">
        <v>2325</v>
      </c>
      <c r="L1824">
        <v>11754</v>
      </c>
      <c r="M1824" s="373" t="s">
        <v>1373</v>
      </c>
      <c r="N1824" s="373" t="s">
        <v>1374</v>
      </c>
      <c r="O1824" s="373" t="s">
        <v>2229</v>
      </c>
      <c r="P1824" s="373" t="s">
        <v>505</v>
      </c>
      <c r="Q1824" t="s">
        <v>505</v>
      </c>
      <c r="R1824" s="425"/>
      <c r="S1824" s="425"/>
      <c r="U1824" s="373" t="s">
        <v>1373</v>
      </c>
      <c r="V1824" t="str">
        <f t="shared" si="58"/>
        <v>Long Island</v>
      </c>
      <c r="W1824" t="s">
        <v>505</v>
      </c>
    </row>
    <row r="1825" spans="10:23">
      <c r="J1825" s="372" t="str">
        <f t="shared" si="57"/>
        <v>11757Suffolk</v>
      </c>
      <c r="K1825" s="373" t="s">
        <v>2326</v>
      </c>
      <c r="L1825">
        <v>11757</v>
      </c>
      <c r="M1825" s="373" t="s">
        <v>1373</v>
      </c>
      <c r="N1825" s="373" t="s">
        <v>1374</v>
      </c>
      <c r="O1825" s="373" t="s">
        <v>2229</v>
      </c>
      <c r="P1825" s="373" t="s">
        <v>505</v>
      </c>
      <c r="Q1825" t="s">
        <v>505</v>
      </c>
      <c r="R1825" s="425"/>
      <c r="S1825" s="425"/>
      <c r="U1825" s="373" t="s">
        <v>1373</v>
      </c>
      <c r="V1825" t="str">
        <f t="shared" si="58"/>
        <v>Long Island</v>
      </c>
      <c r="W1825" t="s">
        <v>505</v>
      </c>
    </row>
    <row r="1826" spans="10:23">
      <c r="J1826" s="372" t="str">
        <f t="shared" si="57"/>
        <v>11760Suffolk</v>
      </c>
      <c r="K1826" s="373" t="s">
        <v>2327</v>
      </c>
      <c r="L1826">
        <v>11760</v>
      </c>
      <c r="M1826" s="373" t="s">
        <v>1373</v>
      </c>
      <c r="N1826" s="373" t="s">
        <v>1374</v>
      </c>
      <c r="O1826" s="373" t="s">
        <v>2229</v>
      </c>
      <c r="P1826" s="373" t="s">
        <v>505</v>
      </c>
      <c r="Q1826" t="s">
        <v>505</v>
      </c>
      <c r="R1826" s="425"/>
      <c r="S1826" s="425"/>
      <c r="U1826" s="373" t="s">
        <v>1373</v>
      </c>
      <c r="V1826" t="str">
        <f t="shared" si="58"/>
        <v>Long Island</v>
      </c>
      <c r="W1826" t="s">
        <v>505</v>
      </c>
    </row>
    <row r="1827" spans="10:23">
      <c r="J1827" s="372" t="str">
        <f t="shared" si="57"/>
        <v>11767Suffolk</v>
      </c>
      <c r="K1827" s="373" t="s">
        <v>2328</v>
      </c>
      <c r="L1827">
        <v>11767</v>
      </c>
      <c r="M1827" s="373" t="s">
        <v>1373</v>
      </c>
      <c r="N1827" s="373" t="s">
        <v>1374</v>
      </c>
      <c r="O1827" s="373" t="s">
        <v>2229</v>
      </c>
      <c r="P1827" s="373" t="s">
        <v>505</v>
      </c>
      <c r="Q1827" t="s">
        <v>505</v>
      </c>
      <c r="R1827" s="425"/>
      <c r="S1827" s="425"/>
      <c r="U1827" s="373" t="s">
        <v>1373</v>
      </c>
      <c r="V1827" t="str">
        <f t="shared" si="58"/>
        <v>Long Island</v>
      </c>
      <c r="W1827" t="s">
        <v>505</v>
      </c>
    </row>
    <row r="1828" spans="10:23">
      <c r="J1828" s="372" t="str">
        <f t="shared" si="57"/>
        <v>11768Suffolk</v>
      </c>
      <c r="K1828" s="373" t="s">
        <v>2329</v>
      </c>
      <c r="L1828">
        <v>11768</v>
      </c>
      <c r="M1828" s="373" t="s">
        <v>1373</v>
      </c>
      <c r="N1828" s="373" t="s">
        <v>1374</v>
      </c>
      <c r="O1828" s="373" t="s">
        <v>2229</v>
      </c>
      <c r="P1828" s="373" t="s">
        <v>505</v>
      </c>
      <c r="Q1828" t="s">
        <v>505</v>
      </c>
      <c r="R1828" s="425"/>
      <c r="S1828" s="425"/>
      <c r="U1828" s="373" t="s">
        <v>1373</v>
      </c>
      <c r="V1828" t="str">
        <f t="shared" si="58"/>
        <v>Long Island</v>
      </c>
      <c r="W1828" t="s">
        <v>505</v>
      </c>
    </row>
    <row r="1829" spans="10:23">
      <c r="J1829" s="372" t="str">
        <f t="shared" si="57"/>
        <v>11769Suffolk</v>
      </c>
      <c r="K1829" s="373" t="s">
        <v>2330</v>
      </c>
      <c r="L1829">
        <v>11769</v>
      </c>
      <c r="M1829" s="373" t="s">
        <v>1373</v>
      </c>
      <c r="N1829" s="373" t="s">
        <v>1374</v>
      </c>
      <c r="O1829" s="373" t="s">
        <v>2229</v>
      </c>
      <c r="P1829" s="373" t="s">
        <v>505</v>
      </c>
      <c r="Q1829" t="s">
        <v>505</v>
      </c>
      <c r="R1829" s="425"/>
      <c r="S1829" s="425"/>
      <c r="U1829" s="373" t="s">
        <v>1373</v>
      </c>
      <c r="V1829" t="str">
        <f t="shared" si="58"/>
        <v>Long Island</v>
      </c>
      <c r="W1829" t="s">
        <v>505</v>
      </c>
    </row>
    <row r="1830" spans="10:23">
      <c r="J1830" s="372" t="str">
        <f t="shared" si="57"/>
        <v>11770Suffolk</v>
      </c>
      <c r="K1830" s="373" t="s">
        <v>2331</v>
      </c>
      <c r="L1830">
        <v>11770</v>
      </c>
      <c r="M1830" s="373" t="s">
        <v>1373</v>
      </c>
      <c r="N1830" s="373" t="s">
        <v>1374</v>
      </c>
      <c r="O1830" s="373" t="s">
        <v>2229</v>
      </c>
      <c r="P1830" s="373" t="s">
        <v>505</v>
      </c>
      <c r="Q1830" t="s">
        <v>505</v>
      </c>
      <c r="R1830" s="425"/>
      <c r="S1830" s="425"/>
      <c r="U1830" s="373" t="s">
        <v>1373</v>
      </c>
      <c r="V1830" t="str">
        <f t="shared" si="58"/>
        <v>Long Island</v>
      </c>
      <c r="W1830" t="s">
        <v>505</v>
      </c>
    </row>
    <row r="1831" spans="10:23">
      <c r="J1831" s="372" t="str">
        <f t="shared" si="57"/>
        <v>11775Suffolk</v>
      </c>
      <c r="K1831" s="373" t="s">
        <v>2332</v>
      </c>
      <c r="L1831">
        <v>11775</v>
      </c>
      <c r="M1831" s="373" t="s">
        <v>1373</v>
      </c>
      <c r="N1831" s="373" t="s">
        <v>1374</v>
      </c>
      <c r="O1831" s="373" t="s">
        <v>2229</v>
      </c>
      <c r="P1831" s="373" t="s">
        <v>505</v>
      </c>
      <c r="Q1831" t="s">
        <v>505</v>
      </c>
      <c r="R1831" s="425"/>
      <c r="S1831" s="425"/>
      <c r="U1831" s="373" t="s">
        <v>1373</v>
      </c>
      <c r="V1831" t="str">
        <f t="shared" si="58"/>
        <v>Long Island</v>
      </c>
      <c r="W1831" t="s">
        <v>505</v>
      </c>
    </row>
    <row r="1832" spans="10:23">
      <c r="J1832" s="372" t="str">
        <f t="shared" si="57"/>
        <v>11779Suffolk</v>
      </c>
      <c r="K1832" s="373" t="s">
        <v>2333</v>
      </c>
      <c r="L1832">
        <v>11779</v>
      </c>
      <c r="M1832" s="373" t="s">
        <v>1373</v>
      </c>
      <c r="N1832" s="373" t="s">
        <v>1374</v>
      </c>
      <c r="O1832" s="373" t="s">
        <v>2229</v>
      </c>
      <c r="P1832" s="373" t="s">
        <v>505</v>
      </c>
      <c r="Q1832" t="s">
        <v>505</v>
      </c>
      <c r="R1832" s="425"/>
      <c r="S1832" s="425"/>
      <c r="U1832" s="373" t="s">
        <v>1373</v>
      </c>
      <c r="V1832" t="str">
        <f t="shared" si="58"/>
        <v>Long Island</v>
      </c>
      <c r="W1832" t="s">
        <v>505</v>
      </c>
    </row>
    <row r="1833" spans="10:23">
      <c r="J1833" s="372" t="str">
        <f t="shared" si="57"/>
        <v>11780Suffolk</v>
      </c>
      <c r="K1833" s="373" t="s">
        <v>2334</v>
      </c>
      <c r="L1833">
        <v>11780</v>
      </c>
      <c r="M1833" s="373" t="s">
        <v>1373</v>
      </c>
      <c r="N1833" s="373" t="s">
        <v>1374</v>
      </c>
      <c r="O1833" s="373" t="s">
        <v>2229</v>
      </c>
      <c r="P1833" s="373" t="s">
        <v>505</v>
      </c>
      <c r="Q1833" t="s">
        <v>505</v>
      </c>
      <c r="R1833" s="425"/>
      <c r="S1833" s="425"/>
      <c r="U1833" s="373" t="s">
        <v>1373</v>
      </c>
      <c r="V1833" t="str">
        <f t="shared" si="58"/>
        <v>Long Island</v>
      </c>
      <c r="W1833" t="s">
        <v>505</v>
      </c>
    </row>
    <row r="1834" spans="10:23">
      <c r="J1834" s="372" t="str">
        <f t="shared" si="57"/>
        <v>11782Suffolk</v>
      </c>
      <c r="K1834" s="373" t="s">
        <v>2335</v>
      </c>
      <c r="L1834">
        <v>11782</v>
      </c>
      <c r="M1834" s="373" t="s">
        <v>1373</v>
      </c>
      <c r="N1834" s="373" t="s">
        <v>1374</v>
      </c>
      <c r="O1834" s="373" t="s">
        <v>2229</v>
      </c>
      <c r="P1834" s="373" t="s">
        <v>505</v>
      </c>
      <c r="Q1834" t="s">
        <v>505</v>
      </c>
      <c r="R1834" s="425"/>
      <c r="S1834" s="425"/>
      <c r="U1834" s="373" t="s">
        <v>1373</v>
      </c>
      <c r="V1834" t="str">
        <f t="shared" si="58"/>
        <v>Long Island</v>
      </c>
      <c r="W1834" t="s">
        <v>505</v>
      </c>
    </row>
    <row r="1835" spans="10:23">
      <c r="J1835" s="372" t="str">
        <f t="shared" si="57"/>
        <v>11787Suffolk</v>
      </c>
      <c r="K1835" s="373" t="s">
        <v>2336</v>
      </c>
      <c r="L1835">
        <v>11787</v>
      </c>
      <c r="M1835" s="373" t="s">
        <v>1373</v>
      </c>
      <c r="N1835" s="373" t="s">
        <v>1374</v>
      </c>
      <c r="O1835" s="373" t="s">
        <v>2229</v>
      </c>
      <c r="P1835" s="373" t="s">
        <v>505</v>
      </c>
      <c r="Q1835" t="s">
        <v>505</v>
      </c>
      <c r="R1835" s="425"/>
      <c r="S1835" s="425"/>
      <c r="U1835" s="373" t="s">
        <v>1373</v>
      </c>
      <c r="V1835" t="str">
        <f t="shared" si="58"/>
        <v>Long Island</v>
      </c>
      <c r="W1835" t="s">
        <v>505</v>
      </c>
    </row>
    <row r="1836" spans="10:23">
      <c r="J1836" s="372" t="str">
        <f t="shared" si="57"/>
        <v>11788Suffolk</v>
      </c>
      <c r="K1836" s="373" t="s">
        <v>2337</v>
      </c>
      <c r="L1836">
        <v>11788</v>
      </c>
      <c r="M1836" s="373" t="s">
        <v>1373</v>
      </c>
      <c r="N1836" s="373" t="s">
        <v>1374</v>
      </c>
      <c r="O1836" s="373" t="s">
        <v>2229</v>
      </c>
      <c r="P1836" s="373" t="s">
        <v>505</v>
      </c>
      <c r="Q1836" t="s">
        <v>505</v>
      </c>
      <c r="R1836" s="425"/>
      <c r="S1836" s="425"/>
      <c r="U1836" s="373" t="s">
        <v>1373</v>
      </c>
      <c r="V1836" t="str">
        <f t="shared" si="58"/>
        <v>Long Island</v>
      </c>
      <c r="W1836" t="s">
        <v>505</v>
      </c>
    </row>
    <row r="1837" spans="10:23">
      <c r="J1837" s="372" t="str">
        <f t="shared" si="57"/>
        <v>11795Suffolk</v>
      </c>
      <c r="K1837" s="373" t="s">
        <v>2338</v>
      </c>
      <c r="L1837">
        <v>11795</v>
      </c>
      <c r="M1837" s="373" t="s">
        <v>1373</v>
      </c>
      <c r="N1837" s="373" t="s">
        <v>1374</v>
      </c>
      <c r="O1837" s="373" t="s">
        <v>2229</v>
      </c>
      <c r="P1837" s="373" t="s">
        <v>505</v>
      </c>
      <c r="Q1837" t="s">
        <v>505</v>
      </c>
      <c r="R1837" s="425"/>
      <c r="S1837" s="425"/>
      <c r="U1837" s="373" t="s">
        <v>1373</v>
      </c>
      <c r="V1837" t="str">
        <f t="shared" si="58"/>
        <v>Long Island</v>
      </c>
      <c r="W1837" t="s">
        <v>505</v>
      </c>
    </row>
    <row r="1838" spans="10:23">
      <c r="J1838" s="372" t="str">
        <f t="shared" si="57"/>
        <v>11796Suffolk</v>
      </c>
      <c r="K1838" s="373" t="s">
        <v>2339</v>
      </c>
      <c r="L1838">
        <v>11796</v>
      </c>
      <c r="M1838" s="373" t="s">
        <v>1373</v>
      </c>
      <c r="N1838" s="373" t="s">
        <v>1374</v>
      </c>
      <c r="O1838" s="373" t="s">
        <v>2229</v>
      </c>
      <c r="P1838" s="373" t="s">
        <v>505</v>
      </c>
      <c r="Q1838" t="s">
        <v>505</v>
      </c>
      <c r="R1838" s="425"/>
      <c r="S1838" s="425"/>
      <c r="U1838" s="373" t="s">
        <v>1373</v>
      </c>
      <c r="V1838" t="str">
        <f t="shared" si="58"/>
        <v>Long Island</v>
      </c>
      <c r="W1838" t="s">
        <v>505</v>
      </c>
    </row>
    <row r="1839" spans="10:23">
      <c r="J1839" s="372" t="str">
        <f t="shared" si="57"/>
        <v>11798Suffolk</v>
      </c>
      <c r="K1839" s="373" t="s">
        <v>2340</v>
      </c>
      <c r="L1839">
        <v>11798</v>
      </c>
      <c r="M1839" s="373" t="s">
        <v>1373</v>
      </c>
      <c r="N1839" s="373" t="s">
        <v>1374</v>
      </c>
      <c r="O1839" s="373" t="s">
        <v>2229</v>
      </c>
      <c r="P1839" s="373" t="s">
        <v>505</v>
      </c>
      <c r="Q1839" t="s">
        <v>505</v>
      </c>
      <c r="R1839" s="425"/>
      <c r="S1839" s="425"/>
      <c r="U1839" s="373" t="s">
        <v>1373</v>
      </c>
      <c r="V1839" t="str">
        <f t="shared" si="58"/>
        <v>Long Island</v>
      </c>
      <c r="W1839" t="s">
        <v>505</v>
      </c>
    </row>
    <row r="1840" spans="10:23">
      <c r="J1840" s="372" t="str">
        <f t="shared" si="57"/>
        <v>06390Suffolk</v>
      </c>
      <c r="K1840" s="373" t="s">
        <v>2341</v>
      </c>
      <c r="L1840" s="432" t="s">
        <v>2341</v>
      </c>
      <c r="M1840" s="373"/>
      <c r="N1840" s="373"/>
      <c r="O1840" s="373" t="s">
        <v>2229</v>
      </c>
      <c r="P1840" s="373" t="s">
        <v>505</v>
      </c>
      <c r="Q1840" t="s">
        <v>505</v>
      </c>
      <c r="R1840" s="425"/>
      <c r="S1840" s="425"/>
      <c r="U1840" s="373"/>
      <c r="V1840" t="str">
        <f t="shared" si="58"/>
        <v>Long Island</v>
      </c>
      <c r="W1840" t="s">
        <v>505</v>
      </c>
    </row>
    <row r="1841" spans="10:23">
      <c r="J1841" s="372" t="str">
        <f t="shared" si="57"/>
        <v>11956Suffolk</v>
      </c>
      <c r="K1841" s="373" t="s">
        <v>2342</v>
      </c>
      <c r="L1841">
        <v>11956</v>
      </c>
      <c r="M1841" s="373"/>
      <c r="N1841" s="373"/>
      <c r="O1841" s="373" t="s">
        <v>2229</v>
      </c>
      <c r="P1841" s="373" t="s">
        <v>505</v>
      </c>
      <c r="Q1841" t="s">
        <v>505</v>
      </c>
      <c r="R1841" s="425"/>
      <c r="S1841" s="425"/>
      <c r="U1841" s="373"/>
      <c r="V1841" t="str">
        <f t="shared" si="58"/>
        <v>Long Island</v>
      </c>
      <c r="W1841" t="s">
        <v>505</v>
      </c>
    </row>
    <row r="1842" spans="10:23">
      <c r="J1842" s="372" t="str">
        <f t="shared" si="57"/>
        <v>12725Sullivan</v>
      </c>
      <c r="K1842" s="373" t="s">
        <v>2343</v>
      </c>
      <c r="L1842">
        <v>12725</v>
      </c>
      <c r="M1842" s="373" t="s">
        <v>430</v>
      </c>
      <c r="N1842" s="373" t="s">
        <v>399</v>
      </c>
      <c r="O1842" s="373" t="s">
        <v>2344</v>
      </c>
      <c r="P1842" s="373" t="s">
        <v>532</v>
      </c>
      <c r="Q1842" t="s">
        <v>511</v>
      </c>
      <c r="R1842" t="s">
        <v>532</v>
      </c>
      <c r="S1842" t="s">
        <v>532</v>
      </c>
      <c r="U1842" s="373" t="s">
        <v>430</v>
      </c>
      <c r="V1842" t="str">
        <f t="shared" si="58"/>
        <v>Upper Hudson</v>
      </c>
      <c r="W1842" t="s">
        <v>566</v>
      </c>
    </row>
    <row r="1843" spans="10:23">
      <c r="J1843" s="372" t="str">
        <f t="shared" si="57"/>
        <v>12740Sullivan</v>
      </c>
      <c r="K1843" s="373" t="s">
        <v>2345</v>
      </c>
      <c r="L1843">
        <v>12740</v>
      </c>
      <c r="M1843" s="373" t="s">
        <v>430</v>
      </c>
      <c r="N1843" s="373" t="s">
        <v>399</v>
      </c>
      <c r="O1843" s="373" t="s">
        <v>2344</v>
      </c>
      <c r="P1843" s="373" t="s">
        <v>532</v>
      </c>
      <c r="Q1843" t="s">
        <v>511</v>
      </c>
      <c r="R1843" t="s">
        <v>532</v>
      </c>
      <c r="S1843" t="s">
        <v>532</v>
      </c>
      <c r="U1843" s="373" t="s">
        <v>430</v>
      </c>
      <c r="V1843" t="str">
        <f t="shared" si="58"/>
        <v>Upper Hudson</v>
      </c>
      <c r="W1843" t="s">
        <v>566</v>
      </c>
    </row>
    <row r="1844" spans="10:23">
      <c r="J1844" s="372" t="str">
        <f t="shared" si="57"/>
        <v>12701Sullivan</v>
      </c>
      <c r="K1844" s="373" t="s">
        <v>2346</v>
      </c>
      <c r="L1844">
        <v>12701</v>
      </c>
      <c r="M1844" s="373" t="s">
        <v>430</v>
      </c>
      <c r="N1844" s="373" t="s">
        <v>492</v>
      </c>
      <c r="O1844" s="373" t="s">
        <v>2344</v>
      </c>
      <c r="P1844" s="373" t="s">
        <v>532</v>
      </c>
      <c r="Q1844" t="s">
        <v>511</v>
      </c>
      <c r="R1844" t="s">
        <v>532</v>
      </c>
      <c r="S1844" t="s">
        <v>532</v>
      </c>
      <c r="U1844" s="373" t="s">
        <v>430</v>
      </c>
      <c r="V1844" t="str">
        <f t="shared" si="58"/>
        <v>Upper Hudson</v>
      </c>
      <c r="W1844" t="s">
        <v>566</v>
      </c>
    </row>
    <row r="1845" spans="10:23">
      <c r="J1845" s="372" t="str">
        <f t="shared" si="57"/>
        <v>12720Sullivan</v>
      </c>
      <c r="K1845" s="373" t="s">
        <v>2347</v>
      </c>
      <c r="L1845">
        <v>12720</v>
      </c>
      <c r="M1845" s="373" t="s">
        <v>430</v>
      </c>
      <c r="N1845" s="373" t="s">
        <v>492</v>
      </c>
      <c r="O1845" s="373" t="s">
        <v>2344</v>
      </c>
      <c r="P1845" s="373" t="s">
        <v>532</v>
      </c>
      <c r="Q1845" t="s">
        <v>511</v>
      </c>
      <c r="R1845" t="s">
        <v>532</v>
      </c>
      <c r="S1845" t="s">
        <v>532</v>
      </c>
      <c r="U1845" s="373" t="s">
        <v>430</v>
      </c>
      <c r="V1845" t="str">
        <f t="shared" si="58"/>
        <v>Upper Hudson</v>
      </c>
      <c r="W1845" t="s">
        <v>566</v>
      </c>
    </row>
    <row r="1846" spans="10:23">
      <c r="J1846" s="372" t="str">
        <f t="shared" si="57"/>
        <v>12723Sullivan</v>
      </c>
      <c r="K1846" s="373" t="s">
        <v>2348</v>
      </c>
      <c r="L1846">
        <v>12723</v>
      </c>
      <c r="M1846" s="373" t="s">
        <v>430</v>
      </c>
      <c r="N1846" s="373" t="s">
        <v>492</v>
      </c>
      <c r="O1846" s="373" t="s">
        <v>2344</v>
      </c>
      <c r="P1846" s="373" t="s">
        <v>532</v>
      </c>
      <c r="Q1846" t="s">
        <v>511</v>
      </c>
      <c r="R1846" t="s">
        <v>532</v>
      </c>
      <c r="S1846" t="s">
        <v>532</v>
      </c>
      <c r="U1846" s="373" t="s">
        <v>430</v>
      </c>
      <c r="V1846" t="str">
        <f t="shared" si="58"/>
        <v>Upper Hudson</v>
      </c>
      <c r="W1846" t="s">
        <v>566</v>
      </c>
    </row>
    <row r="1847" spans="10:23">
      <c r="J1847" s="372" t="str">
        <f t="shared" si="57"/>
        <v>12724Sullivan</v>
      </c>
      <c r="K1847" s="373" t="s">
        <v>2349</v>
      </c>
      <c r="L1847">
        <v>12724</v>
      </c>
      <c r="M1847" s="373" t="s">
        <v>430</v>
      </c>
      <c r="N1847" s="373" t="s">
        <v>492</v>
      </c>
      <c r="O1847" s="373" t="s">
        <v>2344</v>
      </c>
      <c r="P1847" s="373" t="s">
        <v>532</v>
      </c>
      <c r="Q1847" t="s">
        <v>511</v>
      </c>
      <c r="R1847" t="s">
        <v>532</v>
      </c>
      <c r="S1847" t="s">
        <v>532</v>
      </c>
      <c r="U1847" s="373" t="s">
        <v>430</v>
      </c>
      <c r="V1847" t="str">
        <f t="shared" si="58"/>
        <v>Upper Hudson</v>
      </c>
      <c r="W1847" t="s">
        <v>566</v>
      </c>
    </row>
    <row r="1848" spans="10:23">
      <c r="J1848" s="372" t="str">
        <f t="shared" si="57"/>
        <v>12726Sullivan</v>
      </c>
      <c r="K1848" s="373" t="s">
        <v>2350</v>
      </c>
      <c r="L1848">
        <v>12726</v>
      </c>
      <c r="M1848" s="373" t="s">
        <v>430</v>
      </c>
      <c r="N1848" s="373" t="s">
        <v>492</v>
      </c>
      <c r="O1848" s="373" t="s">
        <v>2344</v>
      </c>
      <c r="P1848" s="373" t="s">
        <v>532</v>
      </c>
      <c r="Q1848" t="s">
        <v>511</v>
      </c>
      <c r="R1848" t="s">
        <v>532</v>
      </c>
      <c r="S1848" t="s">
        <v>532</v>
      </c>
      <c r="U1848" s="373" t="s">
        <v>430</v>
      </c>
      <c r="V1848" t="str">
        <f t="shared" si="58"/>
        <v>Upper Hudson</v>
      </c>
      <c r="W1848" t="s">
        <v>566</v>
      </c>
    </row>
    <row r="1849" spans="10:23">
      <c r="J1849" s="372" t="str">
        <f t="shared" si="57"/>
        <v>12727Sullivan</v>
      </c>
      <c r="K1849" s="373" t="s">
        <v>2351</v>
      </c>
      <c r="L1849">
        <v>12727</v>
      </c>
      <c r="M1849" s="373" t="s">
        <v>430</v>
      </c>
      <c r="N1849" s="373" t="s">
        <v>492</v>
      </c>
      <c r="O1849" s="373" t="s">
        <v>2344</v>
      </c>
      <c r="P1849" s="373" t="s">
        <v>532</v>
      </c>
      <c r="Q1849" t="s">
        <v>511</v>
      </c>
      <c r="R1849" t="s">
        <v>532</v>
      </c>
      <c r="S1849" t="s">
        <v>532</v>
      </c>
      <c r="U1849" s="373" t="s">
        <v>430</v>
      </c>
      <c r="V1849" t="str">
        <f t="shared" si="58"/>
        <v>Upper Hudson</v>
      </c>
      <c r="W1849" t="s">
        <v>566</v>
      </c>
    </row>
    <row r="1850" spans="10:23">
      <c r="J1850" s="372" t="str">
        <f t="shared" si="57"/>
        <v>12733Sullivan</v>
      </c>
      <c r="K1850" s="373" t="s">
        <v>2352</v>
      </c>
      <c r="L1850">
        <v>12733</v>
      </c>
      <c r="M1850" s="373" t="s">
        <v>430</v>
      </c>
      <c r="N1850" s="373" t="s">
        <v>492</v>
      </c>
      <c r="O1850" s="373" t="s">
        <v>2344</v>
      </c>
      <c r="P1850" s="373" t="s">
        <v>532</v>
      </c>
      <c r="Q1850" t="s">
        <v>511</v>
      </c>
      <c r="R1850" t="s">
        <v>532</v>
      </c>
      <c r="S1850" t="s">
        <v>532</v>
      </c>
      <c r="U1850" s="373" t="s">
        <v>430</v>
      </c>
      <c r="V1850" t="str">
        <f t="shared" si="58"/>
        <v>Upper Hudson</v>
      </c>
      <c r="W1850" t="s">
        <v>566</v>
      </c>
    </row>
    <row r="1851" spans="10:23">
      <c r="J1851" s="372" t="str">
        <f t="shared" si="57"/>
        <v>12734Sullivan</v>
      </c>
      <c r="K1851" s="373" t="s">
        <v>2353</v>
      </c>
      <c r="L1851">
        <v>12734</v>
      </c>
      <c r="M1851" s="373" t="s">
        <v>430</v>
      </c>
      <c r="N1851" s="373" t="s">
        <v>492</v>
      </c>
      <c r="O1851" s="373" t="s">
        <v>2344</v>
      </c>
      <c r="P1851" s="373" t="s">
        <v>532</v>
      </c>
      <c r="Q1851" t="s">
        <v>511</v>
      </c>
      <c r="R1851" t="s">
        <v>532</v>
      </c>
      <c r="S1851" t="s">
        <v>532</v>
      </c>
      <c r="U1851" s="373" t="s">
        <v>430</v>
      </c>
      <c r="V1851" t="str">
        <f t="shared" si="58"/>
        <v>Upper Hudson</v>
      </c>
      <c r="W1851" t="s">
        <v>566</v>
      </c>
    </row>
    <row r="1852" spans="10:23">
      <c r="J1852" s="372" t="str">
        <f t="shared" si="57"/>
        <v>12736Sullivan</v>
      </c>
      <c r="K1852" s="373" t="s">
        <v>2354</v>
      </c>
      <c r="L1852">
        <v>12736</v>
      </c>
      <c r="M1852" s="373" t="s">
        <v>430</v>
      </c>
      <c r="N1852" s="373" t="s">
        <v>492</v>
      </c>
      <c r="O1852" s="373" t="s">
        <v>2344</v>
      </c>
      <c r="P1852" s="373" t="s">
        <v>532</v>
      </c>
      <c r="Q1852" t="s">
        <v>511</v>
      </c>
      <c r="R1852" t="s">
        <v>532</v>
      </c>
      <c r="S1852" t="s">
        <v>532</v>
      </c>
      <c r="U1852" s="373" t="s">
        <v>430</v>
      </c>
      <c r="V1852" t="str">
        <f t="shared" si="58"/>
        <v>Upper Hudson</v>
      </c>
      <c r="W1852" t="s">
        <v>566</v>
      </c>
    </row>
    <row r="1853" spans="10:23">
      <c r="J1853" s="372" t="str">
        <f t="shared" si="57"/>
        <v>12738Sullivan</v>
      </c>
      <c r="K1853" s="373" t="s">
        <v>2355</v>
      </c>
      <c r="L1853">
        <v>12738</v>
      </c>
      <c r="M1853" s="373" t="s">
        <v>430</v>
      </c>
      <c r="N1853" s="373" t="s">
        <v>492</v>
      </c>
      <c r="O1853" s="373" t="s">
        <v>2344</v>
      </c>
      <c r="P1853" s="373" t="s">
        <v>532</v>
      </c>
      <c r="Q1853" t="s">
        <v>511</v>
      </c>
      <c r="R1853" t="s">
        <v>532</v>
      </c>
      <c r="S1853" t="s">
        <v>532</v>
      </c>
      <c r="U1853" s="373" t="s">
        <v>430</v>
      </c>
      <c r="V1853" t="str">
        <f t="shared" si="58"/>
        <v>Upper Hudson</v>
      </c>
      <c r="W1853" t="s">
        <v>566</v>
      </c>
    </row>
    <row r="1854" spans="10:23">
      <c r="J1854" s="372" t="str">
        <f t="shared" si="57"/>
        <v>12741Sullivan</v>
      </c>
      <c r="K1854" s="373" t="s">
        <v>2356</v>
      </c>
      <c r="L1854">
        <v>12741</v>
      </c>
      <c r="M1854" s="373" t="s">
        <v>430</v>
      </c>
      <c r="N1854" s="373" t="s">
        <v>492</v>
      </c>
      <c r="O1854" s="373" t="s">
        <v>2344</v>
      </c>
      <c r="P1854" s="373" t="s">
        <v>532</v>
      </c>
      <c r="Q1854" t="s">
        <v>511</v>
      </c>
      <c r="R1854" t="s">
        <v>532</v>
      </c>
      <c r="S1854" t="s">
        <v>532</v>
      </c>
      <c r="U1854" s="373" t="s">
        <v>430</v>
      </c>
      <c r="V1854" t="str">
        <f t="shared" si="58"/>
        <v>Upper Hudson</v>
      </c>
      <c r="W1854" t="s">
        <v>566</v>
      </c>
    </row>
    <row r="1855" spans="10:23">
      <c r="J1855" s="372" t="str">
        <f t="shared" si="57"/>
        <v>12742Sullivan</v>
      </c>
      <c r="K1855" s="373" t="s">
        <v>2357</v>
      </c>
      <c r="L1855">
        <v>12742</v>
      </c>
      <c r="M1855" s="373" t="s">
        <v>430</v>
      </c>
      <c r="N1855" s="373" t="s">
        <v>492</v>
      </c>
      <c r="O1855" s="373" t="s">
        <v>2344</v>
      </c>
      <c r="P1855" s="373" t="s">
        <v>532</v>
      </c>
      <c r="Q1855" t="s">
        <v>511</v>
      </c>
      <c r="R1855" t="s">
        <v>532</v>
      </c>
      <c r="S1855" t="s">
        <v>532</v>
      </c>
      <c r="U1855" s="373" t="s">
        <v>430</v>
      </c>
      <c r="V1855" t="str">
        <f t="shared" si="58"/>
        <v>Upper Hudson</v>
      </c>
      <c r="W1855" t="s">
        <v>566</v>
      </c>
    </row>
    <row r="1856" spans="10:23">
      <c r="J1856" s="372" t="str">
        <f t="shared" si="57"/>
        <v>12745Sullivan</v>
      </c>
      <c r="K1856" s="373" t="s">
        <v>2358</v>
      </c>
      <c r="L1856">
        <v>12745</v>
      </c>
      <c r="M1856" s="373" t="s">
        <v>430</v>
      </c>
      <c r="N1856" s="373" t="s">
        <v>492</v>
      </c>
      <c r="O1856" s="373" t="s">
        <v>2344</v>
      </c>
      <c r="P1856" s="373" t="s">
        <v>532</v>
      </c>
      <c r="Q1856" t="s">
        <v>511</v>
      </c>
      <c r="R1856" t="s">
        <v>532</v>
      </c>
      <c r="S1856" t="s">
        <v>532</v>
      </c>
      <c r="U1856" s="373" t="s">
        <v>430</v>
      </c>
      <c r="V1856" t="str">
        <f t="shared" si="58"/>
        <v>Upper Hudson</v>
      </c>
      <c r="W1856" t="s">
        <v>566</v>
      </c>
    </row>
    <row r="1857" spans="10:23">
      <c r="J1857" s="372" t="str">
        <f t="shared" si="57"/>
        <v>12747Sullivan</v>
      </c>
      <c r="K1857" s="373" t="s">
        <v>2359</v>
      </c>
      <c r="L1857">
        <v>12747</v>
      </c>
      <c r="M1857" s="373" t="s">
        <v>430</v>
      </c>
      <c r="N1857" s="373" t="s">
        <v>492</v>
      </c>
      <c r="O1857" s="373" t="s">
        <v>2344</v>
      </c>
      <c r="P1857" s="373" t="s">
        <v>532</v>
      </c>
      <c r="Q1857" t="s">
        <v>511</v>
      </c>
      <c r="R1857" t="s">
        <v>532</v>
      </c>
      <c r="S1857" t="s">
        <v>532</v>
      </c>
      <c r="U1857" s="373" t="s">
        <v>430</v>
      </c>
      <c r="V1857" t="str">
        <f t="shared" si="58"/>
        <v>Upper Hudson</v>
      </c>
      <c r="W1857" t="s">
        <v>566</v>
      </c>
    </row>
    <row r="1858" spans="10:23">
      <c r="J1858" s="372" t="str">
        <f t="shared" si="57"/>
        <v>12748Sullivan</v>
      </c>
      <c r="K1858" s="373" t="s">
        <v>2360</v>
      </c>
      <c r="L1858">
        <v>12748</v>
      </c>
      <c r="M1858" s="373" t="s">
        <v>430</v>
      </c>
      <c r="N1858" s="373" t="s">
        <v>492</v>
      </c>
      <c r="O1858" s="373" t="s">
        <v>2344</v>
      </c>
      <c r="P1858" s="373" t="s">
        <v>532</v>
      </c>
      <c r="Q1858" t="s">
        <v>511</v>
      </c>
      <c r="R1858" t="s">
        <v>532</v>
      </c>
      <c r="S1858" t="s">
        <v>532</v>
      </c>
      <c r="U1858" s="373" t="s">
        <v>430</v>
      </c>
      <c r="V1858" t="str">
        <f t="shared" si="58"/>
        <v>Upper Hudson</v>
      </c>
      <c r="W1858" t="s">
        <v>566</v>
      </c>
    </row>
    <row r="1859" spans="10:23">
      <c r="J1859" s="372" t="str">
        <f t="shared" si="57"/>
        <v>12749Sullivan</v>
      </c>
      <c r="K1859" s="373" t="s">
        <v>2361</v>
      </c>
      <c r="L1859">
        <v>12749</v>
      </c>
      <c r="M1859" s="373" t="s">
        <v>430</v>
      </c>
      <c r="N1859" s="373" t="s">
        <v>492</v>
      </c>
      <c r="O1859" s="373" t="s">
        <v>2344</v>
      </c>
      <c r="P1859" s="373" t="s">
        <v>532</v>
      </c>
      <c r="Q1859" t="s">
        <v>511</v>
      </c>
      <c r="R1859" t="s">
        <v>532</v>
      </c>
      <c r="S1859" t="s">
        <v>532</v>
      </c>
      <c r="U1859" s="373" t="s">
        <v>430</v>
      </c>
      <c r="V1859" t="str">
        <f t="shared" si="58"/>
        <v>Upper Hudson</v>
      </c>
      <c r="W1859" t="s">
        <v>566</v>
      </c>
    </row>
    <row r="1860" spans="10:23">
      <c r="J1860" s="372" t="str">
        <f t="shared" si="57"/>
        <v>12750Sullivan</v>
      </c>
      <c r="K1860" s="373" t="s">
        <v>2362</v>
      </c>
      <c r="L1860">
        <v>12750</v>
      </c>
      <c r="M1860" s="373" t="s">
        <v>430</v>
      </c>
      <c r="N1860" s="373" t="s">
        <v>492</v>
      </c>
      <c r="O1860" s="373" t="s">
        <v>2344</v>
      </c>
      <c r="P1860" s="373" t="s">
        <v>532</v>
      </c>
      <c r="Q1860" t="s">
        <v>511</v>
      </c>
      <c r="R1860" t="s">
        <v>532</v>
      </c>
      <c r="S1860" t="s">
        <v>532</v>
      </c>
      <c r="U1860" s="373" t="s">
        <v>430</v>
      </c>
      <c r="V1860" t="str">
        <f t="shared" si="58"/>
        <v>Upper Hudson</v>
      </c>
      <c r="W1860" t="s">
        <v>566</v>
      </c>
    </row>
    <row r="1861" spans="10:23">
      <c r="J1861" s="372" t="str">
        <f t="shared" ref="J1861:J1924" si="59">CONCATENATE(L1861,O1861)</f>
        <v>12751Sullivan</v>
      </c>
      <c r="K1861" s="373" t="s">
        <v>2363</v>
      </c>
      <c r="L1861">
        <v>12751</v>
      </c>
      <c r="M1861" s="373" t="s">
        <v>430</v>
      </c>
      <c r="N1861" s="373" t="s">
        <v>492</v>
      </c>
      <c r="O1861" s="373" t="s">
        <v>2344</v>
      </c>
      <c r="P1861" s="373" t="s">
        <v>532</v>
      </c>
      <c r="Q1861" t="s">
        <v>511</v>
      </c>
      <c r="R1861" t="s">
        <v>532</v>
      </c>
      <c r="S1861" t="s">
        <v>532</v>
      </c>
      <c r="U1861" s="373" t="s">
        <v>430</v>
      </c>
      <c r="V1861" t="str">
        <f t="shared" ref="V1861:V1924" si="60">Q1861</f>
        <v>Upper Hudson</v>
      </c>
      <c r="W1861" t="s">
        <v>566</v>
      </c>
    </row>
    <row r="1862" spans="10:23">
      <c r="J1862" s="372" t="str">
        <f t="shared" si="59"/>
        <v>12752Sullivan</v>
      </c>
      <c r="K1862" s="373" t="s">
        <v>2364</v>
      </c>
      <c r="L1862">
        <v>12752</v>
      </c>
      <c r="M1862" s="373" t="s">
        <v>430</v>
      </c>
      <c r="N1862" s="373" t="s">
        <v>492</v>
      </c>
      <c r="O1862" s="373" t="s">
        <v>2344</v>
      </c>
      <c r="P1862" s="373" t="s">
        <v>532</v>
      </c>
      <c r="Q1862" t="s">
        <v>511</v>
      </c>
      <c r="R1862" t="s">
        <v>532</v>
      </c>
      <c r="S1862" t="s">
        <v>532</v>
      </c>
      <c r="U1862" s="373" t="s">
        <v>430</v>
      </c>
      <c r="V1862" t="str">
        <f t="shared" si="60"/>
        <v>Upper Hudson</v>
      </c>
      <c r="W1862" t="s">
        <v>566</v>
      </c>
    </row>
    <row r="1863" spans="10:23">
      <c r="J1863" s="372" t="str">
        <f t="shared" si="59"/>
        <v>12754Sullivan</v>
      </c>
      <c r="K1863" s="373" t="s">
        <v>2365</v>
      </c>
      <c r="L1863">
        <v>12754</v>
      </c>
      <c r="M1863" s="373" t="s">
        <v>430</v>
      </c>
      <c r="N1863" s="373" t="s">
        <v>492</v>
      </c>
      <c r="O1863" s="373" t="s">
        <v>2344</v>
      </c>
      <c r="P1863" s="373" t="s">
        <v>532</v>
      </c>
      <c r="Q1863" t="s">
        <v>511</v>
      </c>
      <c r="R1863" t="s">
        <v>532</v>
      </c>
      <c r="S1863" t="s">
        <v>532</v>
      </c>
      <c r="U1863" s="373" t="s">
        <v>430</v>
      </c>
      <c r="V1863" t="str">
        <f t="shared" si="60"/>
        <v>Upper Hudson</v>
      </c>
      <c r="W1863" t="s">
        <v>566</v>
      </c>
    </row>
    <row r="1864" spans="10:23">
      <c r="J1864" s="372" t="str">
        <f t="shared" si="59"/>
        <v>12758Sullivan</v>
      </c>
      <c r="K1864" s="373" t="s">
        <v>2366</v>
      </c>
      <c r="L1864">
        <v>12758</v>
      </c>
      <c r="M1864" s="373" t="s">
        <v>430</v>
      </c>
      <c r="N1864" s="373" t="s">
        <v>492</v>
      </c>
      <c r="O1864" s="373" t="s">
        <v>2344</v>
      </c>
      <c r="P1864" s="373" t="s">
        <v>532</v>
      </c>
      <c r="Q1864" t="s">
        <v>511</v>
      </c>
      <c r="R1864" t="s">
        <v>532</v>
      </c>
      <c r="S1864" t="s">
        <v>532</v>
      </c>
      <c r="U1864" s="373" t="s">
        <v>430</v>
      </c>
      <c r="V1864" t="str">
        <f t="shared" si="60"/>
        <v>Upper Hudson</v>
      </c>
      <c r="W1864" t="s">
        <v>566</v>
      </c>
    </row>
    <row r="1865" spans="10:23">
      <c r="J1865" s="372" t="str">
        <f t="shared" si="59"/>
        <v>12759Sullivan</v>
      </c>
      <c r="K1865" s="373" t="s">
        <v>2367</v>
      </c>
      <c r="L1865">
        <v>12759</v>
      </c>
      <c r="M1865" s="373" t="s">
        <v>430</v>
      </c>
      <c r="N1865" s="373" t="s">
        <v>492</v>
      </c>
      <c r="O1865" s="373" t="s">
        <v>2344</v>
      </c>
      <c r="P1865" s="373" t="s">
        <v>532</v>
      </c>
      <c r="Q1865" t="s">
        <v>511</v>
      </c>
      <c r="R1865" t="s">
        <v>532</v>
      </c>
      <c r="S1865" t="s">
        <v>532</v>
      </c>
      <c r="U1865" s="373" t="s">
        <v>430</v>
      </c>
      <c r="V1865" t="str">
        <f t="shared" si="60"/>
        <v>Upper Hudson</v>
      </c>
      <c r="W1865" t="s">
        <v>566</v>
      </c>
    </row>
    <row r="1866" spans="10:23">
      <c r="J1866" s="372" t="str">
        <f t="shared" si="59"/>
        <v>12760Sullivan</v>
      </c>
      <c r="K1866" s="373" t="s">
        <v>2368</v>
      </c>
      <c r="L1866">
        <v>12760</v>
      </c>
      <c r="M1866" s="373" t="s">
        <v>430</v>
      </c>
      <c r="N1866" s="373" t="s">
        <v>492</v>
      </c>
      <c r="O1866" s="373" t="s">
        <v>2344</v>
      </c>
      <c r="P1866" s="373" t="s">
        <v>532</v>
      </c>
      <c r="Q1866" t="s">
        <v>511</v>
      </c>
      <c r="R1866" t="s">
        <v>532</v>
      </c>
      <c r="S1866" t="s">
        <v>532</v>
      </c>
      <c r="U1866" s="373" t="s">
        <v>430</v>
      </c>
      <c r="V1866" t="str">
        <f t="shared" si="60"/>
        <v>Upper Hudson</v>
      </c>
      <c r="W1866" t="s">
        <v>566</v>
      </c>
    </row>
    <row r="1867" spans="10:23">
      <c r="J1867" s="372" t="str">
        <f t="shared" si="59"/>
        <v>12762Sullivan</v>
      </c>
      <c r="K1867" s="373" t="s">
        <v>2369</v>
      </c>
      <c r="L1867">
        <v>12762</v>
      </c>
      <c r="M1867" s="373" t="s">
        <v>430</v>
      </c>
      <c r="N1867" s="373" t="s">
        <v>492</v>
      </c>
      <c r="O1867" s="373" t="s">
        <v>2344</v>
      </c>
      <c r="P1867" s="373" t="s">
        <v>532</v>
      </c>
      <c r="Q1867" t="s">
        <v>511</v>
      </c>
      <c r="R1867" t="s">
        <v>532</v>
      </c>
      <c r="S1867" t="s">
        <v>532</v>
      </c>
      <c r="U1867" s="373" t="s">
        <v>430</v>
      </c>
      <c r="V1867" t="str">
        <f t="shared" si="60"/>
        <v>Upper Hudson</v>
      </c>
      <c r="W1867" t="s">
        <v>566</v>
      </c>
    </row>
    <row r="1868" spans="10:23">
      <c r="J1868" s="372" t="str">
        <f t="shared" si="59"/>
        <v>12763Sullivan</v>
      </c>
      <c r="K1868" s="373" t="s">
        <v>2370</v>
      </c>
      <c r="L1868">
        <v>12763</v>
      </c>
      <c r="M1868" s="373" t="s">
        <v>430</v>
      </c>
      <c r="N1868" s="373" t="s">
        <v>492</v>
      </c>
      <c r="O1868" s="373" t="s">
        <v>2344</v>
      </c>
      <c r="P1868" s="373" t="s">
        <v>532</v>
      </c>
      <c r="Q1868" t="s">
        <v>511</v>
      </c>
      <c r="R1868" t="s">
        <v>532</v>
      </c>
      <c r="S1868" t="s">
        <v>532</v>
      </c>
      <c r="U1868" s="373" t="s">
        <v>430</v>
      </c>
      <c r="V1868" t="str">
        <f t="shared" si="60"/>
        <v>Upper Hudson</v>
      </c>
      <c r="W1868" t="s">
        <v>566</v>
      </c>
    </row>
    <row r="1869" spans="10:23">
      <c r="J1869" s="372" t="str">
        <f t="shared" si="59"/>
        <v>12764Sullivan</v>
      </c>
      <c r="K1869" s="373" t="s">
        <v>2371</v>
      </c>
      <c r="L1869">
        <v>12764</v>
      </c>
      <c r="M1869" s="373" t="s">
        <v>430</v>
      </c>
      <c r="N1869" s="373" t="s">
        <v>492</v>
      </c>
      <c r="O1869" s="373" t="s">
        <v>2344</v>
      </c>
      <c r="P1869" s="373" t="s">
        <v>532</v>
      </c>
      <c r="Q1869" t="s">
        <v>511</v>
      </c>
      <c r="R1869" t="s">
        <v>532</v>
      </c>
      <c r="S1869" t="s">
        <v>532</v>
      </c>
      <c r="U1869" s="373" t="s">
        <v>430</v>
      </c>
      <c r="V1869" t="str">
        <f t="shared" si="60"/>
        <v>Upper Hudson</v>
      </c>
      <c r="W1869" t="s">
        <v>566</v>
      </c>
    </row>
    <row r="1870" spans="10:23">
      <c r="J1870" s="372" t="str">
        <f t="shared" si="59"/>
        <v>12765Sullivan</v>
      </c>
      <c r="K1870" s="373" t="s">
        <v>2372</v>
      </c>
      <c r="L1870">
        <v>12765</v>
      </c>
      <c r="M1870" s="373" t="s">
        <v>430</v>
      </c>
      <c r="N1870" s="373" t="s">
        <v>492</v>
      </c>
      <c r="O1870" s="373" t="s">
        <v>2344</v>
      </c>
      <c r="P1870" s="373" t="s">
        <v>532</v>
      </c>
      <c r="Q1870" t="s">
        <v>511</v>
      </c>
      <c r="R1870" t="s">
        <v>532</v>
      </c>
      <c r="S1870" t="s">
        <v>532</v>
      </c>
      <c r="U1870" s="373" t="s">
        <v>430</v>
      </c>
      <c r="V1870" t="str">
        <f t="shared" si="60"/>
        <v>Upper Hudson</v>
      </c>
      <c r="W1870" t="s">
        <v>566</v>
      </c>
    </row>
    <row r="1871" spans="10:23">
      <c r="J1871" s="372" t="str">
        <f t="shared" si="59"/>
        <v>12766Sullivan</v>
      </c>
      <c r="K1871" s="373" t="s">
        <v>2373</v>
      </c>
      <c r="L1871">
        <v>12766</v>
      </c>
      <c r="M1871" s="373" t="s">
        <v>430</v>
      </c>
      <c r="N1871" s="373" t="s">
        <v>492</v>
      </c>
      <c r="O1871" s="373" t="s">
        <v>2344</v>
      </c>
      <c r="P1871" s="373" t="s">
        <v>532</v>
      </c>
      <c r="Q1871" t="s">
        <v>511</v>
      </c>
      <c r="R1871" t="s">
        <v>532</v>
      </c>
      <c r="S1871" t="s">
        <v>532</v>
      </c>
      <c r="U1871" s="373" t="s">
        <v>430</v>
      </c>
      <c r="V1871" t="str">
        <f t="shared" si="60"/>
        <v>Upper Hudson</v>
      </c>
      <c r="W1871" t="s">
        <v>566</v>
      </c>
    </row>
    <row r="1872" spans="10:23">
      <c r="J1872" s="372" t="str">
        <f t="shared" si="59"/>
        <v>12767Sullivan</v>
      </c>
      <c r="K1872" s="373" t="s">
        <v>2374</v>
      </c>
      <c r="L1872">
        <v>12767</v>
      </c>
      <c r="M1872" s="373" t="s">
        <v>430</v>
      </c>
      <c r="N1872" s="373" t="s">
        <v>492</v>
      </c>
      <c r="O1872" s="373" t="s">
        <v>2344</v>
      </c>
      <c r="P1872" s="373" t="s">
        <v>532</v>
      </c>
      <c r="Q1872" t="s">
        <v>511</v>
      </c>
      <c r="R1872" t="s">
        <v>532</v>
      </c>
      <c r="S1872" t="s">
        <v>532</v>
      </c>
      <c r="U1872" s="373" t="s">
        <v>430</v>
      </c>
      <c r="V1872" t="str">
        <f t="shared" si="60"/>
        <v>Upper Hudson</v>
      </c>
      <c r="W1872" t="s">
        <v>566</v>
      </c>
    </row>
    <row r="1873" spans="10:23">
      <c r="J1873" s="372" t="str">
        <f t="shared" si="59"/>
        <v>12768Sullivan</v>
      </c>
      <c r="K1873" s="373" t="s">
        <v>2375</v>
      </c>
      <c r="L1873">
        <v>12768</v>
      </c>
      <c r="M1873" s="373" t="s">
        <v>430</v>
      </c>
      <c r="N1873" s="373" t="s">
        <v>492</v>
      </c>
      <c r="O1873" s="373" t="s">
        <v>2344</v>
      </c>
      <c r="P1873" s="373" t="s">
        <v>532</v>
      </c>
      <c r="Q1873" t="s">
        <v>511</v>
      </c>
      <c r="R1873" t="s">
        <v>532</v>
      </c>
      <c r="S1873" t="s">
        <v>532</v>
      </c>
      <c r="U1873" s="373" t="s">
        <v>430</v>
      </c>
      <c r="V1873" t="str">
        <f t="shared" si="60"/>
        <v>Upper Hudson</v>
      </c>
      <c r="W1873" t="s">
        <v>566</v>
      </c>
    </row>
    <row r="1874" spans="10:23">
      <c r="J1874" s="372" t="str">
        <f t="shared" si="59"/>
        <v>12775Sullivan</v>
      </c>
      <c r="K1874" s="373" t="s">
        <v>2376</v>
      </c>
      <c r="L1874">
        <v>12775</v>
      </c>
      <c r="M1874" s="373" t="s">
        <v>430</v>
      </c>
      <c r="N1874" s="373" t="s">
        <v>492</v>
      </c>
      <c r="O1874" s="373" t="s">
        <v>2344</v>
      </c>
      <c r="P1874" s="373" t="s">
        <v>532</v>
      </c>
      <c r="Q1874" t="s">
        <v>511</v>
      </c>
      <c r="R1874" t="s">
        <v>532</v>
      </c>
      <c r="S1874" t="s">
        <v>532</v>
      </c>
      <c r="U1874" s="373" t="s">
        <v>430</v>
      </c>
      <c r="V1874" t="str">
        <f t="shared" si="60"/>
        <v>Upper Hudson</v>
      </c>
      <c r="W1874" t="s">
        <v>566</v>
      </c>
    </row>
    <row r="1875" spans="10:23">
      <c r="J1875" s="372" t="str">
        <f t="shared" si="59"/>
        <v>12778Sullivan</v>
      </c>
      <c r="K1875" s="373" t="s">
        <v>2377</v>
      </c>
      <c r="L1875">
        <v>12778</v>
      </c>
      <c r="M1875" s="373" t="s">
        <v>430</v>
      </c>
      <c r="N1875" s="373" t="s">
        <v>492</v>
      </c>
      <c r="O1875" s="373" t="s">
        <v>2344</v>
      </c>
      <c r="P1875" s="373" t="s">
        <v>532</v>
      </c>
      <c r="Q1875" t="s">
        <v>511</v>
      </c>
      <c r="R1875" t="s">
        <v>532</v>
      </c>
      <c r="S1875" t="s">
        <v>532</v>
      </c>
      <c r="U1875" s="373" t="s">
        <v>430</v>
      </c>
      <c r="V1875" t="str">
        <f t="shared" si="60"/>
        <v>Upper Hudson</v>
      </c>
      <c r="W1875" t="s">
        <v>566</v>
      </c>
    </row>
    <row r="1876" spans="10:23">
      <c r="J1876" s="372" t="str">
        <f t="shared" si="59"/>
        <v>12779Sullivan</v>
      </c>
      <c r="K1876" s="373" t="s">
        <v>2378</v>
      </c>
      <c r="L1876">
        <v>12779</v>
      </c>
      <c r="M1876" s="373" t="s">
        <v>430</v>
      </c>
      <c r="N1876" s="373" t="s">
        <v>492</v>
      </c>
      <c r="O1876" s="373" t="s">
        <v>2344</v>
      </c>
      <c r="P1876" s="373" t="s">
        <v>532</v>
      </c>
      <c r="Q1876" t="s">
        <v>511</v>
      </c>
      <c r="R1876" t="s">
        <v>532</v>
      </c>
      <c r="S1876" t="s">
        <v>532</v>
      </c>
      <c r="U1876" s="373" t="s">
        <v>430</v>
      </c>
      <c r="V1876" t="str">
        <f t="shared" si="60"/>
        <v>Upper Hudson</v>
      </c>
      <c r="W1876" t="s">
        <v>566</v>
      </c>
    </row>
    <row r="1877" spans="10:23">
      <c r="J1877" s="372" t="str">
        <f t="shared" si="59"/>
        <v>12783Sullivan</v>
      </c>
      <c r="K1877" s="373" t="s">
        <v>2379</v>
      </c>
      <c r="L1877">
        <v>12783</v>
      </c>
      <c r="M1877" s="373" t="s">
        <v>430</v>
      </c>
      <c r="N1877" s="373" t="s">
        <v>492</v>
      </c>
      <c r="O1877" s="373" t="s">
        <v>2344</v>
      </c>
      <c r="P1877" s="373" t="s">
        <v>532</v>
      </c>
      <c r="Q1877" t="s">
        <v>511</v>
      </c>
      <c r="R1877" t="s">
        <v>532</v>
      </c>
      <c r="S1877" t="s">
        <v>532</v>
      </c>
      <c r="U1877" s="373" t="s">
        <v>430</v>
      </c>
      <c r="V1877" t="str">
        <f t="shared" si="60"/>
        <v>Upper Hudson</v>
      </c>
      <c r="W1877" t="s">
        <v>566</v>
      </c>
    </row>
    <row r="1878" spans="10:23">
      <c r="J1878" s="372" t="str">
        <f t="shared" si="59"/>
        <v>12784Sullivan</v>
      </c>
      <c r="K1878" s="373" t="s">
        <v>2380</v>
      </c>
      <c r="L1878">
        <v>12784</v>
      </c>
      <c r="M1878" s="373" t="s">
        <v>430</v>
      </c>
      <c r="N1878" s="373" t="s">
        <v>492</v>
      </c>
      <c r="O1878" s="373" t="s">
        <v>2344</v>
      </c>
      <c r="P1878" s="373" t="s">
        <v>532</v>
      </c>
      <c r="Q1878" t="s">
        <v>511</v>
      </c>
      <c r="R1878" t="s">
        <v>532</v>
      </c>
      <c r="S1878" t="s">
        <v>532</v>
      </c>
      <c r="U1878" s="373" t="s">
        <v>430</v>
      </c>
      <c r="V1878" t="str">
        <f t="shared" si="60"/>
        <v>Upper Hudson</v>
      </c>
      <c r="W1878" t="s">
        <v>566</v>
      </c>
    </row>
    <row r="1879" spans="10:23">
      <c r="J1879" s="372" t="str">
        <f t="shared" si="59"/>
        <v>12786Sullivan</v>
      </c>
      <c r="K1879" s="373" t="s">
        <v>2381</v>
      </c>
      <c r="L1879">
        <v>12786</v>
      </c>
      <c r="M1879" s="373" t="s">
        <v>430</v>
      </c>
      <c r="N1879" s="373" t="s">
        <v>492</v>
      </c>
      <c r="O1879" s="373" t="s">
        <v>2344</v>
      </c>
      <c r="P1879" s="373" t="s">
        <v>532</v>
      </c>
      <c r="Q1879" t="s">
        <v>511</v>
      </c>
      <c r="R1879" t="s">
        <v>532</v>
      </c>
      <c r="S1879" t="s">
        <v>532</v>
      </c>
      <c r="U1879" s="373" t="s">
        <v>430</v>
      </c>
      <c r="V1879" t="str">
        <f t="shared" si="60"/>
        <v>Upper Hudson</v>
      </c>
      <c r="W1879" t="s">
        <v>566</v>
      </c>
    </row>
    <row r="1880" spans="10:23">
      <c r="J1880" s="372" t="str">
        <f t="shared" si="59"/>
        <v>12787Sullivan</v>
      </c>
      <c r="K1880" s="373" t="s">
        <v>2382</v>
      </c>
      <c r="L1880">
        <v>12787</v>
      </c>
      <c r="M1880" s="373" t="s">
        <v>430</v>
      </c>
      <c r="N1880" s="373" t="s">
        <v>492</v>
      </c>
      <c r="O1880" s="373" t="s">
        <v>2344</v>
      </c>
      <c r="P1880" s="373" t="s">
        <v>532</v>
      </c>
      <c r="Q1880" t="s">
        <v>511</v>
      </c>
      <c r="R1880" t="s">
        <v>532</v>
      </c>
      <c r="S1880" t="s">
        <v>532</v>
      </c>
      <c r="U1880" s="373" t="s">
        <v>430</v>
      </c>
      <c r="V1880" t="str">
        <f t="shared" si="60"/>
        <v>Upper Hudson</v>
      </c>
      <c r="W1880" t="s">
        <v>566</v>
      </c>
    </row>
    <row r="1881" spans="10:23">
      <c r="J1881" s="372" t="str">
        <f t="shared" si="59"/>
        <v>12788Sullivan</v>
      </c>
      <c r="K1881" s="373" t="s">
        <v>2383</v>
      </c>
      <c r="L1881">
        <v>12788</v>
      </c>
      <c r="M1881" s="373" t="s">
        <v>430</v>
      </c>
      <c r="N1881" s="373" t="s">
        <v>492</v>
      </c>
      <c r="O1881" s="373" t="s">
        <v>2344</v>
      </c>
      <c r="P1881" s="373" t="s">
        <v>532</v>
      </c>
      <c r="Q1881" t="s">
        <v>511</v>
      </c>
      <c r="R1881" t="s">
        <v>532</v>
      </c>
      <c r="S1881" t="s">
        <v>532</v>
      </c>
      <c r="U1881" s="373" t="s">
        <v>430</v>
      </c>
      <c r="V1881" t="str">
        <f t="shared" si="60"/>
        <v>Upper Hudson</v>
      </c>
      <c r="W1881" t="s">
        <v>566</v>
      </c>
    </row>
    <row r="1882" spans="10:23">
      <c r="J1882" s="372" t="str">
        <f t="shared" si="59"/>
        <v>12789Sullivan</v>
      </c>
      <c r="K1882" s="373" t="s">
        <v>2384</v>
      </c>
      <c r="L1882">
        <v>12789</v>
      </c>
      <c r="M1882" s="373" t="s">
        <v>430</v>
      </c>
      <c r="N1882" s="373" t="s">
        <v>492</v>
      </c>
      <c r="O1882" s="373" t="s">
        <v>2344</v>
      </c>
      <c r="P1882" s="373" t="s">
        <v>532</v>
      </c>
      <c r="Q1882" t="s">
        <v>511</v>
      </c>
      <c r="R1882" t="s">
        <v>532</v>
      </c>
      <c r="S1882" t="s">
        <v>532</v>
      </c>
      <c r="U1882" s="373" t="s">
        <v>430</v>
      </c>
      <c r="V1882" t="str">
        <f t="shared" si="60"/>
        <v>Upper Hudson</v>
      </c>
      <c r="W1882" t="s">
        <v>566</v>
      </c>
    </row>
    <row r="1883" spans="10:23">
      <c r="J1883" s="372" t="str">
        <f t="shared" si="59"/>
        <v>12791Sullivan</v>
      </c>
      <c r="K1883" s="373" t="s">
        <v>2385</v>
      </c>
      <c r="L1883">
        <v>12791</v>
      </c>
      <c r="M1883" s="373" t="s">
        <v>430</v>
      </c>
      <c r="N1883" s="373" t="s">
        <v>492</v>
      </c>
      <c r="O1883" s="373" t="s">
        <v>2344</v>
      </c>
      <c r="P1883" s="373" t="s">
        <v>532</v>
      </c>
      <c r="Q1883" t="s">
        <v>511</v>
      </c>
      <c r="R1883" t="s">
        <v>532</v>
      </c>
      <c r="S1883" t="s">
        <v>532</v>
      </c>
      <c r="U1883" s="373" t="s">
        <v>430</v>
      </c>
      <c r="V1883" t="str">
        <f t="shared" si="60"/>
        <v>Upper Hudson</v>
      </c>
      <c r="W1883" t="s">
        <v>566</v>
      </c>
    </row>
    <row r="1884" spans="10:23">
      <c r="J1884" s="372" t="str">
        <f t="shared" si="59"/>
        <v>12777Sullivan</v>
      </c>
      <c r="K1884" s="373" t="s">
        <v>2386</v>
      </c>
      <c r="L1884">
        <v>12777</v>
      </c>
      <c r="M1884" s="373" t="s">
        <v>430</v>
      </c>
      <c r="N1884" s="373" t="s">
        <v>496</v>
      </c>
      <c r="O1884" s="373" t="s">
        <v>2344</v>
      </c>
      <c r="P1884" s="373" t="s">
        <v>532</v>
      </c>
      <c r="Q1884" t="s">
        <v>511</v>
      </c>
      <c r="R1884" t="s">
        <v>532</v>
      </c>
      <c r="S1884" t="s">
        <v>532</v>
      </c>
      <c r="U1884" s="373" t="s">
        <v>430</v>
      </c>
      <c r="V1884" t="str">
        <f t="shared" si="60"/>
        <v>Upper Hudson</v>
      </c>
      <c r="W1884" t="s">
        <v>566</v>
      </c>
    </row>
    <row r="1885" spans="10:23">
      <c r="J1885" s="372" t="str">
        <f t="shared" si="59"/>
        <v>12790Sullivan</v>
      </c>
      <c r="K1885" s="373" t="s">
        <v>2387</v>
      </c>
      <c r="L1885">
        <v>12790</v>
      </c>
      <c r="M1885" s="373" t="s">
        <v>430</v>
      </c>
      <c r="N1885" s="373" t="s">
        <v>496</v>
      </c>
      <c r="O1885" s="373" t="s">
        <v>2344</v>
      </c>
      <c r="P1885" s="373" t="s">
        <v>532</v>
      </c>
      <c r="Q1885" t="s">
        <v>511</v>
      </c>
      <c r="R1885" t="s">
        <v>532</v>
      </c>
      <c r="S1885" t="s">
        <v>532</v>
      </c>
      <c r="U1885" s="373" t="s">
        <v>430</v>
      </c>
      <c r="V1885" t="str">
        <f t="shared" si="60"/>
        <v>Upper Hudson</v>
      </c>
      <c r="W1885" t="s">
        <v>566</v>
      </c>
    </row>
    <row r="1886" spans="10:23">
      <c r="J1886" s="372" t="str">
        <f t="shared" si="59"/>
        <v>12719Sullivan</v>
      </c>
      <c r="K1886" s="373" t="s">
        <v>2388</v>
      </c>
      <c r="L1886">
        <v>12719</v>
      </c>
      <c r="M1886" s="373" t="s">
        <v>452</v>
      </c>
      <c r="N1886" s="373" t="s">
        <v>492</v>
      </c>
      <c r="O1886" s="373" t="s">
        <v>2344</v>
      </c>
      <c r="P1886" s="373" t="s">
        <v>532</v>
      </c>
      <c r="Q1886" t="s">
        <v>511</v>
      </c>
      <c r="R1886" t="s">
        <v>532</v>
      </c>
      <c r="S1886" t="s">
        <v>532</v>
      </c>
      <c r="U1886" s="373" t="s">
        <v>452</v>
      </c>
      <c r="V1886" t="str">
        <f t="shared" si="60"/>
        <v>Upper Hudson</v>
      </c>
      <c r="W1886" t="s">
        <v>566</v>
      </c>
    </row>
    <row r="1887" spans="10:23">
      <c r="J1887" s="372" t="str">
        <f t="shared" si="59"/>
        <v>12732Sullivan</v>
      </c>
      <c r="K1887" s="373" t="s">
        <v>2389</v>
      </c>
      <c r="L1887">
        <v>12732</v>
      </c>
      <c r="M1887" s="373" t="s">
        <v>452</v>
      </c>
      <c r="N1887" s="373" t="s">
        <v>492</v>
      </c>
      <c r="O1887" s="373" t="s">
        <v>2344</v>
      </c>
      <c r="P1887" s="373" t="s">
        <v>532</v>
      </c>
      <c r="Q1887" t="s">
        <v>511</v>
      </c>
      <c r="R1887" t="s">
        <v>532</v>
      </c>
      <c r="S1887" t="s">
        <v>532</v>
      </c>
      <c r="U1887" s="373" t="s">
        <v>452</v>
      </c>
      <c r="V1887" t="str">
        <f t="shared" si="60"/>
        <v>Upper Hudson</v>
      </c>
      <c r="W1887" t="s">
        <v>566</v>
      </c>
    </row>
    <row r="1888" spans="10:23">
      <c r="J1888" s="372" t="str">
        <f t="shared" si="59"/>
        <v>12743Sullivan</v>
      </c>
      <c r="K1888" s="373" t="s">
        <v>2390</v>
      </c>
      <c r="L1888">
        <v>12743</v>
      </c>
      <c r="M1888" s="373" t="s">
        <v>452</v>
      </c>
      <c r="N1888" s="373" t="s">
        <v>492</v>
      </c>
      <c r="O1888" s="373" t="s">
        <v>2344</v>
      </c>
      <c r="P1888" s="373" t="s">
        <v>532</v>
      </c>
      <c r="Q1888" t="s">
        <v>511</v>
      </c>
      <c r="R1888" t="s">
        <v>532</v>
      </c>
      <c r="S1888" t="s">
        <v>532</v>
      </c>
      <c r="U1888" s="373" t="s">
        <v>452</v>
      </c>
      <c r="V1888" t="str">
        <f t="shared" si="60"/>
        <v>Upper Hudson</v>
      </c>
      <c r="W1888" t="s">
        <v>566</v>
      </c>
    </row>
    <row r="1889" spans="10:23">
      <c r="J1889" s="372" t="str">
        <f t="shared" si="59"/>
        <v>12792Sullivan</v>
      </c>
      <c r="K1889" s="373" t="s">
        <v>2391</v>
      </c>
      <c r="L1889">
        <v>12792</v>
      </c>
      <c r="M1889" s="373" t="s">
        <v>452</v>
      </c>
      <c r="N1889" s="373" t="s">
        <v>492</v>
      </c>
      <c r="O1889" s="373" t="s">
        <v>2344</v>
      </c>
      <c r="P1889" s="373" t="s">
        <v>532</v>
      </c>
      <c r="Q1889" t="s">
        <v>511</v>
      </c>
      <c r="R1889" t="s">
        <v>532</v>
      </c>
      <c r="S1889" t="s">
        <v>532</v>
      </c>
      <c r="U1889" s="373" t="s">
        <v>452</v>
      </c>
      <c r="V1889" t="str">
        <f t="shared" si="60"/>
        <v>Upper Hudson</v>
      </c>
      <c r="W1889" t="s">
        <v>566</v>
      </c>
    </row>
    <row r="1890" spans="10:23">
      <c r="J1890" s="372" t="str">
        <f t="shared" si="59"/>
        <v>12721Sullivan</v>
      </c>
      <c r="K1890" s="373" t="s">
        <v>2392</v>
      </c>
      <c r="L1890">
        <v>12721</v>
      </c>
      <c r="M1890" s="373" t="s">
        <v>452</v>
      </c>
      <c r="N1890" s="373" t="s">
        <v>496</v>
      </c>
      <c r="O1890" s="373" t="s">
        <v>2344</v>
      </c>
      <c r="P1890" s="373" t="s">
        <v>532</v>
      </c>
      <c r="Q1890" t="s">
        <v>511</v>
      </c>
      <c r="R1890" t="s">
        <v>532</v>
      </c>
      <c r="S1890" t="s">
        <v>532</v>
      </c>
      <c r="U1890" s="373" t="s">
        <v>452</v>
      </c>
      <c r="V1890" t="str">
        <f t="shared" si="60"/>
        <v>Upper Hudson</v>
      </c>
      <c r="W1890" t="s">
        <v>566</v>
      </c>
    </row>
    <row r="1891" spans="10:23">
      <c r="J1891" s="372" t="str">
        <f t="shared" si="59"/>
        <v>12722Sullivan</v>
      </c>
      <c r="K1891" s="373" t="s">
        <v>2393</v>
      </c>
      <c r="L1891">
        <v>12722</v>
      </c>
      <c r="M1891" s="373" t="s">
        <v>452</v>
      </c>
      <c r="N1891" s="373" t="s">
        <v>496</v>
      </c>
      <c r="O1891" s="373" t="s">
        <v>2344</v>
      </c>
      <c r="P1891" s="373" t="s">
        <v>532</v>
      </c>
      <c r="Q1891" t="s">
        <v>511</v>
      </c>
      <c r="R1891" t="s">
        <v>532</v>
      </c>
      <c r="S1891" t="s">
        <v>532</v>
      </c>
      <c r="U1891" s="373" t="s">
        <v>452</v>
      </c>
      <c r="V1891" t="str">
        <f t="shared" si="60"/>
        <v>Upper Hudson</v>
      </c>
      <c r="W1891" t="s">
        <v>566</v>
      </c>
    </row>
    <row r="1892" spans="10:23">
      <c r="J1892" s="372" t="str">
        <f t="shared" si="59"/>
        <v>12737Sullivan</v>
      </c>
      <c r="K1892" s="373" t="s">
        <v>2394</v>
      </c>
      <c r="L1892">
        <v>12737</v>
      </c>
      <c r="M1892" s="373" t="s">
        <v>452</v>
      </c>
      <c r="N1892" s="373" t="s">
        <v>496</v>
      </c>
      <c r="O1892" s="373" t="s">
        <v>2344</v>
      </c>
      <c r="P1892" s="373" t="s">
        <v>532</v>
      </c>
      <c r="Q1892" t="s">
        <v>511</v>
      </c>
      <c r="R1892" t="s">
        <v>532</v>
      </c>
      <c r="S1892" t="s">
        <v>532</v>
      </c>
      <c r="U1892" s="373" t="s">
        <v>452</v>
      </c>
      <c r="V1892" t="str">
        <f t="shared" si="60"/>
        <v>Upper Hudson</v>
      </c>
      <c r="W1892" t="s">
        <v>566</v>
      </c>
    </row>
    <row r="1893" spans="10:23">
      <c r="J1893" s="372" t="str">
        <f t="shared" si="59"/>
        <v>12769Sullivan</v>
      </c>
      <c r="K1893" s="373" t="s">
        <v>2395</v>
      </c>
      <c r="L1893">
        <v>12769</v>
      </c>
      <c r="M1893" s="373" t="s">
        <v>452</v>
      </c>
      <c r="N1893" s="373" t="s">
        <v>496</v>
      </c>
      <c r="O1893" s="373" t="s">
        <v>2344</v>
      </c>
      <c r="P1893" s="373" t="s">
        <v>532</v>
      </c>
      <c r="Q1893" t="s">
        <v>511</v>
      </c>
      <c r="R1893" t="s">
        <v>532</v>
      </c>
      <c r="S1893" t="s">
        <v>532</v>
      </c>
      <c r="U1893" s="373" t="s">
        <v>452</v>
      </c>
      <c r="V1893" t="str">
        <f t="shared" si="60"/>
        <v>Upper Hudson</v>
      </c>
      <c r="W1893" t="s">
        <v>566</v>
      </c>
    </row>
    <row r="1894" spans="10:23">
      <c r="J1894" s="372" t="str">
        <f t="shared" si="59"/>
        <v>12770Sullivan</v>
      </c>
      <c r="K1894" s="373" t="s">
        <v>2396</v>
      </c>
      <c r="L1894">
        <v>12770</v>
      </c>
      <c r="M1894" s="373" t="s">
        <v>452</v>
      </c>
      <c r="N1894" s="373" t="s">
        <v>496</v>
      </c>
      <c r="O1894" s="373" t="s">
        <v>2344</v>
      </c>
      <c r="P1894" s="373" t="s">
        <v>532</v>
      </c>
      <c r="Q1894" t="s">
        <v>511</v>
      </c>
      <c r="R1894" t="s">
        <v>532</v>
      </c>
      <c r="S1894" t="s">
        <v>532</v>
      </c>
      <c r="U1894" s="373" t="s">
        <v>452</v>
      </c>
      <c r="V1894" t="str">
        <f t="shared" si="60"/>
        <v>Upper Hudson</v>
      </c>
      <c r="W1894" t="s">
        <v>566</v>
      </c>
    </row>
    <row r="1895" spans="10:23">
      <c r="J1895" s="372" t="str">
        <f t="shared" si="59"/>
        <v>12781Sullivan</v>
      </c>
      <c r="K1895" s="373" t="s">
        <v>2397</v>
      </c>
      <c r="L1895">
        <v>12781</v>
      </c>
      <c r="M1895" s="373" t="s">
        <v>452</v>
      </c>
      <c r="N1895" s="373" t="s">
        <v>496</v>
      </c>
      <c r="O1895" s="373" t="s">
        <v>2344</v>
      </c>
      <c r="P1895" s="373" t="s">
        <v>532</v>
      </c>
      <c r="Q1895" t="s">
        <v>511</v>
      </c>
      <c r="R1895" t="s">
        <v>532</v>
      </c>
      <c r="S1895" t="s">
        <v>532</v>
      </c>
      <c r="U1895" s="373" t="s">
        <v>452</v>
      </c>
      <c r="V1895" t="str">
        <f t="shared" si="60"/>
        <v>Upper Hudson</v>
      </c>
      <c r="W1895" t="s">
        <v>566</v>
      </c>
    </row>
    <row r="1896" spans="10:23">
      <c r="J1896" s="372" t="str">
        <f t="shared" si="59"/>
        <v>13743Tioga</v>
      </c>
      <c r="K1896" s="373" t="s">
        <v>2398</v>
      </c>
      <c r="L1896">
        <v>13743</v>
      </c>
      <c r="M1896" s="373" t="s">
        <v>424</v>
      </c>
      <c r="N1896" s="373" t="s">
        <v>492</v>
      </c>
      <c r="O1896" s="373" t="s">
        <v>2399</v>
      </c>
      <c r="P1896" s="373" t="s">
        <v>584</v>
      </c>
      <c r="Q1896" t="s">
        <v>520</v>
      </c>
      <c r="R1896" t="s">
        <v>520</v>
      </c>
      <c r="S1896" t="s">
        <v>520</v>
      </c>
      <c r="U1896" s="373" t="s">
        <v>424</v>
      </c>
      <c r="V1896" t="str">
        <f t="shared" si="60"/>
        <v>Central</v>
      </c>
      <c r="W1896" t="s">
        <v>570</v>
      </c>
    </row>
    <row r="1897" spans="10:23">
      <c r="J1897" s="372" t="str">
        <f t="shared" si="59"/>
        <v>13864Tioga</v>
      </c>
      <c r="K1897" s="373" t="s">
        <v>2400</v>
      </c>
      <c r="L1897">
        <v>13864</v>
      </c>
      <c r="M1897" s="373" t="s">
        <v>424</v>
      </c>
      <c r="N1897" s="373" t="s">
        <v>492</v>
      </c>
      <c r="O1897" s="373" t="s">
        <v>2399</v>
      </c>
      <c r="P1897" s="373" t="s">
        <v>584</v>
      </c>
      <c r="Q1897" t="s">
        <v>520</v>
      </c>
      <c r="R1897" t="s">
        <v>520</v>
      </c>
      <c r="S1897" t="s">
        <v>520</v>
      </c>
      <c r="U1897" s="373" t="s">
        <v>424</v>
      </c>
      <c r="V1897" t="str">
        <f t="shared" si="60"/>
        <v>Central</v>
      </c>
      <c r="W1897" t="s">
        <v>570</v>
      </c>
    </row>
    <row r="1898" spans="10:23">
      <c r="J1898" s="372" t="str">
        <f t="shared" si="59"/>
        <v>14859Tioga</v>
      </c>
      <c r="K1898" s="373" t="s">
        <v>2401</v>
      </c>
      <c r="L1898">
        <v>14859</v>
      </c>
      <c r="M1898" s="373" t="s">
        <v>424</v>
      </c>
      <c r="N1898" s="373" t="s">
        <v>492</v>
      </c>
      <c r="O1898" s="373" t="s">
        <v>2399</v>
      </c>
      <c r="P1898" s="373" t="s">
        <v>584</v>
      </c>
      <c r="Q1898" t="s">
        <v>520</v>
      </c>
      <c r="R1898" t="s">
        <v>520</v>
      </c>
      <c r="S1898" t="s">
        <v>520</v>
      </c>
      <c r="U1898" s="373" t="s">
        <v>424</v>
      </c>
      <c r="V1898" t="str">
        <f t="shared" si="60"/>
        <v>Central</v>
      </c>
      <c r="W1898" t="s">
        <v>570</v>
      </c>
    </row>
    <row r="1899" spans="10:23">
      <c r="J1899" s="372" t="str">
        <f t="shared" si="59"/>
        <v>14883Tioga</v>
      </c>
      <c r="K1899" s="373" t="s">
        <v>2402</v>
      </c>
      <c r="L1899">
        <v>14883</v>
      </c>
      <c r="M1899" s="373" t="s">
        <v>424</v>
      </c>
      <c r="N1899" s="373" t="s">
        <v>492</v>
      </c>
      <c r="O1899" s="373" t="s">
        <v>2399</v>
      </c>
      <c r="P1899" s="373" t="s">
        <v>584</v>
      </c>
      <c r="Q1899" t="s">
        <v>520</v>
      </c>
      <c r="R1899" t="s">
        <v>520</v>
      </c>
      <c r="S1899" t="s">
        <v>520</v>
      </c>
      <c r="U1899" s="373" t="s">
        <v>424</v>
      </c>
      <c r="V1899" t="str">
        <f t="shared" si="60"/>
        <v>Central</v>
      </c>
      <c r="W1899" t="s">
        <v>570</v>
      </c>
    </row>
    <row r="1900" spans="10:23">
      <c r="J1900" s="372" t="str">
        <f t="shared" si="59"/>
        <v>13732Tioga</v>
      </c>
      <c r="K1900" s="373" t="s">
        <v>2403</v>
      </c>
      <c r="L1900">
        <v>13732</v>
      </c>
      <c r="M1900" s="373" t="s">
        <v>424</v>
      </c>
      <c r="N1900" s="373" t="s">
        <v>492</v>
      </c>
      <c r="O1900" s="373" t="s">
        <v>2399</v>
      </c>
      <c r="P1900" s="373" t="s">
        <v>584</v>
      </c>
      <c r="Q1900" t="s">
        <v>520</v>
      </c>
      <c r="R1900" t="s">
        <v>520</v>
      </c>
      <c r="S1900" t="s">
        <v>520</v>
      </c>
      <c r="U1900" s="373" t="s">
        <v>424</v>
      </c>
      <c r="V1900" t="str">
        <f t="shared" si="60"/>
        <v>Central</v>
      </c>
      <c r="W1900" t="s">
        <v>570</v>
      </c>
    </row>
    <row r="1901" spans="10:23">
      <c r="J1901" s="372" t="str">
        <f t="shared" si="59"/>
        <v>13734Tioga</v>
      </c>
      <c r="K1901" s="373" t="s">
        <v>2404</v>
      </c>
      <c r="L1901">
        <v>13734</v>
      </c>
      <c r="M1901" s="373" t="s">
        <v>424</v>
      </c>
      <c r="N1901" s="373" t="s">
        <v>492</v>
      </c>
      <c r="O1901" s="373" t="s">
        <v>2399</v>
      </c>
      <c r="P1901" s="373" t="s">
        <v>584</v>
      </c>
      <c r="Q1901" t="s">
        <v>520</v>
      </c>
      <c r="R1901" t="s">
        <v>520</v>
      </c>
      <c r="S1901" t="s">
        <v>520</v>
      </c>
      <c r="U1901" s="373" t="s">
        <v>424</v>
      </c>
      <c r="V1901" t="str">
        <f t="shared" si="60"/>
        <v>Central</v>
      </c>
      <c r="W1901" t="s">
        <v>570</v>
      </c>
    </row>
    <row r="1902" spans="10:23">
      <c r="J1902" s="372" t="str">
        <f t="shared" si="59"/>
        <v>13736Tioga</v>
      </c>
      <c r="K1902" s="373" t="s">
        <v>2405</v>
      </c>
      <c r="L1902">
        <v>13736</v>
      </c>
      <c r="M1902" s="373" t="s">
        <v>424</v>
      </c>
      <c r="N1902" s="373" t="s">
        <v>492</v>
      </c>
      <c r="O1902" s="373" t="s">
        <v>2399</v>
      </c>
      <c r="P1902" s="373" t="s">
        <v>584</v>
      </c>
      <c r="Q1902" t="s">
        <v>520</v>
      </c>
      <c r="R1902" t="s">
        <v>520</v>
      </c>
      <c r="S1902" t="s">
        <v>520</v>
      </c>
      <c r="U1902" s="373" t="s">
        <v>424</v>
      </c>
      <c r="V1902" t="str">
        <f t="shared" si="60"/>
        <v>Central</v>
      </c>
      <c r="W1902" t="s">
        <v>570</v>
      </c>
    </row>
    <row r="1903" spans="10:23">
      <c r="J1903" s="372" t="str">
        <f t="shared" si="59"/>
        <v>13811Tioga</v>
      </c>
      <c r="K1903" s="373" t="s">
        <v>2406</v>
      </c>
      <c r="L1903">
        <v>13811</v>
      </c>
      <c r="M1903" s="373" t="s">
        <v>424</v>
      </c>
      <c r="N1903" s="373" t="s">
        <v>492</v>
      </c>
      <c r="O1903" s="373" t="s">
        <v>2399</v>
      </c>
      <c r="P1903" s="373" t="s">
        <v>584</v>
      </c>
      <c r="Q1903" t="s">
        <v>520</v>
      </c>
      <c r="R1903" t="s">
        <v>520</v>
      </c>
      <c r="S1903" t="s">
        <v>520</v>
      </c>
      <c r="U1903" s="373" t="s">
        <v>424</v>
      </c>
      <c r="V1903" t="str">
        <f t="shared" si="60"/>
        <v>Central</v>
      </c>
      <c r="W1903" t="s">
        <v>570</v>
      </c>
    </row>
    <row r="1904" spans="10:23">
      <c r="J1904" s="372" t="str">
        <f t="shared" si="59"/>
        <v>13812Tioga</v>
      </c>
      <c r="K1904" s="373" t="s">
        <v>2407</v>
      </c>
      <c r="L1904">
        <v>13812</v>
      </c>
      <c r="M1904" s="373" t="s">
        <v>424</v>
      </c>
      <c r="N1904" s="373" t="s">
        <v>492</v>
      </c>
      <c r="O1904" s="373" t="s">
        <v>2399</v>
      </c>
      <c r="P1904" s="373" t="s">
        <v>584</v>
      </c>
      <c r="Q1904" t="s">
        <v>520</v>
      </c>
      <c r="R1904" t="s">
        <v>520</v>
      </c>
      <c r="S1904" t="s">
        <v>520</v>
      </c>
      <c r="U1904" s="373" t="s">
        <v>424</v>
      </c>
      <c r="V1904" t="str">
        <f t="shared" si="60"/>
        <v>Central</v>
      </c>
      <c r="W1904" t="s">
        <v>570</v>
      </c>
    </row>
    <row r="1905" spans="10:23">
      <c r="J1905" s="372" t="str">
        <f t="shared" si="59"/>
        <v>13827Tioga</v>
      </c>
      <c r="K1905" s="373" t="s">
        <v>2408</v>
      </c>
      <c r="L1905">
        <v>13827</v>
      </c>
      <c r="M1905" s="373" t="s">
        <v>424</v>
      </c>
      <c r="N1905" s="373" t="s">
        <v>492</v>
      </c>
      <c r="O1905" s="373" t="s">
        <v>2399</v>
      </c>
      <c r="P1905" s="373" t="s">
        <v>584</v>
      </c>
      <c r="Q1905" t="s">
        <v>520</v>
      </c>
      <c r="R1905" t="s">
        <v>520</v>
      </c>
      <c r="S1905" t="s">
        <v>520</v>
      </c>
      <c r="U1905" s="373" t="s">
        <v>424</v>
      </c>
      <c r="V1905" t="str">
        <f t="shared" si="60"/>
        <v>Central</v>
      </c>
      <c r="W1905" t="s">
        <v>570</v>
      </c>
    </row>
    <row r="1906" spans="10:23">
      <c r="J1906" s="372" t="str">
        <f t="shared" si="59"/>
        <v>13835Tioga</v>
      </c>
      <c r="K1906" s="373" t="s">
        <v>2409</v>
      </c>
      <c r="L1906">
        <v>13835</v>
      </c>
      <c r="M1906" s="373" t="s">
        <v>424</v>
      </c>
      <c r="N1906" s="373" t="s">
        <v>492</v>
      </c>
      <c r="O1906" s="373" t="s">
        <v>2399</v>
      </c>
      <c r="P1906" s="373" t="s">
        <v>584</v>
      </c>
      <c r="Q1906" t="s">
        <v>520</v>
      </c>
      <c r="R1906" t="s">
        <v>520</v>
      </c>
      <c r="S1906" t="s">
        <v>520</v>
      </c>
      <c r="U1906" s="373" t="s">
        <v>424</v>
      </c>
      <c r="V1906" t="str">
        <f t="shared" si="60"/>
        <v>Central</v>
      </c>
      <c r="W1906" t="s">
        <v>570</v>
      </c>
    </row>
    <row r="1907" spans="10:23">
      <c r="J1907" s="372" t="str">
        <f t="shared" si="59"/>
        <v>13840Tioga</v>
      </c>
      <c r="K1907" s="373" t="s">
        <v>2410</v>
      </c>
      <c r="L1907">
        <v>13840</v>
      </c>
      <c r="M1907" s="373" t="s">
        <v>424</v>
      </c>
      <c r="N1907" s="373" t="s">
        <v>492</v>
      </c>
      <c r="O1907" s="373" t="s">
        <v>2399</v>
      </c>
      <c r="P1907" s="373" t="s">
        <v>584</v>
      </c>
      <c r="Q1907" t="s">
        <v>520</v>
      </c>
      <c r="R1907" t="s">
        <v>520</v>
      </c>
      <c r="S1907" t="s">
        <v>520</v>
      </c>
      <c r="U1907" s="373" t="s">
        <v>424</v>
      </c>
      <c r="V1907" t="str">
        <f t="shared" si="60"/>
        <v>Central</v>
      </c>
      <c r="W1907" t="s">
        <v>570</v>
      </c>
    </row>
    <row r="1908" spans="10:23">
      <c r="J1908" s="372" t="str">
        <f t="shared" si="59"/>
        <v>13845Tioga</v>
      </c>
      <c r="K1908" s="373" t="s">
        <v>2411</v>
      </c>
      <c r="L1908">
        <v>13845</v>
      </c>
      <c r="M1908" s="373" t="s">
        <v>424</v>
      </c>
      <c r="N1908" s="373" t="s">
        <v>492</v>
      </c>
      <c r="O1908" s="373" t="s">
        <v>2399</v>
      </c>
      <c r="P1908" s="373" t="s">
        <v>584</v>
      </c>
      <c r="Q1908" t="s">
        <v>520</v>
      </c>
      <c r="R1908" t="s">
        <v>520</v>
      </c>
      <c r="S1908" t="s">
        <v>520</v>
      </c>
      <c r="U1908" s="373" t="s">
        <v>424</v>
      </c>
      <c r="V1908" t="str">
        <f t="shared" si="60"/>
        <v>Central</v>
      </c>
      <c r="W1908" t="s">
        <v>570</v>
      </c>
    </row>
    <row r="1909" spans="10:23">
      <c r="J1909" s="372" t="str">
        <f t="shared" si="59"/>
        <v>14892Tioga</v>
      </c>
      <c r="K1909" s="373" t="s">
        <v>2412</v>
      </c>
      <c r="L1909">
        <v>14892</v>
      </c>
      <c r="M1909" s="373" t="s">
        <v>424</v>
      </c>
      <c r="N1909" s="373" t="s">
        <v>494</v>
      </c>
      <c r="O1909" s="373" t="s">
        <v>2399</v>
      </c>
      <c r="P1909" s="373" t="s">
        <v>584</v>
      </c>
      <c r="Q1909" t="s">
        <v>520</v>
      </c>
      <c r="R1909" t="s">
        <v>520</v>
      </c>
      <c r="S1909" t="s">
        <v>520</v>
      </c>
      <c r="U1909" s="373" t="s">
        <v>424</v>
      </c>
      <c r="V1909" t="str">
        <f t="shared" si="60"/>
        <v>Central</v>
      </c>
      <c r="W1909" t="s">
        <v>570</v>
      </c>
    </row>
    <row r="1910" spans="10:23">
      <c r="J1910" s="372" t="str">
        <f t="shared" si="59"/>
        <v>13073Tompkins</v>
      </c>
      <c r="K1910" s="373" t="s">
        <v>2413</v>
      </c>
      <c r="L1910">
        <v>13073</v>
      </c>
      <c r="M1910" s="373" t="s">
        <v>424</v>
      </c>
      <c r="N1910" s="373" t="s">
        <v>494</v>
      </c>
      <c r="O1910" s="373" t="s">
        <v>2414</v>
      </c>
      <c r="P1910" s="373" t="s">
        <v>584</v>
      </c>
      <c r="Q1910" t="s">
        <v>520</v>
      </c>
      <c r="R1910" t="s">
        <v>520</v>
      </c>
      <c r="S1910" t="s">
        <v>520</v>
      </c>
      <c r="U1910" s="373" t="s">
        <v>424</v>
      </c>
      <c r="V1910" t="str">
        <f t="shared" si="60"/>
        <v>Central</v>
      </c>
      <c r="W1910" t="s">
        <v>570</v>
      </c>
    </row>
    <row r="1911" spans="10:23">
      <c r="J1911" s="372" t="str">
        <f t="shared" si="59"/>
        <v>13053Tompkins</v>
      </c>
      <c r="K1911" s="373" t="s">
        <v>2415</v>
      </c>
      <c r="L1911">
        <v>13053</v>
      </c>
      <c r="M1911" s="373" t="s">
        <v>424</v>
      </c>
      <c r="N1911" s="373" t="s">
        <v>492</v>
      </c>
      <c r="O1911" s="373" t="s">
        <v>2414</v>
      </c>
      <c r="P1911" s="373" t="s">
        <v>584</v>
      </c>
      <c r="Q1911" t="s">
        <v>520</v>
      </c>
      <c r="R1911" t="s">
        <v>520</v>
      </c>
      <c r="S1911" t="s">
        <v>520</v>
      </c>
      <c r="U1911" s="373" t="s">
        <v>424</v>
      </c>
      <c r="V1911" t="str">
        <f t="shared" si="60"/>
        <v>Central</v>
      </c>
      <c r="W1911" t="s">
        <v>570</v>
      </c>
    </row>
    <row r="1912" spans="10:23">
      <c r="J1912" s="372" t="str">
        <f t="shared" si="59"/>
        <v>13062Tompkins</v>
      </c>
      <c r="K1912" s="373" t="s">
        <v>2416</v>
      </c>
      <c r="L1912">
        <v>13062</v>
      </c>
      <c r="M1912" s="373" t="s">
        <v>424</v>
      </c>
      <c r="N1912" s="373" t="s">
        <v>492</v>
      </c>
      <c r="O1912" s="373" t="s">
        <v>2414</v>
      </c>
      <c r="P1912" s="373" t="s">
        <v>584</v>
      </c>
      <c r="Q1912" t="s">
        <v>520</v>
      </c>
      <c r="R1912" t="s">
        <v>520</v>
      </c>
      <c r="S1912" t="s">
        <v>520</v>
      </c>
      <c r="U1912" s="373" t="s">
        <v>424</v>
      </c>
      <c r="V1912" t="str">
        <f t="shared" si="60"/>
        <v>Central</v>
      </c>
      <c r="W1912" t="s">
        <v>570</v>
      </c>
    </row>
    <row r="1913" spans="10:23">
      <c r="J1913" s="372" t="str">
        <f t="shared" si="59"/>
        <v>13068Tompkins</v>
      </c>
      <c r="K1913" s="373" t="s">
        <v>2417</v>
      </c>
      <c r="L1913">
        <v>13068</v>
      </c>
      <c r="M1913" s="373" t="s">
        <v>424</v>
      </c>
      <c r="N1913" s="373" t="s">
        <v>492</v>
      </c>
      <c r="O1913" s="373" t="s">
        <v>2414</v>
      </c>
      <c r="P1913" s="373" t="s">
        <v>584</v>
      </c>
      <c r="Q1913" t="s">
        <v>520</v>
      </c>
      <c r="R1913" t="s">
        <v>520</v>
      </c>
      <c r="S1913" t="s">
        <v>520</v>
      </c>
      <c r="U1913" s="373" t="s">
        <v>424</v>
      </c>
      <c r="V1913" t="str">
        <f t="shared" si="60"/>
        <v>Central</v>
      </c>
      <c r="W1913" t="s">
        <v>570</v>
      </c>
    </row>
    <row r="1914" spans="10:23">
      <c r="J1914" s="372" t="str">
        <f t="shared" si="59"/>
        <v>13102Tompkins</v>
      </c>
      <c r="K1914" s="373" t="s">
        <v>2418</v>
      </c>
      <c r="L1914">
        <v>13102</v>
      </c>
      <c r="M1914" s="373" t="s">
        <v>424</v>
      </c>
      <c r="N1914" s="373" t="s">
        <v>492</v>
      </c>
      <c r="O1914" s="373" t="s">
        <v>2414</v>
      </c>
      <c r="P1914" s="373" t="s">
        <v>584</v>
      </c>
      <c r="Q1914" t="s">
        <v>520</v>
      </c>
      <c r="R1914" t="s">
        <v>520</v>
      </c>
      <c r="S1914" t="s">
        <v>520</v>
      </c>
      <c r="U1914" s="373" t="s">
        <v>424</v>
      </c>
      <c r="V1914" t="str">
        <f t="shared" si="60"/>
        <v>Central</v>
      </c>
      <c r="W1914" t="s">
        <v>570</v>
      </c>
    </row>
    <row r="1915" spans="10:23">
      <c r="J1915" s="372" t="str">
        <f t="shared" si="59"/>
        <v>14817Tompkins</v>
      </c>
      <c r="K1915" s="373" t="s">
        <v>2419</v>
      </c>
      <c r="L1915">
        <v>14817</v>
      </c>
      <c r="M1915" s="373" t="s">
        <v>424</v>
      </c>
      <c r="N1915" s="373" t="s">
        <v>492</v>
      </c>
      <c r="O1915" s="373" t="s">
        <v>2414</v>
      </c>
      <c r="P1915" s="373" t="s">
        <v>584</v>
      </c>
      <c r="Q1915" t="s">
        <v>520</v>
      </c>
      <c r="R1915" t="s">
        <v>520</v>
      </c>
      <c r="S1915" t="s">
        <v>520</v>
      </c>
      <c r="U1915" s="373" t="s">
        <v>424</v>
      </c>
      <c r="V1915" t="str">
        <f t="shared" si="60"/>
        <v>Central</v>
      </c>
      <c r="W1915" t="s">
        <v>570</v>
      </c>
    </row>
    <row r="1916" spans="10:23">
      <c r="J1916" s="372" t="str">
        <f t="shared" si="59"/>
        <v>14850Tompkins</v>
      </c>
      <c r="K1916" s="373" t="s">
        <v>2420</v>
      </c>
      <c r="L1916">
        <v>14850</v>
      </c>
      <c r="M1916" s="373" t="s">
        <v>424</v>
      </c>
      <c r="N1916" s="373" t="s">
        <v>492</v>
      </c>
      <c r="O1916" s="373" t="s">
        <v>2414</v>
      </c>
      <c r="P1916" s="373" t="s">
        <v>584</v>
      </c>
      <c r="Q1916" t="s">
        <v>520</v>
      </c>
      <c r="R1916" t="s">
        <v>520</v>
      </c>
      <c r="S1916" t="s">
        <v>520</v>
      </c>
      <c r="U1916" s="373" t="s">
        <v>424</v>
      </c>
      <c r="V1916" t="str">
        <f t="shared" si="60"/>
        <v>Central</v>
      </c>
      <c r="W1916" t="s">
        <v>570</v>
      </c>
    </row>
    <row r="1917" spans="10:23">
      <c r="J1917" s="372" t="str">
        <f t="shared" si="59"/>
        <v>14851Tompkins</v>
      </c>
      <c r="K1917" s="373" t="s">
        <v>2421</v>
      </c>
      <c r="L1917">
        <v>14851</v>
      </c>
      <c r="M1917" s="373" t="s">
        <v>424</v>
      </c>
      <c r="N1917" s="373" t="s">
        <v>492</v>
      </c>
      <c r="O1917" s="373" t="s">
        <v>2414</v>
      </c>
      <c r="P1917" s="373" t="s">
        <v>584</v>
      </c>
      <c r="Q1917" t="s">
        <v>520</v>
      </c>
      <c r="R1917" t="s">
        <v>520</v>
      </c>
      <c r="S1917" t="s">
        <v>520</v>
      </c>
      <c r="U1917" s="373" t="s">
        <v>424</v>
      </c>
      <c r="V1917" t="str">
        <f t="shared" si="60"/>
        <v>Central</v>
      </c>
      <c r="W1917" t="s">
        <v>570</v>
      </c>
    </row>
    <row r="1918" spans="10:23">
      <c r="J1918" s="372" t="str">
        <f t="shared" si="59"/>
        <v>14852Tompkins</v>
      </c>
      <c r="K1918" s="373" t="s">
        <v>2422</v>
      </c>
      <c r="L1918">
        <v>14852</v>
      </c>
      <c r="M1918" s="373" t="s">
        <v>424</v>
      </c>
      <c r="N1918" s="373" t="s">
        <v>492</v>
      </c>
      <c r="O1918" s="373" t="s">
        <v>2414</v>
      </c>
      <c r="P1918" s="373" t="s">
        <v>584</v>
      </c>
      <c r="Q1918" t="s">
        <v>520</v>
      </c>
      <c r="R1918" t="s">
        <v>520</v>
      </c>
      <c r="S1918" t="s">
        <v>520</v>
      </c>
      <c r="U1918" s="373" t="s">
        <v>424</v>
      </c>
      <c r="V1918" t="str">
        <f t="shared" si="60"/>
        <v>Central</v>
      </c>
      <c r="W1918" t="s">
        <v>570</v>
      </c>
    </row>
    <row r="1919" spans="10:23">
      <c r="J1919" s="372" t="str">
        <f t="shared" si="59"/>
        <v>14853Tompkins</v>
      </c>
      <c r="K1919" s="373" t="s">
        <v>2423</v>
      </c>
      <c r="L1919">
        <v>14853</v>
      </c>
      <c r="M1919" s="373" t="s">
        <v>424</v>
      </c>
      <c r="N1919" s="373" t="s">
        <v>492</v>
      </c>
      <c r="O1919" s="373" t="s">
        <v>2414</v>
      </c>
      <c r="P1919" s="373" t="s">
        <v>584</v>
      </c>
      <c r="Q1919" t="s">
        <v>520</v>
      </c>
      <c r="R1919" t="s">
        <v>520</v>
      </c>
      <c r="S1919" t="s">
        <v>520</v>
      </c>
      <c r="U1919" s="373" t="s">
        <v>424</v>
      </c>
      <c r="V1919" t="str">
        <f t="shared" si="60"/>
        <v>Central</v>
      </c>
      <c r="W1919" t="s">
        <v>570</v>
      </c>
    </row>
    <row r="1920" spans="10:23">
      <c r="J1920" s="372" t="str">
        <f t="shared" si="59"/>
        <v>14854Tompkins</v>
      </c>
      <c r="K1920" s="373" t="s">
        <v>2424</v>
      </c>
      <c r="L1920">
        <v>14854</v>
      </c>
      <c r="M1920" s="373" t="s">
        <v>424</v>
      </c>
      <c r="N1920" s="373" t="s">
        <v>492</v>
      </c>
      <c r="O1920" s="373" t="s">
        <v>2414</v>
      </c>
      <c r="P1920" s="373" t="s">
        <v>584</v>
      </c>
      <c r="Q1920" t="s">
        <v>520</v>
      </c>
      <c r="R1920" t="s">
        <v>520</v>
      </c>
      <c r="S1920" t="s">
        <v>520</v>
      </c>
      <c r="U1920" s="373" t="s">
        <v>424</v>
      </c>
      <c r="V1920" t="str">
        <f t="shared" si="60"/>
        <v>Central</v>
      </c>
      <c r="W1920" t="s">
        <v>570</v>
      </c>
    </row>
    <row r="1921" spans="10:23">
      <c r="J1921" s="372" t="str">
        <f t="shared" si="59"/>
        <v>14867Tompkins</v>
      </c>
      <c r="K1921" s="373" t="s">
        <v>2425</v>
      </c>
      <c r="L1921">
        <v>14867</v>
      </c>
      <c r="M1921" s="373" t="s">
        <v>424</v>
      </c>
      <c r="N1921" s="373" t="s">
        <v>492</v>
      </c>
      <c r="O1921" s="373" t="s">
        <v>2414</v>
      </c>
      <c r="P1921" s="373" t="s">
        <v>584</v>
      </c>
      <c r="Q1921" t="s">
        <v>520</v>
      </c>
      <c r="R1921" t="s">
        <v>520</v>
      </c>
      <c r="S1921" t="s">
        <v>520</v>
      </c>
      <c r="U1921" s="373" t="s">
        <v>424</v>
      </c>
      <c r="V1921" t="str">
        <f t="shared" si="60"/>
        <v>Central</v>
      </c>
      <c r="W1921" t="s">
        <v>570</v>
      </c>
    </row>
    <row r="1922" spans="10:23">
      <c r="J1922" s="372" t="str">
        <f t="shared" si="59"/>
        <v>14881Tompkins</v>
      </c>
      <c r="K1922" s="373" t="s">
        <v>2426</v>
      </c>
      <c r="L1922">
        <v>14881</v>
      </c>
      <c r="M1922" s="373" t="s">
        <v>424</v>
      </c>
      <c r="N1922" s="373" t="s">
        <v>492</v>
      </c>
      <c r="O1922" s="373" t="s">
        <v>2414</v>
      </c>
      <c r="P1922" s="373" t="s">
        <v>584</v>
      </c>
      <c r="Q1922" t="s">
        <v>520</v>
      </c>
      <c r="R1922" t="s">
        <v>520</v>
      </c>
      <c r="S1922" t="s">
        <v>520</v>
      </c>
      <c r="U1922" s="373" t="s">
        <v>424</v>
      </c>
      <c r="V1922" t="str">
        <f t="shared" si="60"/>
        <v>Central</v>
      </c>
      <c r="W1922" t="s">
        <v>570</v>
      </c>
    </row>
    <row r="1923" spans="10:23">
      <c r="J1923" s="372" t="str">
        <f t="shared" si="59"/>
        <v>14882Tompkins</v>
      </c>
      <c r="K1923" s="373" t="s">
        <v>2427</v>
      </c>
      <c r="L1923">
        <v>14882</v>
      </c>
      <c r="M1923" s="373" t="s">
        <v>424</v>
      </c>
      <c r="N1923" s="373" t="s">
        <v>492</v>
      </c>
      <c r="O1923" s="373" t="s">
        <v>2414</v>
      </c>
      <c r="P1923" s="373" t="s">
        <v>584</v>
      </c>
      <c r="Q1923" t="s">
        <v>520</v>
      </c>
      <c r="R1923" t="s">
        <v>520</v>
      </c>
      <c r="S1923" t="s">
        <v>520</v>
      </c>
      <c r="U1923" s="373" t="s">
        <v>424</v>
      </c>
      <c r="V1923" t="str">
        <f t="shared" si="60"/>
        <v>Central</v>
      </c>
      <c r="W1923" t="s">
        <v>570</v>
      </c>
    </row>
    <row r="1924" spans="10:23">
      <c r="J1924" s="372" t="str">
        <f t="shared" si="59"/>
        <v>14886Tompkins</v>
      </c>
      <c r="K1924" s="373" t="s">
        <v>2428</v>
      </c>
      <c r="L1924">
        <v>14886</v>
      </c>
      <c r="M1924" s="373" t="s">
        <v>424</v>
      </c>
      <c r="N1924" s="373" t="s">
        <v>492</v>
      </c>
      <c r="O1924" s="373" t="s">
        <v>2414</v>
      </c>
      <c r="P1924" s="373" t="s">
        <v>584</v>
      </c>
      <c r="Q1924" t="s">
        <v>520</v>
      </c>
      <c r="R1924" t="s">
        <v>520</v>
      </c>
      <c r="S1924" t="s">
        <v>520</v>
      </c>
      <c r="U1924" s="373" t="s">
        <v>424</v>
      </c>
      <c r="V1924" t="str">
        <f t="shared" si="60"/>
        <v>Central</v>
      </c>
      <c r="W1924" t="s">
        <v>570</v>
      </c>
    </row>
    <row r="1925" spans="10:23">
      <c r="J1925" s="372" t="str">
        <f t="shared" ref="J1925:J1988" si="61">CONCATENATE(L1925,O1925)</f>
        <v>12410Ulster</v>
      </c>
      <c r="K1925" s="373" t="s">
        <v>2429</v>
      </c>
      <c r="L1925">
        <v>12410</v>
      </c>
      <c r="M1925" s="373" t="s">
        <v>430</v>
      </c>
      <c r="N1925" s="373" t="s">
        <v>492</v>
      </c>
      <c r="O1925" s="373" t="s">
        <v>2430</v>
      </c>
      <c r="P1925" s="373" t="s">
        <v>532</v>
      </c>
      <c r="Q1925" t="s">
        <v>511</v>
      </c>
      <c r="R1925" t="s">
        <v>532</v>
      </c>
      <c r="S1925" t="s">
        <v>532</v>
      </c>
      <c r="U1925" s="373" t="s">
        <v>430</v>
      </c>
      <c r="V1925" t="str">
        <f t="shared" ref="V1925:V1988" si="62">Q1925</f>
        <v>Upper Hudson</v>
      </c>
      <c r="W1925" t="s">
        <v>566</v>
      </c>
    </row>
    <row r="1926" spans="10:23">
      <c r="J1926" s="372" t="str">
        <f t="shared" si="61"/>
        <v>12441Ulster</v>
      </c>
      <c r="K1926" s="373" t="s">
        <v>2431</v>
      </c>
      <c r="L1926">
        <v>12441</v>
      </c>
      <c r="M1926" s="373" t="s">
        <v>430</v>
      </c>
      <c r="N1926" s="373" t="s">
        <v>492</v>
      </c>
      <c r="O1926" s="373" t="s">
        <v>2430</v>
      </c>
      <c r="P1926" s="373" t="s">
        <v>532</v>
      </c>
      <c r="Q1926" t="s">
        <v>511</v>
      </c>
      <c r="R1926" t="s">
        <v>532</v>
      </c>
      <c r="S1926" t="s">
        <v>532</v>
      </c>
      <c r="U1926" s="373" t="s">
        <v>430</v>
      </c>
      <c r="V1926" t="str">
        <f t="shared" si="62"/>
        <v>Upper Hudson</v>
      </c>
      <c r="W1926" t="s">
        <v>566</v>
      </c>
    </row>
    <row r="1927" spans="10:23">
      <c r="J1927" s="372" t="str">
        <f t="shared" si="61"/>
        <v>12465Ulster</v>
      </c>
      <c r="K1927" s="373" t="s">
        <v>2432</v>
      </c>
      <c r="L1927">
        <v>12465</v>
      </c>
      <c r="M1927" s="373" t="s">
        <v>430</v>
      </c>
      <c r="N1927" s="373" t="s">
        <v>492</v>
      </c>
      <c r="O1927" s="373" t="s">
        <v>2430</v>
      </c>
      <c r="P1927" s="373" t="s">
        <v>532</v>
      </c>
      <c r="Q1927" t="s">
        <v>511</v>
      </c>
      <c r="R1927" t="s">
        <v>532</v>
      </c>
      <c r="S1927" t="s">
        <v>532</v>
      </c>
      <c r="U1927" s="373" t="s">
        <v>430</v>
      </c>
      <c r="V1927" t="str">
        <f t="shared" si="62"/>
        <v>Upper Hudson</v>
      </c>
      <c r="W1927" t="s">
        <v>566</v>
      </c>
    </row>
    <row r="1928" spans="10:23">
      <c r="J1928" s="372" t="str">
        <f t="shared" si="61"/>
        <v>12480Ulster</v>
      </c>
      <c r="K1928" s="373" t="s">
        <v>2433</v>
      </c>
      <c r="L1928">
        <v>12480</v>
      </c>
      <c r="M1928" s="373" t="s">
        <v>430</v>
      </c>
      <c r="N1928" s="373" t="s">
        <v>492</v>
      </c>
      <c r="O1928" s="373" t="s">
        <v>2430</v>
      </c>
      <c r="P1928" s="373" t="s">
        <v>532</v>
      </c>
      <c r="Q1928" t="s">
        <v>511</v>
      </c>
      <c r="R1928" t="s">
        <v>532</v>
      </c>
      <c r="S1928" t="s">
        <v>532</v>
      </c>
      <c r="U1928" s="373" t="s">
        <v>430</v>
      </c>
      <c r="V1928" t="str">
        <f t="shared" si="62"/>
        <v>Upper Hudson</v>
      </c>
      <c r="W1928" t="s">
        <v>566</v>
      </c>
    </row>
    <row r="1929" spans="10:23">
      <c r="J1929" s="372" t="str">
        <f t="shared" si="61"/>
        <v>12416Ulster</v>
      </c>
      <c r="K1929" s="373" t="s">
        <v>2434</v>
      </c>
      <c r="L1929">
        <v>12416</v>
      </c>
      <c r="M1929" s="373" t="s">
        <v>452</v>
      </c>
      <c r="N1929" s="373" t="s">
        <v>492</v>
      </c>
      <c r="O1929" s="373" t="s">
        <v>2430</v>
      </c>
      <c r="P1929" s="373" t="s">
        <v>532</v>
      </c>
      <c r="Q1929" t="s">
        <v>511</v>
      </c>
      <c r="R1929" t="s">
        <v>532</v>
      </c>
      <c r="S1929" t="s">
        <v>532</v>
      </c>
      <c r="U1929" s="373" t="s">
        <v>452</v>
      </c>
      <c r="V1929" t="str">
        <f t="shared" si="62"/>
        <v>Upper Hudson</v>
      </c>
      <c r="W1929" t="s">
        <v>566</v>
      </c>
    </row>
    <row r="1930" spans="10:23">
      <c r="J1930" s="372" t="str">
        <f t="shared" si="61"/>
        <v>12457Ulster</v>
      </c>
      <c r="K1930" s="373" t="s">
        <v>2435</v>
      </c>
      <c r="L1930">
        <v>12457</v>
      </c>
      <c r="M1930" s="373" t="s">
        <v>452</v>
      </c>
      <c r="N1930" s="373" t="s">
        <v>492</v>
      </c>
      <c r="O1930" s="373" t="s">
        <v>2430</v>
      </c>
      <c r="P1930" s="373" t="s">
        <v>532</v>
      </c>
      <c r="Q1930" t="s">
        <v>511</v>
      </c>
      <c r="R1930" t="s">
        <v>532</v>
      </c>
      <c r="S1930" t="s">
        <v>532</v>
      </c>
      <c r="U1930" s="373" t="s">
        <v>452</v>
      </c>
      <c r="V1930" t="str">
        <f t="shared" si="62"/>
        <v>Upper Hudson</v>
      </c>
      <c r="W1930" t="s">
        <v>566</v>
      </c>
    </row>
    <row r="1931" spans="10:23">
      <c r="J1931" s="372" t="str">
        <f t="shared" si="61"/>
        <v>12464Ulster</v>
      </c>
      <c r="K1931" s="373" t="s">
        <v>2436</v>
      </c>
      <c r="L1931">
        <v>12464</v>
      </c>
      <c r="M1931" s="373" t="s">
        <v>452</v>
      </c>
      <c r="N1931" s="373" t="s">
        <v>492</v>
      </c>
      <c r="O1931" s="373" t="s">
        <v>2430</v>
      </c>
      <c r="P1931" s="373" t="s">
        <v>532</v>
      </c>
      <c r="Q1931" t="s">
        <v>511</v>
      </c>
      <c r="R1931" t="s">
        <v>532</v>
      </c>
      <c r="S1931" t="s">
        <v>532</v>
      </c>
      <c r="U1931" s="373" t="s">
        <v>452</v>
      </c>
      <c r="V1931" t="str">
        <f t="shared" si="62"/>
        <v>Upper Hudson</v>
      </c>
      <c r="W1931" t="s">
        <v>566</v>
      </c>
    </row>
    <row r="1932" spans="10:23">
      <c r="J1932" s="372" t="str">
        <f t="shared" si="61"/>
        <v>12401Ulster</v>
      </c>
      <c r="K1932" s="373" t="s">
        <v>2437</v>
      </c>
      <c r="L1932">
        <v>12401</v>
      </c>
      <c r="M1932" s="373" t="s">
        <v>452</v>
      </c>
      <c r="N1932" s="373" t="s">
        <v>399</v>
      </c>
      <c r="O1932" s="373" t="s">
        <v>2430</v>
      </c>
      <c r="P1932" s="373" t="s">
        <v>532</v>
      </c>
      <c r="Q1932" t="s">
        <v>511</v>
      </c>
      <c r="R1932" t="s">
        <v>532</v>
      </c>
      <c r="S1932" t="s">
        <v>532</v>
      </c>
      <c r="U1932" s="373" t="s">
        <v>452</v>
      </c>
      <c r="V1932" t="str">
        <f t="shared" si="62"/>
        <v>Upper Hudson</v>
      </c>
      <c r="W1932" t="s">
        <v>566</v>
      </c>
    </row>
    <row r="1933" spans="10:23">
      <c r="J1933" s="372" t="str">
        <f t="shared" si="61"/>
        <v>12402Ulster</v>
      </c>
      <c r="K1933" s="373" t="s">
        <v>2438</v>
      </c>
      <c r="L1933">
        <v>12402</v>
      </c>
      <c r="M1933" s="373" t="s">
        <v>452</v>
      </c>
      <c r="N1933" s="373" t="s">
        <v>399</v>
      </c>
      <c r="O1933" s="373" t="s">
        <v>2430</v>
      </c>
      <c r="P1933" s="373" t="s">
        <v>532</v>
      </c>
      <c r="Q1933" t="s">
        <v>511</v>
      </c>
      <c r="R1933" t="s">
        <v>532</v>
      </c>
      <c r="S1933" t="s">
        <v>532</v>
      </c>
      <c r="U1933" s="373" t="s">
        <v>452</v>
      </c>
      <c r="V1933" t="str">
        <f t="shared" si="62"/>
        <v>Upper Hudson</v>
      </c>
      <c r="W1933" t="s">
        <v>566</v>
      </c>
    </row>
    <row r="1934" spans="10:23">
      <c r="J1934" s="372" t="str">
        <f t="shared" si="61"/>
        <v>12404Ulster</v>
      </c>
      <c r="K1934" s="373" t="s">
        <v>2439</v>
      </c>
      <c r="L1934">
        <v>12404</v>
      </c>
      <c r="M1934" s="373" t="s">
        <v>452</v>
      </c>
      <c r="N1934" s="373" t="s">
        <v>399</v>
      </c>
      <c r="O1934" s="373" t="s">
        <v>2430</v>
      </c>
      <c r="P1934" s="373" t="s">
        <v>532</v>
      </c>
      <c r="Q1934" t="s">
        <v>511</v>
      </c>
      <c r="R1934" t="s">
        <v>532</v>
      </c>
      <c r="S1934" t="s">
        <v>532</v>
      </c>
      <c r="U1934" s="373" t="s">
        <v>452</v>
      </c>
      <c r="V1934" t="str">
        <f t="shared" si="62"/>
        <v>Upper Hudson</v>
      </c>
      <c r="W1934" t="s">
        <v>566</v>
      </c>
    </row>
    <row r="1935" spans="10:23">
      <c r="J1935" s="372" t="str">
        <f t="shared" si="61"/>
        <v>12409Ulster</v>
      </c>
      <c r="K1935" s="373" t="s">
        <v>2440</v>
      </c>
      <c r="L1935">
        <v>12409</v>
      </c>
      <c r="M1935" s="373" t="s">
        <v>452</v>
      </c>
      <c r="N1935" s="373" t="s">
        <v>399</v>
      </c>
      <c r="O1935" s="373" t="s">
        <v>2430</v>
      </c>
      <c r="P1935" s="373" t="s">
        <v>532</v>
      </c>
      <c r="Q1935" t="s">
        <v>511</v>
      </c>
      <c r="R1935" t="s">
        <v>532</v>
      </c>
      <c r="S1935" t="s">
        <v>532</v>
      </c>
      <c r="U1935" s="373" t="s">
        <v>452</v>
      </c>
      <c r="V1935" t="str">
        <f t="shared" si="62"/>
        <v>Upper Hudson</v>
      </c>
      <c r="W1935" t="s">
        <v>566</v>
      </c>
    </row>
    <row r="1936" spans="10:23">
      <c r="J1936" s="372" t="str">
        <f t="shared" si="61"/>
        <v>12411Ulster</v>
      </c>
      <c r="K1936" s="373" t="s">
        <v>2441</v>
      </c>
      <c r="L1936">
        <v>12411</v>
      </c>
      <c r="M1936" s="373" t="s">
        <v>452</v>
      </c>
      <c r="N1936" s="373" t="s">
        <v>399</v>
      </c>
      <c r="O1936" s="373" t="s">
        <v>2430</v>
      </c>
      <c r="P1936" s="373" t="s">
        <v>532</v>
      </c>
      <c r="Q1936" t="s">
        <v>511</v>
      </c>
      <c r="R1936" t="s">
        <v>532</v>
      </c>
      <c r="S1936" t="s">
        <v>532</v>
      </c>
      <c r="U1936" s="373" t="s">
        <v>452</v>
      </c>
      <c r="V1936" t="str">
        <f t="shared" si="62"/>
        <v>Upper Hudson</v>
      </c>
      <c r="W1936" t="s">
        <v>566</v>
      </c>
    </row>
    <row r="1937" spans="10:23">
      <c r="J1937" s="372" t="str">
        <f t="shared" si="61"/>
        <v>12412Ulster</v>
      </c>
      <c r="K1937" s="373" t="s">
        <v>2442</v>
      </c>
      <c r="L1937">
        <v>12412</v>
      </c>
      <c r="M1937" s="373" t="s">
        <v>452</v>
      </c>
      <c r="N1937" s="373" t="s">
        <v>399</v>
      </c>
      <c r="O1937" s="373" t="s">
        <v>2430</v>
      </c>
      <c r="P1937" s="373" t="s">
        <v>532</v>
      </c>
      <c r="Q1937" t="s">
        <v>511</v>
      </c>
      <c r="R1937" t="s">
        <v>532</v>
      </c>
      <c r="S1937" t="s">
        <v>532</v>
      </c>
      <c r="U1937" s="373" t="s">
        <v>452</v>
      </c>
      <c r="V1937" t="str">
        <f t="shared" si="62"/>
        <v>Upper Hudson</v>
      </c>
      <c r="W1937" t="s">
        <v>566</v>
      </c>
    </row>
    <row r="1938" spans="10:23">
      <c r="J1938" s="372" t="str">
        <f t="shared" si="61"/>
        <v>12417Ulster</v>
      </c>
      <c r="K1938" s="373" t="s">
        <v>2443</v>
      </c>
      <c r="L1938">
        <v>12417</v>
      </c>
      <c r="M1938" s="373" t="s">
        <v>452</v>
      </c>
      <c r="N1938" s="373" t="s">
        <v>399</v>
      </c>
      <c r="O1938" s="373" t="s">
        <v>2430</v>
      </c>
      <c r="P1938" s="373" t="s">
        <v>532</v>
      </c>
      <c r="Q1938" t="s">
        <v>511</v>
      </c>
      <c r="R1938" t="s">
        <v>532</v>
      </c>
      <c r="S1938" t="s">
        <v>532</v>
      </c>
      <c r="U1938" s="373" t="s">
        <v>452</v>
      </c>
      <c r="V1938" t="str">
        <f t="shared" si="62"/>
        <v>Upper Hudson</v>
      </c>
      <c r="W1938" t="s">
        <v>566</v>
      </c>
    </row>
    <row r="1939" spans="10:23">
      <c r="J1939" s="372" t="str">
        <f t="shared" si="61"/>
        <v>12419Ulster</v>
      </c>
      <c r="K1939" s="373" t="s">
        <v>2444</v>
      </c>
      <c r="L1939">
        <v>12419</v>
      </c>
      <c r="M1939" s="373" t="s">
        <v>452</v>
      </c>
      <c r="N1939" s="373" t="s">
        <v>399</v>
      </c>
      <c r="O1939" s="373" t="s">
        <v>2430</v>
      </c>
      <c r="P1939" s="373" t="s">
        <v>532</v>
      </c>
      <c r="Q1939" t="s">
        <v>511</v>
      </c>
      <c r="R1939" t="s">
        <v>532</v>
      </c>
      <c r="S1939" t="s">
        <v>532</v>
      </c>
      <c r="U1939" s="373" t="s">
        <v>452</v>
      </c>
      <c r="V1939" t="str">
        <f t="shared" si="62"/>
        <v>Upper Hudson</v>
      </c>
      <c r="W1939" t="s">
        <v>566</v>
      </c>
    </row>
    <row r="1940" spans="10:23">
      <c r="J1940" s="372" t="str">
        <f t="shared" si="61"/>
        <v>12420Ulster</v>
      </c>
      <c r="K1940" s="373" t="s">
        <v>2445</v>
      </c>
      <c r="L1940">
        <v>12420</v>
      </c>
      <c r="M1940" s="373" t="s">
        <v>452</v>
      </c>
      <c r="N1940" s="373" t="s">
        <v>399</v>
      </c>
      <c r="O1940" s="373" t="s">
        <v>2430</v>
      </c>
      <c r="P1940" s="373" t="s">
        <v>532</v>
      </c>
      <c r="Q1940" t="s">
        <v>511</v>
      </c>
      <c r="R1940" t="s">
        <v>532</v>
      </c>
      <c r="S1940" t="s">
        <v>532</v>
      </c>
      <c r="U1940" s="373" t="s">
        <v>452</v>
      </c>
      <c r="V1940" t="str">
        <f t="shared" si="62"/>
        <v>Upper Hudson</v>
      </c>
      <c r="W1940" t="s">
        <v>566</v>
      </c>
    </row>
    <row r="1941" spans="10:23">
      <c r="J1941" s="372" t="str">
        <f t="shared" si="61"/>
        <v>12428Ulster</v>
      </c>
      <c r="K1941" s="373" t="s">
        <v>2446</v>
      </c>
      <c r="L1941">
        <v>12428</v>
      </c>
      <c r="M1941" s="373" t="s">
        <v>452</v>
      </c>
      <c r="N1941" s="373" t="s">
        <v>399</v>
      </c>
      <c r="O1941" s="373" t="s">
        <v>2430</v>
      </c>
      <c r="P1941" s="373" t="s">
        <v>532</v>
      </c>
      <c r="Q1941" t="s">
        <v>511</v>
      </c>
      <c r="R1941" t="s">
        <v>532</v>
      </c>
      <c r="S1941" t="s">
        <v>532</v>
      </c>
      <c r="U1941" s="373" t="s">
        <v>452</v>
      </c>
      <c r="V1941" t="str">
        <f t="shared" si="62"/>
        <v>Upper Hudson</v>
      </c>
      <c r="W1941" t="s">
        <v>566</v>
      </c>
    </row>
    <row r="1942" spans="10:23">
      <c r="J1942" s="372" t="str">
        <f t="shared" si="61"/>
        <v>12429Ulster</v>
      </c>
      <c r="K1942" s="373" t="s">
        <v>2447</v>
      </c>
      <c r="L1942">
        <v>12429</v>
      </c>
      <c r="M1942" s="373" t="s">
        <v>452</v>
      </c>
      <c r="N1942" s="373" t="s">
        <v>399</v>
      </c>
      <c r="O1942" s="373" t="s">
        <v>2430</v>
      </c>
      <c r="P1942" s="373" t="s">
        <v>532</v>
      </c>
      <c r="Q1942" t="s">
        <v>511</v>
      </c>
      <c r="R1942" t="s">
        <v>532</v>
      </c>
      <c r="S1942" t="s">
        <v>532</v>
      </c>
      <c r="U1942" s="373" t="s">
        <v>452</v>
      </c>
      <c r="V1942" t="str">
        <f t="shared" si="62"/>
        <v>Upper Hudson</v>
      </c>
      <c r="W1942" t="s">
        <v>566</v>
      </c>
    </row>
    <row r="1943" spans="10:23">
      <c r="J1943" s="372" t="str">
        <f t="shared" si="61"/>
        <v>12432Ulster</v>
      </c>
      <c r="K1943" s="373" t="s">
        <v>2448</v>
      </c>
      <c r="L1943">
        <v>12432</v>
      </c>
      <c r="M1943" s="373" t="s">
        <v>452</v>
      </c>
      <c r="N1943" s="373" t="s">
        <v>399</v>
      </c>
      <c r="O1943" s="373" t="s">
        <v>2430</v>
      </c>
      <c r="P1943" s="373" t="s">
        <v>532</v>
      </c>
      <c r="Q1943" t="s">
        <v>511</v>
      </c>
      <c r="R1943" t="s">
        <v>532</v>
      </c>
      <c r="S1943" t="s">
        <v>532</v>
      </c>
      <c r="U1943" s="373" t="s">
        <v>452</v>
      </c>
      <c r="V1943" t="str">
        <f t="shared" si="62"/>
        <v>Upper Hudson</v>
      </c>
      <c r="W1943" t="s">
        <v>566</v>
      </c>
    </row>
    <row r="1944" spans="10:23">
      <c r="J1944" s="372" t="str">
        <f t="shared" si="61"/>
        <v>12433Ulster</v>
      </c>
      <c r="K1944" s="373" t="s">
        <v>2449</v>
      </c>
      <c r="L1944">
        <v>12433</v>
      </c>
      <c r="M1944" s="373" t="s">
        <v>452</v>
      </c>
      <c r="N1944" s="373" t="s">
        <v>399</v>
      </c>
      <c r="O1944" s="373" t="s">
        <v>2430</v>
      </c>
      <c r="P1944" s="373" t="s">
        <v>532</v>
      </c>
      <c r="Q1944" t="s">
        <v>511</v>
      </c>
      <c r="R1944" t="s">
        <v>532</v>
      </c>
      <c r="S1944" t="s">
        <v>532</v>
      </c>
      <c r="U1944" s="373" t="s">
        <v>452</v>
      </c>
      <c r="V1944" t="str">
        <f t="shared" si="62"/>
        <v>Upper Hudson</v>
      </c>
      <c r="W1944" t="s">
        <v>566</v>
      </c>
    </row>
    <row r="1945" spans="10:23">
      <c r="J1945" s="372" t="str">
        <f t="shared" si="61"/>
        <v>12435Ulster</v>
      </c>
      <c r="K1945" s="373" t="s">
        <v>2450</v>
      </c>
      <c r="L1945">
        <v>12435</v>
      </c>
      <c r="M1945" s="373" t="s">
        <v>452</v>
      </c>
      <c r="N1945" s="373" t="s">
        <v>399</v>
      </c>
      <c r="O1945" s="373" t="s">
        <v>2430</v>
      </c>
      <c r="P1945" s="373" t="s">
        <v>532</v>
      </c>
      <c r="Q1945" t="s">
        <v>511</v>
      </c>
      <c r="R1945" t="s">
        <v>532</v>
      </c>
      <c r="S1945" t="s">
        <v>532</v>
      </c>
      <c r="U1945" s="373" t="s">
        <v>452</v>
      </c>
      <c r="V1945" t="str">
        <f t="shared" si="62"/>
        <v>Upper Hudson</v>
      </c>
      <c r="W1945" t="s">
        <v>566</v>
      </c>
    </row>
    <row r="1946" spans="10:23">
      <c r="J1946" s="372" t="str">
        <f t="shared" si="61"/>
        <v>12440Ulster</v>
      </c>
      <c r="K1946" s="373" t="s">
        <v>2451</v>
      </c>
      <c r="L1946">
        <v>12440</v>
      </c>
      <c r="M1946" s="373" t="s">
        <v>452</v>
      </c>
      <c r="N1946" s="373" t="s">
        <v>399</v>
      </c>
      <c r="O1946" s="373" t="s">
        <v>2430</v>
      </c>
      <c r="P1946" s="373" t="s">
        <v>532</v>
      </c>
      <c r="Q1946" t="s">
        <v>511</v>
      </c>
      <c r="R1946" t="s">
        <v>532</v>
      </c>
      <c r="S1946" t="s">
        <v>532</v>
      </c>
      <c r="U1946" s="373" t="s">
        <v>452</v>
      </c>
      <c r="V1946" t="str">
        <f t="shared" si="62"/>
        <v>Upper Hudson</v>
      </c>
      <c r="W1946" t="s">
        <v>566</v>
      </c>
    </row>
    <row r="1947" spans="10:23">
      <c r="J1947" s="372" t="str">
        <f t="shared" si="61"/>
        <v>12443Ulster</v>
      </c>
      <c r="K1947" s="373" t="s">
        <v>2452</v>
      </c>
      <c r="L1947">
        <v>12443</v>
      </c>
      <c r="M1947" s="373" t="s">
        <v>452</v>
      </c>
      <c r="N1947" s="373" t="s">
        <v>399</v>
      </c>
      <c r="O1947" s="373" t="s">
        <v>2430</v>
      </c>
      <c r="P1947" s="373" t="s">
        <v>532</v>
      </c>
      <c r="Q1947" t="s">
        <v>511</v>
      </c>
      <c r="R1947" t="s">
        <v>532</v>
      </c>
      <c r="S1947" t="s">
        <v>532</v>
      </c>
      <c r="U1947" s="373" t="s">
        <v>452</v>
      </c>
      <c r="V1947" t="str">
        <f t="shared" si="62"/>
        <v>Upper Hudson</v>
      </c>
      <c r="W1947" t="s">
        <v>566</v>
      </c>
    </row>
    <row r="1948" spans="10:23">
      <c r="J1948" s="372" t="str">
        <f t="shared" si="61"/>
        <v>12446Ulster</v>
      </c>
      <c r="K1948" s="373" t="s">
        <v>2453</v>
      </c>
      <c r="L1948">
        <v>12446</v>
      </c>
      <c r="M1948" s="373" t="s">
        <v>452</v>
      </c>
      <c r="N1948" s="373" t="s">
        <v>399</v>
      </c>
      <c r="O1948" s="373" t="s">
        <v>2430</v>
      </c>
      <c r="P1948" s="373" t="s">
        <v>532</v>
      </c>
      <c r="Q1948" t="s">
        <v>511</v>
      </c>
      <c r="R1948" t="s">
        <v>532</v>
      </c>
      <c r="S1948" t="s">
        <v>532</v>
      </c>
      <c r="U1948" s="373" t="s">
        <v>452</v>
      </c>
      <c r="V1948" t="str">
        <f t="shared" si="62"/>
        <v>Upper Hudson</v>
      </c>
      <c r="W1948" t="s">
        <v>566</v>
      </c>
    </row>
    <row r="1949" spans="10:23">
      <c r="J1949" s="372" t="str">
        <f t="shared" si="61"/>
        <v>12448Ulster</v>
      </c>
      <c r="K1949" s="373" t="s">
        <v>2454</v>
      </c>
      <c r="L1949">
        <v>12448</v>
      </c>
      <c r="M1949" s="373" t="s">
        <v>452</v>
      </c>
      <c r="N1949" s="373" t="s">
        <v>399</v>
      </c>
      <c r="O1949" s="373" t="s">
        <v>2430</v>
      </c>
      <c r="P1949" s="373" t="s">
        <v>532</v>
      </c>
      <c r="Q1949" t="s">
        <v>511</v>
      </c>
      <c r="R1949" t="s">
        <v>532</v>
      </c>
      <c r="S1949" t="s">
        <v>532</v>
      </c>
      <c r="U1949" s="373" t="s">
        <v>452</v>
      </c>
      <c r="V1949" t="str">
        <f t="shared" si="62"/>
        <v>Upper Hudson</v>
      </c>
      <c r="W1949" t="s">
        <v>566</v>
      </c>
    </row>
    <row r="1950" spans="10:23">
      <c r="J1950" s="372" t="str">
        <f t="shared" si="61"/>
        <v>12449Ulster</v>
      </c>
      <c r="K1950" s="373" t="s">
        <v>2455</v>
      </c>
      <c r="L1950">
        <v>12449</v>
      </c>
      <c r="M1950" s="373" t="s">
        <v>452</v>
      </c>
      <c r="N1950" s="373" t="s">
        <v>399</v>
      </c>
      <c r="O1950" s="373" t="s">
        <v>2430</v>
      </c>
      <c r="P1950" s="373" t="s">
        <v>532</v>
      </c>
      <c r="Q1950" t="s">
        <v>511</v>
      </c>
      <c r="R1950" t="s">
        <v>532</v>
      </c>
      <c r="S1950" t="s">
        <v>532</v>
      </c>
      <c r="U1950" s="373" t="s">
        <v>452</v>
      </c>
      <c r="V1950" t="str">
        <f t="shared" si="62"/>
        <v>Upper Hudson</v>
      </c>
      <c r="W1950" t="s">
        <v>566</v>
      </c>
    </row>
    <row r="1951" spans="10:23">
      <c r="J1951" s="372" t="str">
        <f t="shared" si="61"/>
        <v>12453Ulster</v>
      </c>
      <c r="K1951" s="373" t="s">
        <v>2456</v>
      </c>
      <c r="L1951">
        <v>12453</v>
      </c>
      <c r="M1951" s="373" t="s">
        <v>452</v>
      </c>
      <c r="N1951" s="373" t="s">
        <v>399</v>
      </c>
      <c r="O1951" s="373" t="s">
        <v>2430</v>
      </c>
      <c r="P1951" s="373" t="s">
        <v>532</v>
      </c>
      <c r="Q1951" t="s">
        <v>511</v>
      </c>
      <c r="R1951" t="s">
        <v>532</v>
      </c>
      <c r="S1951" t="s">
        <v>532</v>
      </c>
      <c r="U1951" s="373" t="s">
        <v>452</v>
      </c>
      <c r="V1951" t="str">
        <f t="shared" si="62"/>
        <v>Upper Hudson</v>
      </c>
      <c r="W1951" t="s">
        <v>566</v>
      </c>
    </row>
    <row r="1952" spans="10:23">
      <c r="J1952" s="372" t="str">
        <f t="shared" si="61"/>
        <v>12456Ulster</v>
      </c>
      <c r="K1952" s="373" t="s">
        <v>2457</v>
      </c>
      <c r="L1952">
        <v>12456</v>
      </c>
      <c r="M1952" s="373" t="s">
        <v>452</v>
      </c>
      <c r="N1952" s="373" t="s">
        <v>399</v>
      </c>
      <c r="O1952" s="373" t="s">
        <v>2430</v>
      </c>
      <c r="P1952" s="373" t="s">
        <v>532</v>
      </c>
      <c r="Q1952" t="s">
        <v>511</v>
      </c>
      <c r="R1952" t="s">
        <v>532</v>
      </c>
      <c r="S1952" t="s">
        <v>532</v>
      </c>
      <c r="U1952" s="373" t="s">
        <v>452</v>
      </c>
      <c r="V1952" t="str">
        <f t="shared" si="62"/>
        <v>Upper Hudson</v>
      </c>
      <c r="W1952" t="s">
        <v>566</v>
      </c>
    </row>
    <row r="1953" spans="10:23">
      <c r="J1953" s="372" t="str">
        <f t="shared" si="61"/>
        <v>12458Ulster</v>
      </c>
      <c r="K1953" s="373" t="s">
        <v>2458</v>
      </c>
      <c r="L1953">
        <v>12458</v>
      </c>
      <c r="M1953" s="373" t="s">
        <v>452</v>
      </c>
      <c r="N1953" s="373" t="s">
        <v>399</v>
      </c>
      <c r="O1953" s="373" t="s">
        <v>2430</v>
      </c>
      <c r="P1953" s="373" t="s">
        <v>532</v>
      </c>
      <c r="Q1953" t="s">
        <v>511</v>
      </c>
      <c r="R1953" t="s">
        <v>532</v>
      </c>
      <c r="S1953" t="s">
        <v>532</v>
      </c>
      <c r="U1953" s="373" t="s">
        <v>452</v>
      </c>
      <c r="V1953" t="str">
        <f t="shared" si="62"/>
        <v>Upper Hudson</v>
      </c>
      <c r="W1953" t="s">
        <v>566</v>
      </c>
    </row>
    <row r="1954" spans="10:23">
      <c r="J1954" s="372" t="str">
        <f t="shared" si="61"/>
        <v>12461Ulster</v>
      </c>
      <c r="K1954" s="373" t="s">
        <v>2459</v>
      </c>
      <c r="L1954">
        <v>12461</v>
      </c>
      <c r="M1954" s="373" t="s">
        <v>452</v>
      </c>
      <c r="N1954" s="373" t="s">
        <v>399</v>
      </c>
      <c r="O1954" s="373" t="s">
        <v>2430</v>
      </c>
      <c r="P1954" s="373" t="s">
        <v>532</v>
      </c>
      <c r="Q1954" t="s">
        <v>511</v>
      </c>
      <c r="R1954" t="s">
        <v>532</v>
      </c>
      <c r="S1954" t="s">
        <v>532</v>
      </c>
      <c r="U1954" s="373" t="s">
        <v>452</v>
      </c>
      <c r="V1954" t="str">
        <f t="shared" si="62"/>
        <v>Upper Hudson</v>
      </c>
      <c r="W1954" t="s">
        <v>566</v>
      </c>
    </row>
    <row r="1955" spans="10:23">
      <c r="J1955" s="372" t="str">
        <f t="shared" si="61"/>
        <v>12466Ulster</v>
      </c>
      <c r="K1955" s="373" t="s">
        <v>2460</v>
      </c>
      <c r="L1955">
        <v>12466</v>
      </c>
      <c r="M1955" s="373" t="s">
        <v>452</v>
      </c>
      <c r="N1955" s="373" t="s">
        <v>399</v>
      </c>
      <c r="O1955" s="373" t="s">
        <v>2430</v>
      </c>
      <c r="P1955" s="373" t="s">
        <v>532</v>
      </c>
      <c r="Q1955" t="s">
        <v>511</v>
      </c>
      <c r="R1955" t="s">
        <v>532</v>
      </c>
      <c r="S1955" t="s">
        <v>532</v>
      </c>
      <c r="U1955" s="373" t="s">
        <v>452</v>
      </c>
      <c r="V1955" t="str">
        <f t="shared" si="62"/>
        <v>Upper Hudson</v>
      </c>
      <c r="W1955" t="s">
        <v>566</v>
      </c>
    </row>
    <row r="1956" spans="10:23">
      <c r="J1956" s="372" t="str">
        <f t="shared" si="61"/>
        <v>12471Ulster</v>
      </c>
      <c r="K1956" s="373" t="s">
        <v>2461</v>
      </c>
      <c r="L1956">
        <v>12471</v>
      </c>
      <c r="M1956" s="373" t="s">
        <v>452</v>
      </c>
      <c r="N1956" s="373" t="s">
        <v>399</v>
      </c>
      <c r="O1956" s="373" t="s">
        <v>2430</v>
      </c>
      <c r="P1956" s="373" t="s">
        <v>532</v>
      </c>
      <c r="Q1956" t="s">
        <v>511</v>
      </c>
      <c r="R1956" t="s">
        <v>532</v>
      </c>
      <c r="S1956" t="s">
        <v>532</v>
      </c>
      <c r="U1956" s="373" t="s">
        <v>452</v>
      </c>
      <c r="V1956" t="str">
        <f t="shared" si="62"/>
        <v>Upper Hudson</v>
      </c>
      <c r="W1956" t="s">
        <v>566</v>
      </c>
    </row>
    <row r="1957" spans="10:23">
      <c r="J1957" s="372" t="str">
        <f t="shared" si="61"/>
        <v>12472Ulster</v>
      </c>
      <c r="K1957" s="373" t="s">
        <v>2462</v>
      </c>
      <c r="L1957">
        <v>12472</v>
      </c>
      <c r="M1957" s="373" t="s">
        <v>452</v>
      </c>
      <c r="N1957" s="373" t="s">
        <v>399</v>
      </c>
      <c r="O1957" s="373" t="s">
        <v>2430</v>
      </c>
      <c r="P1957" s="373" t="s">
        <v>532</v>
      </c>
      <c r="Q1957" t="s">
        <v>511</v>
      </c>
      <c r="R1957" t="s">
        <v>532</v>
      </c>
      <c r="S1957" t="s">
        <v>532</v>
      </c>
      <c r="U1957" s="373" t="s">
        <v>452</v>
      </c>
      <c r="V1957" t="str">
        <f t="shared" si="62"/>
        <v>Upper Hudson</v>
      </c>
      <c r="W1957" t="s">
        <v>566</v>
      </c>
    </row>
    <row r="1958" spans="10:23">
      <c r="J1958" s="372" t="str">
        <f t="shared" si="61"/>
        <v>12475Ulster</v>
      </c>
      <c r="K1958" s="373" t="s">
        <v>2463</v>
      </c>
      <c r="L1958">
        <v>12475</v>
      </c>
      <c r="M1958" s="373" t="s">
        <v>452</v>
      </c>
      <c r="N1958" s="373" t="s">
        <v>399</v>
      </c>
      <c r="O1958" s="373" t="s">
        <v>2430</v>
      </c>
      <c r="P1958" s="373" t="s">
        <v>532</v>
      </c>
      <c r="Q1958" t="s">
        <v>511</v>
      </c>
      <c r="R1958" t="s">
        <v>532</v>
      </c>
      <c r="S1958" t="s">
        <v>532</v>
      </c>
      <c r="U1958" s="373" t="s">
        <v>452</v>
      </c>
      <c r="V1958" t="str">
        <f t="shared" si="62"/>
        <v>Upper Hudson</v>
      </c>
      <c r="W1958" t="s">
        <v>566</v>
      </c>
    </row>
    <row r="1959" spans="10:23">
      <c r="J1959" s="372" t="str">
        <f t="shared" si="61"/>
        <v>12477Ulster</v>
      </c>
      <c r="K1959" s="373" t="s">
        <v>2464</v>
      </c>
      <c r="L1959">
        <v>12477</v>
      </c>
      <c r="M1959" s="373" t="s">
        <v>452</v>
      </c>
      <c r="N1959" s="373" t="s">
        <v>399</v>
      </c>
      <c r="O1959" s="373" t="s">
        <v>2430</v>
      </c>
      <c r="P1959" s="373" t="s">
        <v>532</v>
      </c>
      <c r="Q1959" t="s">
        <v>511</v>
      </c>
      <c r="R1959" t="s">
        <v>532</v>
      </c>
      <c r="S1959" t="s">
        <v>532</v>
      </c>
      <c r="U1959" s="373" t="s">
        <v>452</v>
      </c>
      <c r="V1959" t="str">
        <f t="shared" si="62"/>
        <v>Upper Hudson</v>
      </c>
      <c r="W1959" t="s">
        <v>566</v>
      </c>
    </row>
    <row r="1960" spans="10:23">
      <c r="J1960" s="372" t="str">
        <f t="shared" si="61"/>
        <v>12481Ulster</v>
      </c>
      <c r="K1960" s="373" t="s">
        <v>2465</v>
      </c>
      <c r="L1960">
        <v>12481</v>
      </c>
      <c r="M1960" s="373" t="s">
        <v>452</v>
      </c>
      <c r="N1960" s="373" t="s">
        <v>399</v>
      </c>
      <c r="O1960" s="373" t="s">
        <v>2430</v>
      </c>
      <c r="P1960" s="373" t="s">
        <v>532</v>
      </c>
      <c r="Q1960" t="s">
        <v>511</v>
      </c>
      <c r="R1960" t="s">
        <v>532</v>
      </c>
      <c r="S1960" t="s">
        <v>532</v>
      </c>
      <c r="U1960" s="373" t="s">
        <v>452</v>
      </c>
      <c r="V1960" t="str">
        <f t="shared" si="62"/>
        <v>Upper Hudson</v>
      </c>
      <c r="W1960" t="s">
        <v>566</v>
      </c>
    </row>
    <row r="1961" spans="10:23">
      <c r="J1961" s="372" t="str">
        <f t="shared" si="61"/>
        <v>12483Ulster</v>
      </c>
      <c r="K1961" s="373" t="s">
        <v>2466</v>
      </c>
      <c r="L1961">
        <v>12483</v>
      </c>
      <c r="M1961" s="373" t="s">
        <v>452</v>
      </c>
      <c r="N1961" s="373" t="s">
        <v>399</v>
      </c>
      <c r="O1961" s="373" t="s">
        <v>2430</v>
      </c>
      <c r="P1961" s="373" t="s">
        <v>532</v>
      </c>
      <c r="Q1961" t="s">
        <v>511</v>
      </c>
      <c r="R1961" t="s">
        <v>532</v>
      </c>
      <c r="S1961" t="s">
        <v>532</v>
      </c>
      <c r="U1961" s="373" t="s">
        <v>452</v>
      </c>
      <c r="V1961" t="str">
        <f t="shared" si="62"/>
        <v>Upper Hudson</v>
      </c>
      <c r="W1961" t="s">
        <v>566</v>
      </c>
    </row>
    <row r="1962" spans="10:23">
      <c r="J1962" s="372" t="str">
        <f t="shared" si="61"/>
        <v>12484Ulster</v>
      </c>
      <c r="K1962" s="373" t="s">
        <v>2467</v>
      </c>
      <c r="L1962">
        <v>12484</v>
      </c>
      <c r="M1962" s="373" t="s">
        <v>452</v>
      </c>
      <c r="N1962" s="373" t="s">
        <v>399</v>
      </c>
      <c r="O1962" s="373" t="s">
        <v>2430</v>
      </c>
      <c r="P1962" s="373" t="s">
        <v>532</v>
      </c>
      <c r="Q1962" t="s">
        <v>511</v>
      </c>
      <c r="R1962" t="s">
        <v>532</v>
      </c>
      <c r="S1962" t="s">
        <v>532</v>
      </c>
      <c r="U1962" s="373" t="s">
        <v>452</v>
      </c>
      <c r="V1962" t="str">
        <f t="shared" si="62"/>
        <v>Upper Hudson</v>
      </c>
      <c r="W1962" t="s">
        <v>566</v>
      </c>
    </row>
    <row r="1963" spans="10:23">
      <c r="J1963" s="372" t="str">
        <f t="shared" si="61"/>
        <v>12486Ulster</v>
      </c>
      <c r="K1963" s="373" t="s">
        <v>2468</v>
      </c>
      <c r="L1963">
        <v>12486</v>
      </c>
      <c r="M1963" s="373" t="s">
        <v>452</v>
      </c>
      <c r="N1963" s="373" t="s">
        <v>399</v>
      </c>
      <c r="O1963" s="373" t="s">
        <v>2430</v>
      </c>
      <c r="P1963" s="373" t="s">
        <v>532</v>
      </c>
      <c r="Q1963" t="s">
        <v>511</v>
      </c>
      <c r="R1963" t="s">
        <v>532</v>
      </c>
      <c r="S1963" t="s">
        <v>532</v>
      </c>
      <c r="U1963" s="373" t="s">
        <v>452</v>
      </c>
      <c r="V1963" t="str">
        <f t="shared" si="62"/>
        <v>Upper Hudson</v>
      </c>
      <c r="W1963" t="s">
        <v>566</v>
      </c>
    </row>
    <row r="1964" spans="10:23">
      <c r="J1964" s="372" t="str">
        <f t="shared" si="61"/>
        <v>12487Ulster</v>
      </c>
      <c r="K1964" s="373" t="s">
        <v>2469</v>
      </c>
      <c r="L1964">
        <v>12487</v>
      </c>
      <c r="M1964" s="373" t="s">
        <v>452</v>
      </c>
      <c r="N1964" s="373" t="s">
        <v>399</v>
      </c>
      <c r="O1964" s="373" t="s">
        <v>2430</v>
      </c>
      <c r="P1964" s="373" t="s">
        <v>532</v>
      </c>
      <c r="Q1964" t="s">
        <v>511</v>
      </c>
      <c r="R1964" t="s">
        <v>532</v>
      </c>
      <c r="S1964" t="s">
        <v>532</v>
      </c>
      <c r="U1964" s="373" t="s">
        <v>452</v>
      </c>
      <c r="V1964" t="str">
        <f t="shared" si="62"/>
        <v>Upper Hudson</v>
      </c>
      <c r="W1964" t="s">
        <v>566</v>
      </c>
    </row>
    <row r="1965" spans="10:23">
      <c r="J1965" s="372" t="str">
        <f t="shared" si="61"/>
        <v>12489Ulster</v>
      </c>
      <c r="K1965" s="373" t="s">
        <v>2470</v>
      </c>
      <c r="L1965">
        <v>12489</v>
      </c>
      <c r="M1965" s="373" t="s">
        <v>452</v>
      </c>
      <c r="N1965" s="373" t="s">
        <v>399</v>
      </c>
      <c r="O1965" s="373" t="s">
        <v>2430</v>
      </c>
      <c r="P1965" s="373" t="s">
        <v>532</v>
      </c>
      <c r="Q1965" t="s">
        <v>511</v>
      </c>
      <c r="R1965" t="s">
        <v>532</v>
      </c>
      <c r="S1965" t="s">
        <v>532</v>
      </c>
      <c r="U1965" s="373" t="s">
        <v>452</v>
      </c>
      <c r="V1965" t="str">
        <f t="shared" si="62"/>
        <v>Upper Hudson</v>
      </c>
      <c r="W1965" t="s">
        <v>566</v>
      </c>
    </row>
    <row r="1966" spans="10:23">
      <c r="J1966" s="372" t="str">
        <f t="shared" si="61"/>
        <v>12490Ulster</v>
      </c>
      <c r="K1966" s="373" t="s">
        <v>2471</v>
      </c>
      <c r="L1966">
        <v>12490</v>
      </c>
      <c r="M1966" s="373" t="s">
        <v>452</v>
      </c>
      <c r="N1966" s="373" t="s">
        <v>399</v>
      </c>
      <c r="O1966" s="373" t="s">
        <v>2430</v>
      </c>
      <c r="P1966" s="373" t="s">
        <v>532</v>
      </c>
      <c r="Q1966" t="s">
        <v>511</v>
      </c>
      <c r="R1966" t="s">
        <v>532</v>
      </c>
      <c r="S1966" t="s">
        <v>532</v>
      </c>
      <c r="U1966" s="373" t="s">
        <v>452</v>
      </c>
      <c r="V1966" t="str">
        <f t="shared" si="62"/>
        <v>Upper Hudson</v>
      </c>
      <c r="W1966" t="s">
        <v>566</v>
      </c>
    </row>
    <row r="1967" spans="10:23">
      <c r="J1967" s="372" t="str">
        <f t="shared" si="61"/>
        <v>12491Ulster</v>
      </c>
      <c r="K1967" s="373" t="s">
        <v>2472</v>
      </c>
      <c r="L1967">
        <v>12491</v>
      </c>
      <c r="M1967" s="373" t="s">
        <v>452</v>
      </c>
      <c r="N1967" s="373" t="s">
        <v>399</v>
      </c>
      <c r="O1967" s="373" t="s">
        <v>2430</v>
      </c>
      <c r="P1967" s="373" t="s">
        <v>532</v>
      </c>
      <c r="Q1967" t="s">
        <v>511</v>
      </c>
      <c r="R1967" t="s">
        <v>532</v>
      </c>
      <c r="S1967" t="s">
        <v>532</v>
      </c>
      <c r="U1967" s="373" t="s">
        <v>452</v>
      </c>
      <c r="V1967" t="str">
        <f t="shared" si="62"/>
        <v>Upper Hudson</v>
      </c>
      <c r="W1967" t="s">
        <v>566</v>
      </c>
    </row>
    <row r="1968" spans="10:23">
      <c r="J1968" s="372" t="str">
        <f t="shared" si="61"/>
        <v>12493Ulster</v>
      </c>
      <c r="K1968" s="373" t="s">
        <v>2473</v>
      </c>
      <c r="L1968">
        <v>12493</v>
      </c>
      <c r="M1968" s="373" t="s">
        <v>452</v>
      </c>
      <c r="N1968" s="373" t="s">
        <v>399</v>
      </c>
      <c r="O1968" s="373" t="s">
        <v>2430</v>
      </c>
      <c r="P1968" s="373" t="s">
        <v>532</v>
      </c>
      <c r="Q1968" t="s">
        <v>511</v>
      </c>
      <c r="R1968" t="s">
        <v>532</v>
      </c>
      <c r="S1968" t="s">
        <v>532</v>
      </c>
      <c r="U1968" s="373" t="s">
        <v>452</v>
      </c>
      <c r="V1968" t="str">
        <f t="shared" si="62"/>
        <v>Upper Hudson</v>
      </c>
      <c r="W1968" t="s">
        <v>566</v>
      </c>
    </row>
    <row r="1969" spans="10:23">
      <c r="J1969" s="372" t="str">
        <f t="shared" si="61"/>
        <v>12494Ulster</v>
      </c>
      <c r="K1969" s="373" t="s">
        <v>2474</v>
      </c>
      <c r="L1969">
        <v>12494</v>
      </c>
      <c r="M1969" s="373" t="s">
        <v>452</v>
      </c>
      <c r="N1969" s="373" t="s">
        <v>399</v>
      </c>
      <c r="O1969" s="373" t="s">
        <v>2430</v>
      </c>
      <c r="P1969" s="373" t="s">
        <v>532</v>
      </c>
      <c r="Q1969" t="s">
        <v>511</v>
      </c>
      <c r="R1969" t="s">
        <v>532</v>
      </c>
      <c r="S1969" t="s">
        <v>532</v>
      </c>
      <c r="U1969" s="373" t="s">
        <v>452</v>
      </c>
      <c r="V1969" t="str">
        <f t="shared" si="62"/>
        <v>Upper Hudson</v>
      </c>
      <c r="W1969" t="s">
        <v>566</v>
      </c>
    </row>
    <row r="1970" spans="10:23">
      <c r="J1970" s="372" t="str">
        <f t="shared" si="61"/>
        <v>12495Ulster</v>
      </c>
      <c r="K1970" s="373" t="s">
        <v>2475</v>
      </c>
      <c r="L1970">
        <v>12495</v>
      </c>
      <c r="M1970" s="373" t="s">
        <v>452</v>
      </c>
      <c r="N1970" s="373" t="s">
        <v>399</v>
      </c>
      <c r="O1970" s="373" t="s">
        <v>2430</v>
      </c>
      <c r="P1970" s="373" t="s">
        <v>532</v>
      </c>
      <c r="Q1970" t="s">
        <v>511</v>
      </c>
      <c r="R1970" t="s">
        <v>532</v>
      </c>
      <c r="S1970" t="s">
        <v>532</v>
      </c>
      <c r="U1970" s="373" t="s">
        <v>452</v>
      </c>
      <c r="V1970" t="str">
        <f t="shared" si="62"/>
        <v>Upper Hudson</v>
      </c>
      <c r="W1970" t="s">
        <v>566</v>
      </c>
    </row>
    <row r="1971" spans="10:23">
      <c r="J1971" s="372" t="str">
        <f t="shared" si="61"/>
        <v>12498Ulster</v>
      </c>
      <c r="K1971" s="373" t="s">
        <v>2476</v>
      </c>
      <c r="L1971">
        <v>12498</v>
      </c>
      <c r="M1971" s="373" t="s">
        <v>452</v>
      </c>
      <c r="N1971" s="373" t="s">
        <v>399</v>
      </c>
      <c r="O1971" s="373" t="s">
        <v>2430</v>
      </c>
      <c r="P1971" s="373" t="s">
        <v>532</v>
      </c>
      <c r="Q1971" t="s">
        <v>511</v>
      </c>
      <c r="R1971" t="s">
        <v>532</v>
      </c>
      <c r="S1971" t="s">
        <v>532</v>
      </c>
      <c r="U1971" s="373" t="s">
        <v>452</v>
      </c>
      <c r="V1971" t="str">
        <f t="shared" si="62"/>
        <v>Upper Hudson</v>
      </c>
      <c r="W1971" t="s">
        <v>566</v>
      </c>
    </row>
    <row r="1972" spans="10:23">
      <c r="J1972" s="372" t="str">
        <f t="shared" si="61"/>
        <v>12566Ulster</v>
      </c>
      <c r="K1972" s="373" t="s">
        <v>2477</v>
      </c>
      <c r="L1972">
        <v>12566</v>
      </c>
      <c r="M1972" s="373" t="s">
        <v>452</v>
      </c>
      <c r="N1972" s="373" t="s">
        <v>492</v>
      </c>
      <c r="O1972" s="373" t="s">
        <v>2430</v>
      </c>
      <c r="P1972" s="373" t="s">
        <v>532</v>
      </c>
      <c r="Q1972" t="s">
        <v>511</v>
      </c>
      <c r="R1972" t="s">
        <v>532</v>
      </c>
      <c r="S1972" t="s">
        <v>532</v>
      </c>
      <c r="U1972" s="373" t="s">
        <v>452</v>
      </c>
      <c r="V1972" t="str">
        <f t="shared" si="62"/>
        <v>Upper Hudson</v>
      </c>
      <c r="W1972" t="s">
        <v>566</v>
      </c>
    </row>
    <row r="1973" spans="10:23">
      <c r="J1973" s="372" t="str">
        <f t="shared" si="61"/>
        <v>12588Ulster</v>
      </c>
      <c r="K1973" s="373" t="s">
        <v>2478</v>
      </c>
      <c r="L1973">
        <v>12588</v>
      </c>
      <c r="M1973" s="373" t="s">
        <v>452</v>
      </c>
      <c r="N1973" s="373" t="s">
        <v>492</v>
      </c>
      <c r="O1973" s="373" t="s">
        <v>2430</v>
      </c>
      <c r="P1973" s="373" t="s">
        <v>532</v>
      </c>
      <c r="Q1973" t="s">
        <v>511</v>
      </c>
      <c r="R1973" t="s">
        <v>532</v>
      </c>
      <c r="S1973" t="s">
        <v>532</v>
      </c>
      <c r="U1973" s="373" t="s">
        <v>452</v>
      </c>
      <c r="V1973" t="str">
        <f t="shared" si="62"/>
        <v>Upper Hudson</v>
      </c>
      <c r="W1973" t="s">
        <v>566</v>
      </c>
    </row>
    <row r="1974" spans="10:23">
      <c r="J1974" s="372" t="str">
        <f t="shared" si="61"/>
        <v>12515Ulster</v>
      </c>
      <c r="K1974" s="373" t="s">
        <v>2479</v>
      </c>
      <c r="L1974">
        <v>12515</v>
      </c>
      <c r="M1974" s="373" t="s">
        <v>452</v>
      </c>
      <c r="N1974" s="373" t="s">
        <v>399</v>
      </c>
      <c r="O1974" s="373" t="s">
        <v>2430</v>
      </c>
      <c r="P1974" s="373" t="s">
        <v>532</v>
      </c>
      <c r="Q1974" t="s">
        <v>511</v>
      </c>
      <c r="R1974" t="s">
        <v>532</v>
      </c>
      <c r="S1974" t="s">
        <v>532</v>
      </c>
      <c r="U1974" s="373" t="s">
        <v>452</v>
      </c>
      <c r="V1974" t="str">
        <f t="shared" si="62"/>
        <v>Upper Hudson</v>
      </c>
      <c r="W1974" t="s">
        <v>566</v>
      </c>
    </row>
    <row r="1975" spans="10:23">
      <c r="J1975" s="372" t="str">
        <f t="shared" si="61"/>
        <v>12525Ulster</v>
      </c>
      <c r="K1975" s="373" t="s">
        <v>2480</v>
      </c>
      <c r="L1975">
        <v>12525</v>
      </c>
      <c r="M1975" s="373" t="s">
        <v>452</v>
      </c>
      <c r="N1975" s="373" t="s">
        <v>399</v>
      </c>
      <c r="O1975" s="373" t="s">
        <v>2430</v>
      </c>
      <c r="P1975" s="373" t="s">
        <v>532</v>
      </c>
      <c r="Q1975" t="s">
        <v>511</v>
      </c>
      <c r="R1975" t="s">
        <v>532</v>
      </c>
      <c r="S1975" t="s">
        <v>532</v>
      </c>
      <c r="U1975" s="373" t="s">
        <v>452</v>
      </c>
      <c r="V1975" t="str">
        <f t="shared" si="62"/>
        <v>Upper Hudson</v>
      </c>
      <c r="W1975" t="s">
        <v>566</v>
      </c>
    </row>
    <row r="1976" spans="10:23">
      <c r="J1976" s="372" t="str">
        <f t="shared" si="61"/>
        <v>12528Ulster</v>
      </c>
      <c r="K1976" s="373" t="s">
        <v>2481</v>
      </c>
      <c r="L1976">
        <v>12528</v>
      </c>
      <c r="M1976" s="373" t="s">
        <v>452</v>
      </c>
      <c r="N1976" s="373" t="s">
        <v>399</v>
      </c>
      <c r="O1976" s="373" t="s">
        <v>2430</v>
      </c>
      <c r="P1976" s="373" t="s">
        <v>532</v>
      </c>
      <c r="Q1976" t="s">
        <v>511</v>
      </c>
      <c r="R1976" t="s">
        <v>532</v>
      </c>
      <c r="S1976" t="s">
        <v>532</v>
      </c>
      <c r="U1976" s="373" t="s">
        <v>452</v>
      </c>
      <c r="V1976" t="str">
        <f t="shared" si="62"/>
        <v>Upper Hudson</v>
      </c>
      <c r="W1976" t="s">
        <v>566</v>
      </c>
    </row>
    <row r="1977" spans="10:23">
      <c r="J1977" s="372" t="str">
        <f t="shared" si="61"/>
        <v>12542Ulster</v>
      </c>
      <c r="K1977" s="373" t="s">
        <v>2482</v>
      </c>
      <c r="L1977">
        <v>12542</v>
      </c>
      <c r="M1977" s="373" t="s">
        <v>452</v>
      </c>
      <c r="N1977" s="373" t="s">
        <v>399</v>
      </c>
      <c r="O1977" s="373" t="s">
        <v>2430</v>
      </c>
      <c r="P1977" s="373" t="s">
        <v>532</v>
      </c>
      <c r="Q1977" t="s">
        <v>511</v>
      </c>
      <c r="R1977" t="s">
        <v>532</v>
      </c>
      <c r="S1977" t="s">
        <v>532</v>
      </c>
      <c r="U1977" s="373" t="s">
        <v>452</v>
      </c>
      <c r="V1977" t="str">
        <f t="shared" si="62"/>
        <v>Upper Hudson</v>
      </c>
      <c r="W1977" t="s">
        <v>566</v>
      </c>
    </row>
    <row r="1978" spans="10:23">
      <c r="J1978" s="372" t="str">
        <f t="shared" si="61"/>
        <v>12547Ulster</v>
      </c>
      <c r="K1978" s="373" t="s">
        <v>2483</v>
      </c>
      <c r="L1978">
        <v>12547</v>
      </c>
      <c r="M1978" s="373" t="s">
        <v>452</v>
      </c>
      <c r="N1978" s="373" t="s">
        <v>399</v>
      </c>
      <c r="O1978" s="373" t="s">
        <v>2430</v>
      </c>
      <c r="P1978" s="373" t="s">
        <v>532</v>
      </c>
      <c r="Q1978" t="s">
        <v>511</v>
      </c>
      <c r="R1978" t="s">
        <v>532</v>
      </c>
      <c r="S1978" t="s">
        <v>532</v>
      </c>
      <c r="U1978" s="373" t="s">
        <v>452</v>
      </c>
      <c r="V1978" t="str">
        <f t="shared" si="62"/>
        <v>Upper Hudson</v>
      </c>
      <c r="W1978" t="s">
        <v>566</v>
      </c>
    </row>
    <row r="1979" spans="10:23">
      <c r="J1979" s="372" t="str">
        <f t="shared" si="61"/>
        <v>12548Ulster</v>
      </c>
      <c r="K1979" s="373" t="s">
        <v>2484</v>
      </c>
      <c r="L1979">
        <v>12548</v>
      </c>
      <c r="M1979" s="373" t="s">
        <v>452</v>
      </c>
      <c r="N1979" s="373" t="s">
        <v>399</v>
      </c>
      <c r="O1979" s="373" t="s">
        <v>2430</v>
      </c>
      <c r="P1979" s="373" t="s">
        <v>532</v>
      </c>
      <c r="Q1979" t="s">
        <v>511</v>
      </c>
      <c r="R1979" t="s">
        <v>532</v>
      </c>
      <c r="S1979" t="s">
        <v>532</v>
      </c>
      <c r="U1979" s="373" t="s">
        <v>452</v>
      </c>
      <c r="V1979" t="str">
        <f t="shared" si="62"/>
        <v>Upper Hudson</v>
      </c>
      <c r="W1979" t="s">
        <v>566</v>
      </c>
    </row>
    <row r="1980" spans="10:23">
      <c r="J1980" s="372" t="str">
        <f t="shared" si="61"/>
        <v>12561Ulster</v>
      </c>
      <c r="K1980" s="373" t="s">
        <v>2485</v>
      </c>
      <c r="L1980">
        <v>12561</v>
      </c>
      <c r="M1980" s="373" t="s">
        <v>452</v>
      </c>
      <c r="N1980" s="373" t="s">
        <v>399</v>
      </c>
      <c r="O1980" s="373" t="s">
        <v>2430</v>
      </c>
      <c r="P1980" s="373" t="s">
        <v>532</v>
      </c>
      <c r="Q1980" t="s">
        <v>511</v>
      </c>
      <c r="R1980" t="s">
        <v>532</v>
      </c>
      <c r="S1980" t="s">
        <v>532</v>
      </c>
      <c r="U1980" s="373" t="s">
        <v>452</v>
      </c>
      <c r="V1980" t="str">
        <f t="shared" si="62"/>
        <v>Upper Hudson</v>
      </c>
      <c r="W1980" t="s">
        <v>566</v>
      </c>
    </row>
    <row r="1981" spans="10:23">
      <c r="J1981" s="372" t="str">
        <f t="shared" si="61"/>
        <v>12568Ulster</v>
      </c>
      <c r="K1981" s="373" t="s">
        <v>2486</v>
      </c>
      <c r="L1981">
        <v>12568</v>
      </c>
      <c r="M1981" s="373" t="s">
        <v>452</v>
      </c>
      <c r="N1981" s="373" t="s">
        <v>399</v>
      </c>
      <c r="O1981" s="373" t="s">
        <v>2430</v>
      </c>
      <c r="P1981" s="373" t="s">
        <v>532</v>
      </c>
      <c r="Q1981" t="s">
        <v>511</v>
      </c>
      <c r="R1981" t="s">
        <v>532</v>
      </c>
      <c r="S1981" t="s">
        <v>532</v>
      </c>
      <c r="U1981" s="373" t="s">
        <v>452</v>
      </c>
      <c r="V1981" t="str">
        <f t="shared" si="62"/>
        <v>Upper Hudson</v>
      </c>
      <c r="W1981" t="s">
        <v>566</v>
      </c>
    </row>
    <row r="1982" spans="10:23">
      <c r="J1982" s="372" t="str">
        <f t="shared" si="61"/>
        <v>12589Ulster</v>
      </c>
      <c r="K1982" s="373" t="s">
        <v>2487</v>
      </c>
      <c r="L1982">
        <v>12589</v>
      </c>
      <c r="M1982" s="373" t="s">
        <v>452</v>
      </c>
      <c r="N1982" s="373" t="s">
        <v>399</v>
      </c>
      <c r="O1982" s="373" t="s">
        <v>2430</v>
      </c>
      <c r="P1982" s="373" t="s">
        <v>532</v>
      </c>
      <c r="Q1982" t="s">
        <v>511</v>
      </c>
      <c r="R1982" t="s">
        <v>532</v>
      </c>
      <c r="S1982" t="s">
        <v>532</v>
      </c>
      <c r="U1982" s="373" t="s">
        <v>452</v>
      </c>
      <c r="V1982" t="str">
        <f t="shared" si="62"/>
        <v>Upper Hudson</v>
      </c>
      <c r="W1982" t="s">
        <v>566</v>
      </c>
    </row>
    <row r="1983" spans="10:23">
      <c r="J1983" s="372" t="str">
        <f t="shared" si="61"/>
        <v>12801Warren</v>
      </c>
      <c r="K1983" s="373" t="s">
        <v>2488</v>
      </c>
      <c r="L1983">
        <v>12801</v>
      </c>
      <c r="M1983" s="373" t="s">
        <v>377</v>
      </c>
      <c r="N1983" s="373" t="s">
        <v>378</v>
      </c>
      <c r="O1983" s="373" t="s">
        <v>2489</v>
      </c>
      <c r="P1983" s="373" t="s">
        <v>379</v>
      </c>
      <c r="Q1983" t="s">
        <v>518</v>
      </c>
      <c r="R1983" t="s">
        <v>535</v>
      </c>
      <c r="S1983" t="s">
        <v>535</v>
      </c>
      <c r="U1983" s="373" t="s">
        <v>377</v>
      </c>
      <c r="V1983" t="str">
        <f t="shared" si="62"/>
        <v>North County</v>
      </c>
      <c r="W1983" t="s">
        <v>535</v>
      </c>
    </row>
    <row r="1984" spans="10:23">
      <c r="J1984" s="372" t="str">
        <f t="shared" si="61"/>
        <v>12804Warren</v>
      </c>
      <c r="K1984" s="373" t="s">
        <v>2490</v>
      </c>
      <c r="L1984">
        <v>12804</v>
      </c>
      <c r="M1984" s="373" t="s">
        <v>377</v>
      </c>
      <c r="N1984" s="373" t="s">
        <v>378</v>
      </c>
      <c r="O1984" s="373" t="s">
        <v>2489</v>
      </c>
      <c r="P1984" s="373" t="s">
        <v>379</v>
      </c>
      <c r="Q1984" t="s">
        <v>518</v>
      </c>
      <c r="R1984" t="s">
        <v>535</v>
      </c>
      <c r="S1984" t="s">
        <v>535</v>
      </c>
      <c r="U1984" s="373" t="s">
        <v>377</v>
      </c>
      <c r="V1984" t="str">
        <f t="shared" si="62"/>
        <v>North County</v>
      </c>
      <c r="W1984" t="s">
        <v>535</v>
      </c>
    </row>
    <row r="1985" spans="10:23">
      <c r="J1985" s="372" t="str">
        <f t="shared" si="61"/>
        <v>12808Warren</v>
      </c>
      <c r="K1985" s="373" t="s">
        <v>2491</v>
      </c>
      <c r="L1985">
        <v>12808</v>
      </c>
      <c r="M1985" s="373" t="s">
        <v>377</v>
      </c>
      <c r="N1985" s="373" t="s">
        <v>378</v>
      </c>
      <c r="O1985" s="373" t="s">
        <v>2489</v>
      </c>
      <c r="P1985" s="373" t="s">
        <v>379</v>
      </c>
      <c r="Q1985" t="s">
        <v>518</v>
      </c>
      <c r="R1985" t="s">
        <v>535</v>
      </c>
      <c r="S1985" t="s">
        <v>535</v>
      </c>
      <c r="U1985" s="373" t="s">
        <v>377</v>
      </c>
      <c r="V1985" t="str">
        <f t="shared" si="62"/>
        <v>North County</v>
      </c>
      <c r="W1985" t="s">
        <v>535</v>
      </c>
    </row>
    <row r="1986" spans="10:23">
      <c r="J1986" s="372" t="str">
        <f t="shared" si="61"/>
        <v>12810Warren</v>
      </c>
      <c r="K1986" s="373" t="s">
        <v>2492</v>
      </c>
      <c r="L1986">
        <v>12810</v>
      </c>
      <c r="M1986" s="373" t="s">
        <v>377</v>
      </c>
      <c r="N1986" s="373" t="s">
        <v>378</v>
      </c>
      <c r="O1986" s="373" t="s">
        <v>2489</v>
      </c>
      <c r="P1986" s="373" t="s">
        <v>379</v>
      </c>
      <c r="Q1986" t="s">
        <v>518</v>
      </c>
      <c r="R1986" t="s">
        <v>535</v>
      </c>
      <c r="S1986" t="s">
        <v>535</v>
      </c>
      <c r="U1986" s="373" t="s">
        <v>377</v>
      </c>
      <c r="V1986" t="str">
        <f t="shared" si="62"/>
        <v>North County</v>
      </c>
      <c r="W1986" t="s">
        <v>535</v>
      </c>
    </row>
    <row r="1987" spans="10:23">
      <c r="J1987" s="372" t="str">
        <f t="shared" si="61"/>
        <v>12811Warren</v>
      </c>
      <c r="K1987" s="373" t="s">
        <v>2493</v>
      </c>
      <c r="L1987">
        <v>12811</v>
      </c>
      <c r="M1987" s="373" t="s">
        <v>377</v>
      </c>
      <c r="N1987" s="373" t="s">
        <v>378</v>
      </c>
      <c r="O1987" s="373" t="s">
        <v>2489</v>
      </c>
      <c r="P1987" s="373" t="s">
        <v>379</v>
      </c>
      <c r="Q1987" t="s">
        <v>518</v>
      </c>
      <c r="R1987" t="s">
        <v>535</v>
      </c>
      <c r="S1987" t="s">
        <v>535</v>
      </c>
      <c r="U1987" s="373" t="s">
        <v>377</v>
      </c>
      <c r="V1987" t="str">
        <f t="shared" si="62"/>
        <v>North County</v>
      </c>
      <c r="W1987" t="s">
        <v>535</v>
      </c>
    </row>
    <row r="1988" spans="10:23">
      <c r="J1988" s="372" t="str">
        <f t="shared" si="61"/>
        <v>12814Warren</v>
      </c>
      <c r="K1988" s="373" t="s">
        <v>2494</v>
      </c>
      <c r="L1988">
        <v>12814</v>
      </c>
      <c r="M1988" s="373" t="s">
        <v>377</v>
      </c>
      <c r="N1988" s="373" t="s">
        <v>378</v>
      </c>
      <c r="O1988" s="373" t="s">
        <v>2489</v>
      </c>
      <c r="P1988" s="373" t="s">
        <v>379</v>
      </c>
      <c r="Q1988" t="s">
        <v>518</v>
      </c>
      <c r="R1988" t="s">
        <v>535</v>
      </c>
      <c r="S1988" t="s">
        <v>535</v>
      </c>
      <c r="U1988" s="373" t="s">
        <v>377</v>
      </c>
      <c r="V1988" t="str">
        <f t="shared" si="62"/>
        <v>North County</v>
      </c>
      <c r="W1988" t="s">
        <v>535</v>
      </c>
    </row>
    <row r="1989" spans="10:23">
      <c r="J1989" s="372" t="str">
        <f t="shared" ref="J1989:J2052" si="63">CONCATENATE(L1989,O1989)</f>
        <v>12815Warren</v>
      </c>
      <c r="K1989" s="373" t="s">
        <v>2495</v>
      </c>
      <c r="L1989">
        <v>12815</v>
      </c>
      <c r="M1989" s="373" t="s">
        <v>377</v>
      </c>
      <c r="N1989" s="373" t="s">
        <v>378</v>
      </c>
      <c r="O1989" s="373" t="s">
        <v>2489</v>
      </c>
      <c r="P1989" s="373" t="s">
        <v>379</v>
      </c>
      <c r="Q1989" t="s">
        <v>518</v>
      </c>
      <c r="R1989" t="s">
        <v>535</v>
      </c>
      <c r="S1989" t="s">
        <v>535</v>
      </c>
      <c r="U1989" s="373" t="s">
        <v>377</v>
      </c>
      <c r="V1989" t="str">
        <f t="shared" ref="V1989:V2052" si="64">Q1989</f>
        <v>North County</v>
      </c>
      <c r="W1989" t="s">
        <v>535</v>
      </c>
    </row>
    <row r="1990" spans="10:23">
      <c r="J1990" s="372" t="str">
        <f t="shared" si="63"/>
        <v>12817Warren</v>
      </c>
      <c r="K1990" s="373" t="s">
        <v>2496</v>
      </c>
      <c r="L1990">
        <v>12817</v>
      </c>
      <c r="M1990" s="373" t="s">
        <v>377</v>
      </c>
      <c r="N1990" s="373" t="s">
        <v>378</v>
      </c>
      <c r="O1990" s="373" t="s">
        <v>2489</v>
      </c>
      <c r="P1990" s="373" t="s">
        <v>379</v>
      </c>
      <c r="Q1990" t="s">
        <v>518</v>
      </c>
      <c r="R1990" t="s">
        <v>535</v>
      </c>
      <c r="S1990" t="s">
        <v>535</v>
      </c>
      <c r="U1990" s="373" t="s">
        <v>377</v>
      </c>
      <c r="V1990" t="str">
        <f t="shared" si="64"/>
        <v>North County</v>
      </c>
      <c r="W1990" t="s">
        <v>535</v>
      </c>
    </row>
    <row r="1991" spans="10:23">
      <c r="J1991" s="372" t="str">
        <f t="shared" si="63"/>
        <v>12820Warren</v>
      </c>
      <c r="K1991" s="373" t="s">
        <v>2497</v>
      </c>
      <c r="L1991">
        <v>12820</v>
      </c>
      <c r="M1991" s="373" t="s">
        <v>377</v>
      </c>
      <c r="N1991" s="373" t="s">
        <v>378</v>
      </c>
      <c r="O1991" s="373" t="s">
        <v>2489</v>
      </c>
      <c r="P1991" s="373" t="s">
        <v>379</v>
      </c>
      <c r="Q1991" t="s">
        <v>518</v>
      </c>
      <c r="R1991" t="s">
        <v>535</v>
      </c>
      <c r="S1991" t="s">
        <v>535</v>
      </c>
      <c r="U1991" s="373" t="s">
        <v>377</v>
      </c>
      <c r="V1991" t="str">
        <f t="shared" si="64"/>
        <v>North County</v>
      </c>
      <c r="W1991" t="s">
        <v>535</v>
      </c>
    </row>
    <row r="1992" spans="10:23">
      <c r="J1992" s="372" t="str">
        <f t="shared" si="63"/>
        <v>12824Warren</v>
      </c>
      <c r="K1992" s="373" t="s">
        <v>2498</v>
      </c>
      <c r="L1992">
        <v>12824</v>
      </c>
      <c r="M1992" s="373" t="s">
        <v>377</v>
      </c>
      <c r="N1992" s="373" t="s">
        <v>378</v>
      </c>
      <c r="O1992" s="373" t="s">
        <v>2489</v>
      </c>
      <c r="P1992" s="373" t="s">
        <v>379</v>
      </c>
      <c r="Q1992" t="s">
        <v>518</v>
      </c>
      <c r="R1992" t="s">
        <v>535</v>
      </c>
      <c r="S1992" t="s">
        <v>535</v>
      </c>
      <c r="U1992" s="373" t="s">
        <v>377</v>
      </c>
      <c r="V1992" t="str">
        <f t="shared" si="64"/>
        <v>North County</v>
      </c>
      <c r="W1992" t="s">
        <v>535</v>
      </c>
    </row>
    <row r="1993" spans="10:23">
      <c r="J1993" s="372" t="str">
        <f t="shared" si="63"/>
        <v>12836Warren</v>
      </c>
      <c r="K1993" s="373" t="s">
        <v>2499</v>
      </c>
      <c r="L1993">
        <v>12836</v>
      </c>
      <c r="M1993" s="373" t="s">
        <v>377</v>
      </c>
      <c r="N1993" s="373" t="s">
        <v>378</v>
      </c>
      <c r="O1993" s="373" t="s">
        <v>2489</v>
      </c>
      <c r="P1993" s="373" t="s">
        <v>379</v>
      </c>
      <c r="Q1993" t="s">
        <v>518</v>
      </c>
      <c r="R1993" t="s">
        <v>535</v>
      </c>
      <c r="S1993" t="s">
        <v>535</v>
      </c>
      <c r="U1993" s="373" t="s">
        <v>377</v>
      </c>
      <c r="V1993" t="str">
        <f t="shared" si="64"/>
        <v>North County</v>
      </c>
      <c r="W1993" t="s">
        <v>535</v>
      </c>
    </row>
    <row r="1994" spans="10:23">
      <c r="J1994" s="372" t="str">
        <f t="shared" si="63"/>
        <v>12843Warren</v>
      </c>
      <c r="K1994" s="373" t="s">
        <v>2500</v>
      </c>
      <c r="L1994">
        <v>12843</v>
      </c>
      <c r="M1994" s="373" t="s">
        <v>377</v>
      </c>
      <c r="N1994" s="373" t="s">
        <v>378</v>
      </c>
      <c r="O1994" s="373" t="s">
        <v>2489</v>
      </c>
      <c r="P1994" s="373" t="s">
        <v>379</v>
      </c>
      <c r="Q1994" t="s">
        <v>518</v>
      </c>
      <c r="R1994" t="s">
        <v>535</v>
      </c>
      <c r="S1994" t="s">
        <v>535</v>
      </c>
      <c r="U1994" s="373" t="s">
        <v>377</v>
      </c>
      <c r="V1994" t="str">
        <f t="shared" si="64"/>
        <v>North County</v>
      </c>
      <c r="W1994" t="s">
        <v>535</v>
      </c>
    </row>
    <row r="1995" spans="10:23">
      <c r="J1995" s="372" t="str">
        <f t="shared" si="63"/>
        <v>12845Warren</v>
      </c>
      <c r="K1995" s="373" t="s">
        <v>2501</v>
      </c>
      <c r="L1995">
        <v>12845</v>
      </c>
      <c r="M1995" s="373" t="s">
        <v>377</v>
      </c>
      <c r="N1995" s="373" t="s">
        <v>378</v>
      </c>
      <c r="O1995" s="373" t="s">
        <v>2489</v>
      </c>
      <c r="P1995" s="373" t="s">
        <v>379</v>
      </c>
      <c r="Q1995" t="s">
        <v>518</v>
      </c>
      <c r="R1995" t="s">
        <v>535</v>
      </c>
      <c r="S1995" t="s">
        <v>535</v>
      </c>
      <c r="U1995" s="373" t="s">
        <v>377</v>
      </c>
      <c r="V1995" t="str">
        <f t="shared" si="64"/>
        <v>North County</v>
      </c>
      <c r="W1995" t="s">
        <v>535</v>
      </c>
    </row>
    <row r="1996" spans="10:23">
      <c r="J1996" s="372" t="str">
        <f t="shared" si="63"/>
        <v>12846Warren</v>
      </c>
      <c r="K1996" s="373" t="s">
        <v>2502</v>
      </c>
      <c r="L1996">
        <v>12846</v>
      </c>
      <c r="M1996" s="373" t="s">
        <v>377</v>
      </c>
      <c r="N1996" s="373" t="s">
        <v>378</v>
      </c>
      <c r="O1996" s="373" t="s">
        <v>2489</v>
      </c>
      <c r="P1996" s="373" t="s">
        <v>379</v>
      </c>
      <c r="Q1996" t="s">
        <v>518</v>
      </c>
      <c r="R1996" t="s">
        <v>535</v>
      </c>
      <c r="S1996" t="s">
        <v>535</v>
      </c>
      <c r="U1996" s="373" t="s">
        <v>377</v>
      </c>
      <c r="V1996" t="str">
        <f t="shared" si="64"/>
        <v>North County</v>
      </c>
      <c r="W1996" t="s">
        <v>535</v>
      </c>
    </row>
    <row r="1997" spans="10:23">
      <c r="J1997" s="372" t="str">
        <f t="shared" si="63"/>
        <v>12853Warren</v>
      </c>
      <c r="K1997" s="373" t="s">
        <v>2503</v>
      </c>
      <c r="L1997">
        <v>12853</v>
      </c>
      <c r="M1997" s="373" t="s">
        <v>377</v>
      </c>
      <c r="N1997" s="373" t="s">
        <v>378</v>
      </c>
      <c r="O1997" s="373" t="s">
        <v>2489</v>
      </c>
      <c r="P1997" s="373" t="s">
        <v>379</v>
      </c>
      <c r="Q1997" t="s">
        <v>518</v>
      </c>
      <c r="R1997" t="s">
        <v>535</v>
      </c>
      <c r="S1997" t="s">
        <v>535</v>
      </c>
      <c r="U1997" s="373" t="s">
        <v>377</v>
      </c>
      <c r="V1997" t="str">
        <f t="shared" si="64"/>
        <v>North County</v>
      </c>
      <c r="W1997" t="s">
        <v>535</v>
      </c>
    </row>
    <row r="1998" spans="10:23">
      <c r="J1998" s="372" t="str">
        <f t="shared" si="63"/>
        <v>12856Warren</v>
      </c>
      <c r="K1998" s="373" t="s">
        <v>2504</v>
      </c>
      <c r="L1998">
        <v>12856</v>
      </c>
      <c r="M1998" s="373" t="s">
        <v>377</v>
      </c>
      <c r="N1998" s="373" t="s">
        <v>378</v>
      </c>
      <c r="O1998" s="373" t="s">
        <v>2489</v>
      </c>
      <c r="P1998" s="373" t="s">
        <v>379</v>
      </c>
      <c r="Q1998" t="s">
        <v>518</v>
      </c>
      <c r="R1998" t="s">
        <v>535</v>
      </c>
      <c r="S1998" t="s">
        <v>535</v>
      </c>
      <c r="U1998" s="373" t="s">
        <v>377</v>
      </c>
      <c r="V1998" t="str">
        <f t="shared" si="64"/>
        <v>North County</v>
      </c>
      <c r="W1998" t="s">
        <v>535</v>
      </c>
    </row>
    <row r="1999" spans="10:23">
      <c r="J1999" s="372" t="str">
        <f t="shared" si="63"/>
        <v>12860Warren</v>
      </c>
      <c r="K1999" s="373" t="s">
        <v>2505</v>
      </c>
      <c r="L1999">
        <v>12860</v>
      </c>
      <c r="M1999" s="373" t="s">
        <v>377</v>
      </c>
      <c r="N1999" s="373" t="s">
        <v>378</v>
      </c>
      <c r="O1999" s="373" t="s">
        <v>2489</v>
      </c>
      <c r="P1999" s="373" t="s">
        <v>379</v>
      </c>
      <c r="Q1999" t="s">
        <v>518</v>
      </c>
      <c r="R1999" t="s">
        <v>535</v>
      </c>
      <c r="S1999" t="s">
        <v>535</v>
      </c>
      <c r="U1999" s="373" t="s">
        <v>377</v>
      </c>
      <c r="V1999" t="str">
        <f t="shared" si="64"/>
        <v>North County</v>
      </c>
      <c r="W1999" t="s">
        <v>535</v>
      </c>
    </row>
    <row r="2000" spans="10:23">
      <c r="J2000" s="372" t="str">
        <f t="shared" si="63"/>
        <v>12862Warren</v>
      </c>
      <c r="K2000" s="373" t="s">
        <v>2506</v>
      </c>
      <c r="L2000">
        <v>12862</v>
      </c>
      <c r="M2000" s="373" t="s">
        <v>377</v>
      </c>
      <c r="N2000" s="373" t="s">
        <v>378</v>
      </c>
      <c r="O2000" s="373" t="s">
        <v>2489</v>
      </c>
      <c r="P2000" s="373" t="s">
        <v>379</v>
      </c>
      <c r="Q2000" t="s">
        <v>518</v>
      </c>
      <c r="R2000" t="s">
        <v>535</v>
      </c>
      <c r="S2000" t="s">
        <v>535</v>
      </c>
      <c r="U2000" s="373" t="s">
        <v>377</v>
      </c>
      <c r="V2000" t="str">
        <f t="shared" si="64"/>
        <v>North County</v>
      </c>
      <c r="W2000" t="s">
        <v>535</v>
      </c>
    </row>
    <row r="2001" spans="10:23">
      <c r="J2001" s="372" t="str">
        <f t="shared" si="63"/>
        <v>12874Warren</v>
      </c>
      <c r="K2001" s="373" t="s">
        <v>2507</v>
      </c>
      <c r="L2001">
        <v>12874</v>
      </c>
      <c r="M2001" s="373" t="s">
        <v>377</v>
      </c>
      <c r="N2001" s="373" t="s">
        <v>378</v>
      </c>
      <c r="O2001" s="373" t="s">
        <v>2489</v>
      </c>
      <c r="P2001" s="373" t="s">
        <v>379</v>
      </c>
      <c r="Q2001" t="s">
        <v>518</v>
      </c>
      <c r="R2001" t="s">
        <v>535</v>
      </c>
      <c r="S2001" t="s">
        <v>535</v>
      </c>
      <c r="U2001" s="373" t="s">
        <v>377</v>
      </c>
      <c r="V2001" t="str">
        <f t="shared" si="64"/>
        <v>North County</v>
      </c>
      <c r="W2001" t="s">
        <v>535</v>
      </c>
    </row>
    <row r="2002" spans="10:23">
      <c r="J2002" s="372" t="str">
        <f t="shared" si="63"/>
        <v>12878Warren</v>
      </c>
      <c r="K2002" s="373" t="s">
        <v>2508</v>
      </c>
      <c r="L2002">
        <v>12878</v>
      </c>
      <c r="M2002" s="373" t="s">
        <v>377</v>
      </c>
      <c r="N2002" s="373" t="s">
        <v>378</v>
      </c>
      <c r="O2002" s="373" t="s">
        <v>2489</v>
      </c>
      <c r="P2002" s="373" t="s">
        <v>379</v>
      </c>
      <c r="Q2002" t="s">
        <v>518</v>
      </c>
      <c r="R2002" t="s">
        <v>535</v>
      </c>
      <c r="S2002" t="s">
        <v>535</v>
      </c>
      <c r="U2002" s="373" t="s">
        <v>377</v>
      </c>
      <c r="V2002" t="str">
        <f t="shared" si="64"/>
        <v>North County</v>
      </c>
      <c r="W2002" t="s">
        <v>535</v>
      </c>
    </row>
    <row r="2003" spans="10:23">
      <c r="J2003" s="372" t="str">
        <f t="shared" si="63"/>
        <v>12885Warren</v>
      </c>
      <c r="K2003" s="373" t="s">
        <v>2509</v>
      </c>
      <c r="L2003">
        <v>12885</v>
      </c>
      <c r="M2003" s="373" t="s">
        <v>377</v>
      </c>
      <c r="N2003" s="373" t="s">
        <v>378</v>
      </c>
      <c r="O2003" s="373" t="s">
        <v>2489</v>
      </c>
      <c r="P2003" s="373" t="s">
        <v>379</v>
      </c>
      <c r="Q2003" t="s">
        <v>518</v>
      </c>
      <c r="R2003" t="s">
        <v>535</v>
      </c>
      <c r="S2003" t="s">
        <v>535</v>
      </c>
      <c r="U2003" s="373" t="s">
        <v>377</v>
      </c>
      <c r="V2003" t="str">
        <f t="shared" si="64"/>
        <v>North County</v>
      </c>
      <c r="W2003" t="s">
        <v>535</v>
      </c>
    </row>
    <row r="2004" spans="10:23">
      <c r="J2004" s="372" t="str">
        <f t="shared" si="63"/>
        <v>12886Warren</v>
      </c>
      <c r="K2004" s="373" t="s">
        <v>2510</v>
      </c>
      <c r="L2004">
        <v>12886</v>
      </c>
      <c r="M2004" s="373" t="s">
        <v>377</v>
      </c>
      <c r="N2004" s="373" t="s">
        <v>378</v>
      </c>
      <c r="O2004" s="373" t="s">
        <v>2489</v>
      </c>
      <c r="P2004" s="373" t="s">
        <v>379</v>
      </c>
      <c r="Q2004" t="s">
        <v>518</v>
      </c>
      <c r="R2004" t="s">
        <v>535</v>
      </c>
      <c r="S2004" t="s">
        <v>535</v>
      </c>
      <c r="U2004" s="373" t="s">
        <v>377</v>
      </c>
      <c r="V2004" t="str">
        <f t="shared" si="64"/>
        <v>North County</v>
      </c>
      <c r="W2004" t="s">
        <v>535</v>
      </c>
    </row>
    <row r="2005" spans="10:23">
      <c r="J2005" s="372" t="str">
        <f t="shared" si="63"/>
        <v>12057Washington</v>
      </c>
      <c r="K2005" s="373" t="s">
        <v>2511</v>
      </c>
      <c r="L2005">
        <v>12057</v>
      </c>
      <c r="M2005" s="373" t="s">
        <v>377</v>
      </c>
      <c r="N2005" s="373" t="s">
        <v>378</v>
      </c>
      <c r="O2005" s="373" t="s">
        <v>2512</v>
      </c>
      <c r="P2005" s="373" t="s">
        <v>379</v>
      </c>
      <c r="Q2005" t="s">
        <v>380</v>
      </c>
      <c r="R2005" t="s">
        <v>380</v>
      </c>
      <c r="S2005" t="s">
        <v>380</v>
      </c>
      <c r="U2005" s="373" t="s">
        <v>377</v>
      </c>
      <c r="V2005" t="str">
        <f t="shared" si="64"/>
        <v>Capital District</v>
      </c>
      <c r="W2005" t="s">
        <v>380</v>
      </c>
    </row>
    <row r="2006" spans="10:23">
      <c r="J2006" s="372" t="str">
        <f t="shared" si="63"/>
        <v>12809Washington</v>
      </c>
      <c r="K2006" s="373" t="s">
        <v>2513</v>
      </c>
      <c r="L2006">
        <v>12809</v>
      </c>
      <c r="M2006" s="373" t="s">
        <v>377</v>
      </c>
      <c r="N2006" s="373" t="s">
        <v>378</v>
      </c>
      <c r="O2006" s="373" t="s">
        <v>2512</v>
      </c>
      <c r="P2006" s="373" t="s">
        <v>379</v>
      </c>
      <c r="Q2006" t="s">
        <v>380</v>
      </c>
      <c r="R2006" t="s">
        <v>380</v>
      </c>
      <c r="S2006" t="s">
        <v>380</v>
      </c>
      <c r="U2006" s="373" t="s">
        <v>377</v>
      </c>
      <c r="V2006" t="str">
        <f t="shared" si="64"/>
        <v>Capital District</v>
      </c>
      <c r="W2006" t="s">
        <v>380</v>
      </c>
    </row>
    <row r="2007" spans="10:23">
      <c r="J2007" s="372" t="str">
        <f t="shared" si="63"/>
        <v>12816Washington</v>
      </c>
      <c r="K2007" s="373" t="s">
        <v>2514</v>
      </c>
      <c r="L2007">
        <v>12816</v>
      </c>
      <c r="M2007" s="373" t="s">
        <v>377</v>
      </c>
      <c r="N2007" s="373" t="s">
        <v>378</v>
      </c>
      <c r="O2007" s="373" t="s">
        <v>2512</v>
      </c>
      <c r="P2007" s="373" t="s">
        <v>379</v>
      </c>
      <c r="Q2007" t="s">
        <v>380</v>
      </c>
      <c r="R2007" t="s">
        <v>380</v>
      </c>
      <c r="S2007" t="s">
        <v>380</v>
      </c>
      <c r="U2007" s="373" t="s">
        <v>377</v>
      </c>
      <c r="V2007" t="str">
        <f t="shared" si="64"/>
        <v>Capital District</v>
      </c>
      <c r="W2007" t="s">
        <v>380</v>
      </c>
    </row>
    <row r="2008" spans="10:23">
      <c r="J2008" s="372" t="str">
        <f t="shared" si="63"/>
        <v>12819Washington</v>
      </c>
      <c r="K2008" s="373" t="s">
        <v>2515</v>
      </c>
      <c r="L2008">
        <v>12819</v>
      </c>
      <c r="M2008" s="373" t="s">
        <v>377</v>
      </c>
      <c r="N2008" s="373" t="s">
        <v>378</v>
      </c>
      <c r="O2008" s="373" t="s">
        <v>2512</v>
      </c>
      <c r="P2008" s="373" t="s">
        <v>379</v>
      </c>
      <c r="Q2008" t="s">
        <v>380</v>
      </c>
      <c r="R2008" t="s">
        <v>380</v>
      </c>
      <c r="S2008" t="s">
        <v>380</v>
      </c>
      <c r="U2008" s="373" t="s">
        <v>377</v>
      </c>
      <c r="V2008" t="str">
        <f t="shared" si="64"/>
        <v>Capital District</v>
      </c>
      <c r="W2008" t="s">
        <v>380</v>
      </c>
    </row>
    <row r="2009" spans="10:23">
      <c r="J2009" s="372" t="str">
        <f t="shared" si="63"/>
        <v>12821Washington</v>
      </c>
      <c r="K2009" s="373" t="s">
        <v>2516</v>
      </c>
      <c r="L2009">
        <v>12821</v>
      </c>
      <c r="M2009" s="373" t="s">
        <v>377</v>
      </c>
      <c r="N2009" s="373" t="s">
        <v>378</v>
      </c>
      <c r="O2009" s="373" t="s">
        <v>2512</v>
      </c>
      <c r="P2009" s="373" t="s">
        <v>379</v>
      </c>
      <c r="Q2009" t="s">
        <v>380</v>
      </c>
      <c r="R2009" t="s">
        <v>380</v>
      </c>
      <c r="S2009" t="s">
        <v>380</v>
      </c>
      <c r="U2009" s="373" t="s">
        <v>377</v>
      </c>
      <c r="V2009" t="str">
        <f t="shared" si="64"/>
        <v>Capital District</v>
      </c>
      <c r="W2009" t="s">
        <v>380</v>
      </c>
    </row>
    <row r="2010" spans="10:23">
      <c r="J2010" s="372" t="str">
        <f t="shared" si="63"/>
        <v>12823Washington</v>
      </c>
      <c r="K2010" s="373" t="s">
        <v>2517</v>
      </c>
      <c r="L2010">
        <v>12823</v>
      </c>
      <c r="M2010" s="373" t="s">
        <v>377</v>
      </c>
      <c r="N2010" s="373" t="s">
        <v>378</v>
      </c>
      <c r="O2010" s="373" t="s">
        <v>2512</v>
      </c>
      <c r="P2010" s="373" t="s">
        <v>379</v>
      </c>
      <c r="Q2010" t="s">
        <v>380</v>
      </c>
      <c r="R2010" t="s">
        <v>380</v>
      </c>
      <c r="S2010" t="s">
        <v>380</v>
      </c>
      <c r="U2010" s="373" t="s">
        <v>377</v>
      </c>
      <c r="V2010" t="str">
        <f t="shared" si="64"/>
        <v>Capital District</v>
      </c>
      <c r="W2010" t="s">
        <v>380</v>
      </c>
    </row>
    <row r="2011" spans="10:23">
      <c r="J2011" s="372" t="str">
        <f t="shared" si="63"/>
        <v>12827Washington</v>
      </c>
      <c r="K2011" s="373" t="s">
        <v>2518</v>
      </c>
      <c r="L2011">
        <v>12827</v>
      </c>
      <c r="M2011" s="373" t="s">
        <v>377</v>
      </c>
      <c r="N2011" s="373" t="s">
        <v>378</v>
      </c>
      <c r="O2011" s="373" t="s">
        <v>2512</v>
      </c>
      <c r="P2011" s="373" t="s">
        <v>379</v>
      </c>
      <c r="Q2011" t="s">
        <v>380</v>
      </c>
      <c r="R2011" t="s">
        <v>380</v>
      </c>
      <c r="S2011" t="s">
        <v>380</v>
      </c>
      <c r="U2011" s="373" t="s">
        <v>377</v>
      </c>
      <c r="V2011" t="str">
        <f t="shared" si="64"/>
        <v>Capital District</v>
      </c>
      <c r="W2011" t="s">
        <v>380</v>
      </c>
    </row>
    <row r="2012" spans="10:23">
      <c r="J2012" s="372" t="str">
        <f t="shared" si="63"/>
        <v>12828Washington</v>
      </c>
      <c r="K2012" s="373" t="s">
        <v>2519</v>
      </c>
      <c r="L2012">
        <v>12828</v>
      </c>
      <c r="M2012" s="373" t="s">
        <v>377</v>
      </c>
      <c r="N2012" s="373" t="s">
        <v>378</v>
      </c>
      <c r="O2012" s="373" t="s">
        <v>2512</v>
      </c>
      <c r="P2012" s="373" t="s">
        <v>379</v>
      </c>
      <c r="Q2012" t="s">
        <v>380</v>
      </c>
      <c r="R2012" t="s">
        <v>380</v>
      </c>
      <c r="S2012" t="s">
        <v>380</v>
      </c>
      <c r="U2012" s="373" t="s">
        <v>377</v>
      </c>
      <c r="V2012" t="str">
        <f t="shared" si="64"/>
        <v>Capital District</v>
      </c>
      <c r="W2012" t="s">
        <v>380</v>
      </c>
    </row>
    <row r="2013" spans="10:23">
      <c r="J2013" s="372" t="str">
        <f t="shared" si="63"/>
        <v>12834Washington</v>
      </c>
      <c r="K2013" s="373" t="s">
        <v>2520</v>
      </c>
      <c r="L2013">
        <v>12834</v>
      </c>
      <c r="M2013" s="373" t="s">
        <v>377</v>
      </c>
      <c r="N2013" s="373" t="s">
        <v>378</v>
      </c>
      <c r="O2013" s="373" t="s">
        <v>2512</v>
      </c>
      <c r="P2013" s="373" t="s">
        <v>379</v>
      </c>
      <c r="Q2013" t="s">
        <v>380</v>
      </c>
      <c r="R2013" t="s">
        <v>380</v>
      </c>
      <c r="S2013" t="s">
        <v>380</v>
      </c>
      <c r="U2013" s="373" t="s">
        <v>377</v>
      </c>
      <c r="V2013" t="str">
        <f t="shared" si="64"/>
        <v>Capital District</v>
      </c>
      <c r="W2013" t="s">
        <v>380</v>
      </c>
    </row>
    <row r="2014" spans="10:23">
      <c r="J2014" s="372" t="str">
        <f t="shared" si="63"/>
        <v>12837Washington</v>
      </c>
      <c r="K2014" s="373" t="s">
        <v>2521</v>
      </c>
      <c r="L2014">
        <v>12837</v>
      </c>
      <c r="M2014" s="373" t="s">
        <v>377</v>
      </c>
      <c r="N2014" s="373" t="s">
        <v>378</v>
      </c>
      <c r="O2014" s="373" t="s">
        <v>2512</v>
      </c>
      <c r="P2014" s="373" t="s">
        <v>379</v>
      </c>
      <c r="Q2014" t="s">
        <v>380</v>
      </c>
      <c r="R2014" t="s">
        <v>380</v>
      </c>
      <c r="S2014" t="s">
        <v>380</v>
      </c>
      <c r="U2014" s="373" t="s">
        <v>377</v>
      </c>
      <c r="V2014" t="str">
        <f t="shared" si="64"/>
        <v>Capital District</v>
      </c>
      <c r="W2014" t="s">
        <v>380</v>
      </c>
    </row>
    <row r="2015" spans="10:23">
      <c r="J2015" s="372" t="str">
        <f t="shared" si="63"/>
        <v>12838Washington</v>
      </c>
      <c r="K2015" s="373" t="s">
        <v>2522</v>
      </c>
      <c r="L2015">
        <v>12838</v>
      </c>
      <c r="M2015" s="373" t="s">
        <v>377</v>
      </c>
      <c r="N2015" s="373" t="s">
        <v>378</v>
      </c>
      <c r="O2015" s="373" t="s">
        <v>2512</v>
      </c>
      <c r="P2015" s="373" t="s">
        <v>379</v>
      </c>
      <c r="Q2015" t="s">
        <v>380</v>
      </c>
      <c r="R2015" t="s">
        <v>380</v>
      </c>
      <c r="S2015" t="s">
        <v>380</v>
      </c>
      <c r="U2015" s="373" t="s">
        <v>377</v>
      </c>
      <c r="V2015" t="str">
        <f t="shared" si="64"/>
        <v>Capital District</v>
      </c>
      <c r="W2015" t="s">
        <v>380</v>
      </c>
    </row>
    <row r="2016" spans="10:23">
      <c r="J2016" s="372" t="str">
        <f t="shared" si="63"/>
        <v>12839Washington</v>
      </c>
      <c r="K2016" s="373" t="s">
        <v>2523</v>
      </c>
      <c r="L2016">
        <v>12839</v>
      </c>
      <c r="M2016" s="373" t="s">
        <v>377</v>
      </c>
      <c r="N2016" s="373" t="s">
        <v>378</v>
      </c>
      <c r="O2016" s="373" t="s">
        <v>2512</v>
      </c>
      <c r="P2016" s="373" t="s">
        <v>379</v>
      </c>
      <c r="Q2016" t="s">
        <v>380</v>
      </c>
      <c r="R2016" t="s">
        <v>380</v>
      </c>
      <c r="S2016" t="s">
        <v>380</v>
      </c>
      <c r="U2016" s="373" t="s">
        <v>377</v>
      </c>
      <c r="V2016" t="str">
        <f t="shared" si="64"/>
        <v>Capital District</v>
      </c>
      <c r="W2016" t="s">
        <v>380</v>
      </c>
    </row>
    <row r="2017" spans="10:23">
      <c r="J2017" s="372" t="str">
        <f t="shared" si="63"/>
        <v>12841Washington</v>
      </c>
      <c r="K2017" s="373" t="s">
        <v>2524</v>
      </c>
      <c r="L2017">
        <v>12841</v>
      </c>
      <c r="M2017" s="373" t="s">
        <v>377</v>
      </c>
      <c r="N2017" s="373" t="s">
        <v>378</v>
      </c>
      <c r="O2017" s="373" t="s">
        <v>2512</v>
      </c>
      <c r="P2017" s="373" t="s">
        <v>379</v>
      </c>
      <c r="Q2017" t="s">
        <v>380</v>
      </c>
      <c r="R2017" t="s">
        <v>380</v>
      </c>
      <c r="S2017" t="s">
        <v>380</v>
      </c>
      <c r="U2017" s="373" t="s">
        <v>377</v>
      </c>
      <c r="V2017" t="str">
        <f t="shared" si="64"/>
        <v>Capital District</v>
      </c>
      <c r="W2017" t="s">
        <v>380</v>
      </c>
    </row>
    <row r="2018" spans="10:23">
      <c r="J2018" s="372" t="str">
        <f t="shared" si="63"/>
        <v>12844Washington</v>
      </c>
      <c r="K2018" s="373" t="s">
        <v>2525</v>
      </c>
      <c r="L2018">
        <v>12844</v>
      </c>
      <c r="M2018" s="373" t="s">
        <v>377</v>
      </c>
      <c r="N2018" s="373" t="s">
        <v>378</v>
      </c>
      <c r="O2018" s="373" t="s">
        <v>2512</v>
      </c>
      <c r="P2018" s="373" t="s">
        <v>379</v>
      </c>
      <c r="Q2018" t="s">
        <v>380</v>
      </c>
      <c r="R2018" t="s">
        <v>380</v>
      </c>
      <c r="S2018" t="s">
        <v>380</v>
      </c>
      <c r="U2018" s="373" t="s">
        <v>377</v>
      </c>
      <c r="V2018" t="str">
        <f t="shared" si="64"/>
        <v>Capital District</v>
      </c>
      <c r="W2018" t="s">
        <v>380</v>
      </c>
    </row>
    <row r="2019" spans="10:23">
      <c r="J2019" s="372" t="str">
        <f t="shared" si="63"/>
        <v>12848Washington</v>
      </c>
      <c r="K2019" s="373" t="s">
        <v>2526</v>
      </c>
      <c r="L2019">
        <v>12848</v>
      </c>
      <c r="M2019" s="373" t="s">
        <v>377</v>
      </c>
      <c r="N2019" s="373" t="s">
        <v>378</v>
      </c>
      <c r="O2019" s="373" t="s">
        <v>2512</v>
      </c>
      <c r="P2019" s="373" t="s">
        <v>379</v>
      </c>
      <c r="Q2019" t="s">
        <v>380</v>
      </c>
      <c r="R2019" t="s">
        <v>380</v>
      </c>
      <c r="S2019" t="s">
        <v>380</v>
      </c>
      <c r="U2019" s="373" t="s">
        <v>377</v>
      </c>
      <c r="V2019" t="str">
        <f t="shared" si="64"/>
        <v>Capital District</v>
      </c>
      <c r="W2019" t="s">
        <v>380</v>
      </c>
    </row>
    <row r="2020" spans="10:23">
      <c r="J2020" s="372" t="str">
        <f t="shared" si="63"/>
        <v>12861Washington</v>
      </c>
      <c r="K2020" s="373" t="s">
        <v>2527</v>
      </c>
      <c r="L2020">
        <v>12861</v>
      </c>
      <c r="M2020" s="373" t="s">
        <v>377</v>
      </c>
      <c r="N2020" s="373" t="s">
        <v>378</v>
      </c>
      <c r="O2020" s="373" t="s">
        <v>2512</v>
      </c>
      <c r="P2020" s="373" t="s">
        <v>379</v>
      </c>
      <c r="Q2020" t="s">
        <v>380</v>
      </c>
      <c r="R2020" t="s">
        <v>380</v>
      </c>
      <c r="S2020" t="s">
        <v>380</v>
      </c>
      <c r="U2020" s="373" t="s">
        <v>377</v>
      </c>
      <c r="V2020" t="str">
        <f t="shared" si="64"/>
        <v>Capital District</v>
      </c>
      <c r="W2020" t="s">
        <v>380</v>
      </c>
    </row>
    <row r="2021" spans="10:23">
      <c r="J2021" s="372" t="str">
        <f t="shared" si="63"/>
        <v>12887Washington</v>
      </c>
      <c r="K2021" s="373" t="s">
        <v>2528</v>
      </c>
      <c r="L2021">
        <v>12887</v>
      </c>
      <c r="M2021" s="373" t="s">
        <v>377</v>
      </c>
      <c r="N2021" s="373" t="s">
        <v>378</v>
      </c>
      <c r="O2021" s="373" t="s">
        <v>2512</v>
      </c>
      <c r="P2021" s="373" t="s">
        <v>379</v>
      </c>
      <c r="Q2021" t="s">
        <v>380</v>
      </c>
      <c r="R2021" t="s">
        <v>380</v>
      </c>
      <c r="S2021" t="s">
        <v>380</v>
      </c>
      <c r="U2021" s="373" t="s">
        <v>377</v>
      </c>
      <c r="V2021" t="str">
        <f t="shared" si="64"/>
        <v>Capital District</v>
      </c>
      <c r="W2021" t="s">
        <v>380</v>
      </c>
    </row>
    <row r="2022" spans="10:23">
      <c r="J2022" s="372" t="str">
        <f t="shared" si="63"/>
        <v>12832Washington</v>
      </c>
      <c r="K2022" s="373" t="s">
        <v>2529</v>
      </c>
      <c r="L2022">
        <v>12832</v>
      </c>
      <c r="M2022" s="373" t="s">
        <v>377</v>
      </c>
      <c r="N2022" s="373" t="s">
        <v>492</v>
      </c>
      <c r="O2022" s="373" t="s">
        <v>2512</v>
      </c>
      <c r="P2022" s="373" t="s">
        <v>379</v>
      </c>
      <c r="Q2022" t="s">
        <v>380</v>
      </c>
      <c r="R2022" t="s">
        <v>380</v>
      </c>
      <c r="S2022" t="s">
        <v>380</v>
      </c>
      <c r="U2022" s="373" t="s">
        <v>377</v>
      </c>
      <c r="V2022" t="str">
        <f t="shared" si="64"/>
        <v>Capital District</v>
      </c>
      <c r="W2022" t="s">
        <v>380</v>
      </c>
    </row>
    <row r="2023" spans="10:23">
      <c r="J2023" s="372" t="str">
        <f t="shared" si="63"/>
        <v>12849Washington</v>
      </c>
      <c r="K2023" s="373" t="s">
        <v>2530</v>
      </c>
      <c r="L2023">
        <v>12849</v>
      </c>
      <c r="M2023" s="373" t="s">
        <v>377</v>
      </c>
      <c r="N2023" s="373" t="s">
        <v>492</v>
      </c>
      <c r="O2023" s="373" t="s">
        <v>2512</v>
      </c>
      <c r="P2023" s="373" t="s">
        <v>379</v>
      </c>
      <c r="Q2023" t="s">
        <v>380</v>
      </c>
      <c r="R2023" t="s">
        <v>380</v>
      </c>
      <c r="S2023" t="s">
        <v>380</v>
      </c>
      <c r="U2023" s="373" t="s">
        <v>377</v>
      </c>
      <c r="V2023" t="str">
        <f t="shared" si="64"/>
        <v>Capital District</v>
      </c>
      <c r="W2023" t="s">
        <v>380</v>
      </c>
    </row>
    <row r="2024" spans="10:23">
      <c r="J2024" s="372" t="str">
        <f t="shared" si="63"/>
        <v>12854Washington</v>
      </c>
      <c r="K2024" s="373" t="s">
        <v>2531</v>
      </c>
      <c r="L2024">
        <v>12854</v>
      </c>
      <c r="M2024" s="373" t="s">
        <v>377</v>
      </c>
      <c r="N2024" s="373" t="s">
        <v>492</v>
      </c>
      <c r="O2024" s="373" t="s">
        <v>2512</v>
      </c>
      <c r="P2024" s="373" t="s">
        <v>379</v>
      </c>
      <c r="Q2024" t="s">
        <v>380</v>
      </c>
      <c r="R2024" t="s">
        <v>380</v>
      </c>
      <c r="S2024" t="s">
        <v>380</v>
      </c>
      <c r="U2024" s="373" t="s">
        <v>377</v>
      </c>
      <c r="V2024" t="str">
        <f t="shared" si="64"/>
        <v>Capital District</v>
      </c>
      <c r="W2024" t="s">
        <v>380</v>
      </c>
    </row>
    <row r="2025" spans="10:23">
      <c r="J2025" s="372" t="str">
        <f t="shared" si="63"/>
        <v>12865Washington</v>
      </c>
      <c r="K2025" s="373" t="s">
        <v>2532</v>
      </c>
      <c r="L2025">
        <v>12865</v>
      </c>
      <c r="M2025" s="373" t="s">
        <v>377</v>
      </c>
      <c r="N2025" s="373" t="s">
        <v>492</v>
      </c>
      <c r="O2025" s="373" t="s">
        <v>2512</v>
      </c>
      <c r="P2025" s="373" t="s">
        <v>379</v>
      </c>
      <c r="Q2025" t="s">
        <v>380</v>
      </c>
      <c r="R2025" t="s">
        <v>380</v>
      </c>
      <c r="S2025" t="s">
        <v>380</v>
      </c>
      <c r="U2025" s="373" t="s">
        <v>377</v>
      </c>
      <c r="V2025" t="str">
        <f t="shared" si="64"/>
        <v>Capital District</v>
      </c>
      <c r="W2025" t="s">
        <v>380</v>
      </c>
    </row>
    <row r="2026" spans="10:23">
      <c r="J2026" s="372" t="str">
        <f t="shared" si="63"/>
        <v>12873Washington</v>
      </c>
      <c r="K2026" s="373" t="s">
        <v>2533</v>
      </c>
      <c r="L2026">
        <v>12873</v>
      </c>
      <c r="M2026" s="373" t="s">
        <v>377</v>
      </c>
      <c r="N2026" s="373" t="s">
        <v>492</v>
      </c>
      <c r="O2026" s="373" t="s">
        <v>2512</v>
      </c>
      <c r="P2026" s="373" t="s">
        <v>379</v>
      </c>
      <c r="Q2026" t="s">
        <v>380</v>
      </c>
      <c r="R2026" t="s">
        <v>380</v>
      </c>
      <c r="S2026" t="s">
        <v>380</v>
      </c>
      <c r="U2026" s="373" t="s">
        <v>377</v>
      </c>
      <c r="V2026" t="str">
        <f t="shared" si="64"/>
        <v>Capital District</v>
      </c>
      <c r="W2026" t="s">
        <v>380</v>
      </c>
    </row>
    <row r="2027" spans="10:23">
      <c r="J2027" s="372" t="str">
        <f t="shared" si="63"/>
        <v>13143Wayne</v>
      </c>
      <c r="K2027" s="373" t="s">
        <v>2534</v>
      </c>
      <c r="L2027">
        <v>13143</v>
      </c>
      <c r="M2027" s="373" t="s">
        <v>421</v>
      </c>
      <c r="N2027" s="373" t="s">
        <v>408</v>
      </c>
      <c r="O2027" s="373" t="s">
        <v>2535</v>
      </c>
      <c r="P2027" s="373" t="s">
        <v>1053</v>
      </c>
      <c r="Q2027" t="s">
        <v>515</v>
      </c>
      <c r="R2027" t="s">
        <v>515</v>
      </c>
      <c r="S2027" t="s">
        <v>515</v>
      </c>
      <c r="U2027" s="373" t="s">
        <v>421</v>
      </c>
      <c r="V2027" t="str">
        <f t="shared" si="64"/>
        <v>Western</v>
      </c>
      <c r="W2027" t="s">
        <v>516</v>
      </c>
    </row>
    <row r="2028" spans="10:23">
      <c r="J2028" s="372" t="str">
        <f t="shared" si="63"/>
        <v>13146Wayne</v>
      </c>
      <c r="K2028" s="373" t="s">
        <v>2536</v>
      </c>
      <c r="L2028">
        <v>13146</v>
      </c>
      <c r="M2028" s="373" t="s">
        <v>421</v>
      </c>
      <c r="N2028" s="373" t="s">
        <v>408</v>
      </c>
      <c r="O2028" s="373" t="s">
        <v>2535</v>
      </c>
      <c r="P2028" s="373" t="s">
        <v>1053</v>
      </c>
      <c r="Q2028" t="s">
        <v>515</v>
      </c>
      <c r="R2028" t="s">
        <v>515</v>
      </c>
      <c r="S2028" t="s">
        <v>515</v>
      </c>
      <c r="U2028" s="373" t="s">
        <v>421</v>
      </c>
      <c r="V2028" t="str">
        <f t="shared" si="64"/>
        <v>Western</v>
      </c>
      <c r="W2028" t="s">
        <v>516</v>
      </c>
    </row>
    <row r="2029" spans="10:23">
      <c r="J2029" s="372" t="str">
        <f t="shared" si="63"/>
        <v>13154Wayne</v>
      </c>
      <c r="K2029" s="373" t="s">
        <v>2537</v>
      </c>
      <c r="L2029">
        <v>13154</v>
      </c>
      <c r="M2029" s="373" t="s">
        <v>421</v>
      </c>
      <c r="N2029" s="373" t="s">
        <v>408</v>
      </c>
      <c r="O2029" s="373" t="s">
        <v>2535</v>
      </c>
      <c r="P2029" s="373" t="s">
        <v>1053</v>
      </c>
      <c r="Q2029" t="s">
        <v>515</v>
      </c>
      <c r="R2029" t="s">
        <v>515</v>
      </c>
      <c r="S2029" t="s">
        <v>515</v>
      </c>
      <c r="U2029" s="373" t="s">
        <v>421</v>
      </c>
      <c r="V2029" t="str">
        <f t="shared" si="64"/>
        <v>Western</v>
      </c>
      <c r="W2029" t="s">
        <v>516</v>
      </c>
    </row>
    <row r="2030" spans="10:23">
      <c r="J2030" s="372" t="str">
        <f t="shared" si="63"/>
        <v>14413Wayne</v>
      </c>
      <c r="K2030" s="373" t="s">
        <v>2538</v>
      </c>
      <c r="L2030">
        <v>14413</v>
      </c>
      <c r="M2030" s="373" t="s">
        <v>421</v>
      </c>
      <c r="N2030" s="373" t="s">
        <v>408</v>
      </c>
      <c r="O2030" s="373" t="s">
        <v>2535</v>
      </c>
      <c r="P2030" s="373" t="s">
        <v>1053</v>
      </c>
      <c r="Q2030" t="s">
        <v>515</v>
      </c>
      <c r="R2030" t="s">
        <v>515</v>
      </c>
      <c r="S2030" t="s">
        <v>515</v>
      </c>
      <c r="U2030" s="373" t="s">
        <v>421</v>
      </c>
      <c r="V2030" t="str">
        <f t="shared" si="64"/>
        <v>Western</v>
      </c>
      <c r="W2030" t="s">
        <v>516</v>
      </c>
    </row>
    <row r="2031" spans="10:23">
      <c r="J2031" s="372" t="str">
        <f t="shared" si="63"/>
        <v>14449Wayne</v>
      </c>
      <c r="K2031" s="373" t="s">
        <v>2539</v>
      </c>
      <c r="L2031">
        <v>14449</v>
      </c>
      <c r="M2031" s="373" t="s">
        <v>421</v>
      </c>
      <c r="N2031" s="373" t="s">
        <v>408</v>
      </c>
      <c r="O2031" s="373" t="s">
        <v>2535</v>
      </c>
      <c r="P2031" s="373" t="s">
        <v>1053</v>
      </c>
      <c r="Q2031" t="s">
        <v>515</v>
      </c>
      <c r="R2031" t="s">
        <v>515</v>
      </c>
      <c r="S2031" t="s">
        <v>515</v>
      </c>
      <c r="U2031" s="373" t="s">
        <v>421</v>
      </c>
      <c r="V2031" t="str">
        <f t="shared" si="64"/>
        <v>Western</v>
      </c>
      <c r="W2031" t="s">
        <v>516</v>
      </c>
    </row>
    <row r="2032" spans="10:23">
      <c r="J2032" s="372" t="str">
        <f t="shared" si="63"/>
        <v>14505Wayne</v>
      </c>
      <c r="K2032" s="373" t="s">
        <v>2540</v>
      </c>
      <c r="L2032">
        <v>14505</v>
      </c>
      <c r="M2032" s="373" t="s">
        <v>421</v>
      </c>
      <c r="N2032" s="373" t="s">
        <v>408</v>
      </c>
      <c r="O2032" s="373" t="s">
        <v>2535</v>
      </c>
      <c r="P2032" s="373" t="s">
        <v>1053</v>
      </c>
      <c r="Q2032" t="s">
        <v>515</v>
      </c>
      <c r="R2032" t="s">
        <v>515</v>
      </c>
      <c r="S2032" t="s">
        <v>515</v>
      </c>
      <c r="U2032" s="373" t="s">
        <v>421</v>
      </c>
      <c r="V2032" t="str">
        <f t="shared" si="64"/>
        <v>Western</v>
      </c>
      <c r="W2032" t="s">
        <v>516</v>
      </c>
    </row>
    <row r="2033" spans="10:23">
      <c r="J2033" s="372" t="str">
        <f t="shared" si="63"/>
        <v>14516Wayne</v>
      </c>
      <c r="K2033" s="373" t="s">
        <v>2541</v>
      </c>
      <c r="L2033">
        <v>14516</v>
      </c>
      <c r="M2033" s="373" t="s">
        <v>421</v>
      </c>
      <c r="N2033" s="373" t="s">
        <v>408</v>
      </c>
      <c r="O2033" s="373" t="s">
        <v>2535</v>
      </c>
      <c r="P2033" s="373" t="s">
        <v>1053</v>
      </c>
      <c r="Q2033" t="s">
        <v>515</v>
      </c>
      <c r="R2033" t="s">
        <v>515</v>
      </c>
      <c r="S2033" t="s">
        <v>515</v>
      </c>
      <c r="U2033" s="373" t="s">
        <v>421</v>
      </c>
      <c r="V2033" t="str">
        <f t="shared" si="64"/>
        <v>Western</v>
      </c>
      <c r="W2033" t="s">
        <v>516</v>
      </c>
    </row>
    <row r="2034" spans="10:23">
      <c r="J2034" s="372" t="str">
        <f t="shared" si="63"/>
        <v>14519Wayne</v>
      </c>
      <c r="K2034" s="373" t="s">
        <v>2542</v>
      </c>
      <c r="L2034">
        <v>14519</v>
      </c>
      <c r="M2034" s="373" t="s">
        <v>421</v>
      </c>
      <c r="N2034" s="373" t="s">
        <v>408</v>
      </c>
      <c r="O2034" s="373" t="s">
        <v>2535</v>
      </c>
      <c r="P2034" s="373" t="s">
        <v>1053</v>
      </c>
      <c r="Q2034" t="s">
        <v>515</v>
      </c>
      <c r="R2034" t="s">
        <v>515</v>
      </c>
      <c r="S2034" t="s">
        <v>515</v>
      </c>
      <c r="U2034" s="373" t="s">
        <v>421</v>
      </c>
      <c r="V2034" t="str">
        <f t="shared" si="64"/>
        <v>Western</v>
      </c>
      <c r="W2034" t="s">
        <v>516</v>
      </c>
    </row>
    <row r="2035" spans="10:23">
      <c r="J2035" s="372" t="str">
        <f t="shared" si="63"/>
        <v>14520Wayne</v>
      </c>
      <c r="K2035" s="373" t="s">
        <v>2543</v>
      </c>
      <c r="L2035">
        <v>14520</v>
      </c>
      <c r="M2035" s="373" t="s">
        <v>421</v>
      </c>
      <c r="N2035" s="373" t="s">
        <v>408</v>
      </c>
      <c r="O2035" s="373" t="s">
        <v>2535</v>
      </c>
      <c r="P2035" s="373" t="s">
        <v>1053</v>
      </c>
      <c r="Q2035" t="s">
        <v>515</v>
      </c>
      <c r="R2035" t="s">
        <v>515</v>
      </c>
      <c r="S2035" t="s">
        <v>515</v>
      </c>
      <c r="U2035" s="373" t="s">
        <v>421</v>
      </c>
      <c r="V2035" t="str">
        <f t="shared" si="64"/>
        <v>Western</v>
      </c>
      <c r="W2035" t="s">
        <v>516</v>
      </c>
    </row>
    <row r="2036" spans="10:23">
      <c r="J2036" s="372" t="str">
        <f t="shared" si="63"/>
        <v>14538Wayne</v>
      </c>
      <c r="K2036" s="373" t="s">
        <v>2544</v>
      </c>
      <c r="L2036">
        <v>14538</v>
      </c>
      <c r="M2036" s="373" t="s">
        <v>421</v>
      </c>
      <c r="N2036" s="373" t="s">
        <v>408</v>
      </c>
      <c r="O2036" s="373" t="s">
        <v>2535</v>
      </c>
      <c r="P2036" s="373" t="s">
        <v>1053</v>
      </c>
      <c r="Q2036" t="s">
        <v>515</v>
      </c>
      <c r="R2036" t="s">
        <v>515</v>
      </c>
      <c r="S2036" t="s">
        <v>515</v>
      </c>
      <c r="U2036" s="373" t="s">
        <v>421</v>
      </c>
      <c r="V2036" t="str">
        <f t="shared" si="64"/>
        <v>Western</v>
      </c>
      <c r="W2036" t="s">
        <v>516</v>
      </c>
    </row>
    <row r="2037" spans="10:23">
      <c r="J2037" s="372" t="str">
        <f t="shared" si="63"/>
        <v>14551Wayne</v>
      </c>
      <c r="K2037" s="373" t="s">
        <v>2545</v>
      </c>
      <c r="L2037">
        <v>14551</v>
      </c>
      <c r="M2037" s="373" t="s">
        <v>421</v>
      </c>
      <c r="N2037" s="373" t="s">
        <v>408</v>
      </c>
      <c r="O2037" s="373" t="s">
        <v>2535</v>
      </c>
      <c r="P2037" s="373" t="s">
        <v>1053</v>
      </c>
      <c r="Q2037" t="s">
        <v>515</v>
      </c>
      <c r="R2037" t="s">
        <v>515</v>
      </c>
      <c r="S2037" t="s">
        <v>515</v>
      </c>
      <c r="U2037" s="373" t="s">
        <v>421</v>
      </c>
      <c r="V2037" t="str">
        <f t="shared" si="64"/>
        <v>Western</v>
      </c>
      <c r="W2037" t="s">
        <v>516</v>
      </c>
    </row>
    <row r="2038" spans="10:23">
      <c r="J2038" s="372" t="str">
        <f t="shared" si="63"/>
        <v>14555Wayne</v>
      </c>
      <c r="K2038" s="373" t="s">
        <v>2546</v>
      </c>
      <c r="L2038">
        <v>14555</v>
      </c>
      <c r="M2038" s="373" t="s">
        <v>421</v>
      </c>
      <c r="N2038" s="373" t="s">
        <v>408</v>
      </c>
      <c r="O2038" s="373" t="s">
        <v>2535</v>
      </c>
      <c r="P2038" s="373" t="s">
        <v>1053</v>
      </c>
      <c r="Q2038" t="s">
        <v>515</v>
      </c>
      <c r="R2038" t="s">
        <v>515</v>
      </c>
      <c r="S2038" t="s">
        <v>515</v>
      </c>
      <c r="U2038" s="373" t="s">
        <v>421</v>
      </c>
      <c r="V2038" t="str">
        <f t="shared" si="64"/>
        <v>Western</v>
      </c>
      <c r="W2038" t="s">
        <v>516</v>
      </c>
    </row>
    <row r="2039" spans="10:23">
      <c r="J2039" s="372" t="str">
        <f t="shared" si="63"/>
        <v>14563Wayne</v>
      </c>
      <c r="K2039" s="373" t="s">
        <v>2547</v>
      </c>
      <c r="L2039">
        <v>14563</v>
      </c>
      <c r="M2039" s="373" t="s">
        <v>421</v>
      </c>
      <c r="N2039" s="373" t="s">
        <v>408</v>
      </c>
      <c r="O2039" s="373" t="s">
        <v>2535</v>
      </c>
      <c r="P2039" s="373" t="s">
        <v>1053</v>
      </c>
      <c r="Q2039" t="s">
        <v>515</v>
      </c>
      <c r="R2039" t="s">
        <v>515</v>
      </c>
      <c r="S2039" t="s">
        <v>515</v>
      </c>
      <c r="U2039" s="373" t="s">
        <v>421</v>
      </c>
      <c r="V2039" t="str">
        <f t="shared" si="64"/>
        <v>Western</v>
      </c>
      <c r="W2039" t="s">
        <v>516</v>
      </c>
    </row>
    <row r="2040" spans="10:23">
      <c r="J2040" s="372" t="str">
        <f t="shared" si="63"/>
        <v>14589Wayne</v>
      </c>
      <c r="K2040" s="373" t="s">
        <v>2548</v>
      </c>
      <c r="L2040">
        <v>14589</v>
      </c>
      <c r="M2040" s="373" t="s">
        <v>421</v>
      </c>
      <c r="N2040" s="373" t="s">
        <v>408</v>
      </c>
      <c r="O2040" s="373" t="s">
        <v>2535</v>
      </c>
      <c r="P2040" s="373" t="s">
        <v>1053</v>
      </c>
      <c r="Q2040" t="s">
        <v>515</v>
      </c>
      <c r="R2040" t="s">
        <v>515</v>
      </c>
      <c r="S2040" t="s">
        <v>515</v>
      </c>
      <c r="U2040" s="373" t="s">
        <v>421</v>
      </c>
      <c r="V2040" t="str">
        <f t="shared" si="64"/>
        <v>Western</v>
      </c>
      <c r="W2040" t="s">
        <v>516</v>
      </c>
    </row>
    <row r="2041" spans="10:23">
      <c r="J2041" s="372" t="str">
        <f t="shared" si="63"/>
        <v>14590Wayne</v>
      </c>
      <c r="K2041" s="373" t="s">
        <v>2549</v>
      </c>
      <c r="L2041">
        <v>14590</v>
      </c>
      <c r="M2041" s="373" t="s">
        <v>421</v>
      </c>
      <c r="N2041" s="373" t="s">
        <v>408</v>
      </c>
      <c r="O2041" s="373" t="s">
        <v>2535</v>
      </c>
      <c r="P2041" s="373" t="s">
        <v>1053</v>
      </c>
      <c r="Q2041" t="s">
        <v>515</v>
      </c>
      <c r="R2041" t="s">
        <v>515</v>
      </c>
      <c r="S2041" t="s">
        <v>515</v>
      </c>
      <c r="U2041" s="373" t="s">
        <v>421</v>
      </c>
      <c r="V2041" t="str">
        <f t="shared" si="64"/>
        <v>Western</v>
      </c>
      <c r="W2041" t="s">
        <v>516</v>
      </c>
    </row>
    <row r="2042" spans="10:23">
      <c r="J2042" s="372" t="str">
        <f t="shared" si="63"/>
        <v>14502Wayne</v>
      </c>
      <c r="K2042" s="373" t="s">
        <v>2550</v>
      </c>
      <c r="L2042">
        <v>14502</v>
      </c>
      <c r="M2042" s="373" t="s">
        <v>421</v>
      </c>
      <c r="N2042" s="373" t="s">
        <v>408</v>
      </c>
      <c r="O2042" s="373" t="s">
        <v>2535</v>
      </c>
      <c r="P2042" s="373" t="s">
        <v>1053</v>
      </c>
      <c r="Q2042" t="s">
        <v>515</v>
      </c>
      <c r="R2042" t="s">
        <v>515</v>
      </c>
      <c r="S2042" t="s">
        <v>515</v>
      </c>
      <c r="U2042" s="373" t="s">
        <v>421</v>
      </c>
      <c r="V2042" t="str">
        <f t="shared" si="64"/>
        <v>Western</v>
      </c>
      <c r="W2042" t="s">
        <v>516</v>
      </c>
    </row>
    <row r="2043" spans="10:23">
      <c r="J2043" s="372" t="str">
        <f t="shared" si="63"/>
        <v>14433Wayne</v>
      </c>
      <c r="K2043" s="373" t="s">
        <v>2551</v>
      </c>
      <c r="L2043">
        <v>14433</v>
      </c>
      <c r="M2043" s="373" t="s">
        <v>421</v>
      </c>
      <c r="N2043" s="373" t="s">
        <v>492</v>
      </c>
      <c r="O2043" s="373" t="s">
        <v>2535</v>
      </c>
      <c r="P2043" s="373" t="s">
        <v>1053</v>
      </c>
      <c r="Q2043" t="s">
        <v>515</v>
      </c>
      <c r="R2043" t="s">
        <v>515</v>
      </c>
      <c r="S2043" t="s">
        <v>515</v>
      </c>
      <c r="U2043" s="373" t="s">
        <v>421</v>
      </c>
      <c r="V2043" t="str">
        <f t="shared" si="64"/>
        <v>Western</v>
      </c>
      <c r="W2043" t="s">
        <v>516</v>
      </c>
    </row>
    <row r="2044" spans="10:23">
      <c r="J2044" s="372" t="str">
        <f t="shared" si="63"/>
        <v>14489Wayne</v>
      </c>
      <c r="K2044" s="373" t="s">
        <v>2552</v>
      </c>
      <c r="L2044">
        <v>14489</v>
      </c>
      <c r="M2044" s="373" t="s">
        <v>421</v>
      </c>
      <c r="N2044" s="373" t="s">
        <v>492</v>
      </c>
      <c r="O2044" s="373" t="s">
        <v>2535</v>
      </c>
      <c r="P2044" s="373" t="s">
        <v>1053</v>
      </c>
      <c r="Q2044" t="s">
        <v>515</v>
      </c>
      <c r="R2044" t="s">
        <v>515</v>
      </c>
      <c r="S2044" t="s">
        <v>515</v>
      </c>
      <c r="U2044" s="373" t="s">
        <v>421</v>
      </c>
      <c r="V2044" t="str">
        <f t="shared" si="64"/>
        <v>Western</v>
      </c>
      <c r="W2044" t="s">
        <v>516</v>
      </c>
    </row>
    <row r="2045" spans="10:23">
      <c r="J2045" s="372" t="str">
        <f t="shared" si="63"/>
        <v>14542Wayne</v>
      </c>
      <c r="K2045" s="373" t="s">
        <v>2553</v>
      </c>
      <c r="L2045">
        <v>14542</v>
      </c>
      <c r="M2045" s="373" t="s">
        <v>421</v>
      </c>
      <c r="N2045" s="373" t="s">
        <v>492</v>
      </c>
      <c r="O2045" s="373" t="s">
        <v>2535</v>
      </c>
      <c r="P2045" s="373" t="s">
        <v>1053</v>
      </c>
      <c r="Q2045" t="s">
        <v>515</v>
      </c>
      <c r="R2045" t="s">
        <v>515</v>
      </c>
      <c r="S2045" t="s">
        <v>515</v>
      </c>
      <c r="U2045" s="373" t="s">
        <v>421</v>
      </c>
      <c r="V2045" t="str">
        <f t="shared" si="64"/>
        <v>Western</v>
      </c>
      <c r="W2045" t="s">
        <v>516</v>
      </c>
    </row>
    <row r="2046" spans="10:23">
      <c r="J2046" s="372" t="str">
        <f t="shared" si="63"/>
        <v>14568Wayne</v>
      </c>
      <c r="K2046" s="373" t="s">
        <v>2554</v>
      </c>
      <c r="L2046">
        <v>14568</v>
      </c>
      <c r="M2046" s="373" t="s">
        <v>421</v>
      </c>
      <c r="N2046" s="373" t="s">
        <v>492</v>
      </c>
      <c r="O2046" s="373" t="s">
        <v>2535</v>
      </c>
      <c r="P2046" s="373" t="s">
        <v>1053</v>
      </c>
      <c r="Q2046" t="s">
        <v>515</v>
      </c>
      <c r="R2046" t="s">
        <v>515</v>
      </c>
      <c r="S2046" t="s">
        <v>515</v>
      </c>
      <c r="U2046" s="373" t="s">
        <v>421</v>
      </c>
      <c r="V2046" t="str">
        <f t="shared" si="64"/>
        <v>Western</v>
      </c>
      <c r="W2046" t="s">
        <v>516</v>
      </c>
    </row>
    <row r="2047" spans="10:23">
      <c r="J2047" s="372" t="str">
        <f t="shared" si="63"/>
        <v>14513Wayne</v>
      </c>
      <c r="K2047" s="373" t="s">
        <v>2555</v>
      </c>
      <c r="L2047">
        <v>14513</v>
      </c>
      <c r="M2047" s="373" t="s">
        <v>424</v>
      </c>
      <c r="N2047" s="373" t="s">
        <v>492</v>
      </c>
      <c r="O2047" s="373" t="s">
        <v>2535</v>
      </c>
      <c r="P2047" s="373" t="s">
        <v>1053</v>
      </c>
      <c r="Q2047" t="s">
        <v>515</v>
      </c>
      <c r="R2047" t="s">
        <v>515</v>
      </c>
      <c r="S2047" t="s">
        <v>515</v>
      </c>
      <c r="U2047" s="373" t="s">
        <v>424</v>
      </c>
      <c r="V2047" t="str">
        <f t="shared" si="64"/>
        <v>Western</v>
      </c>
      <c r="W2047" t="s">
        <v>516</v>
      </c>
    </row>
    <row r="2048" spans="10:23">
      <c r="J2048" s="372" t="str">
        <f t="shared" si="63"/>
        <v>14522Wayne</v>
      </c>
      <c r="K2048" s="373" t="s">
        <v>2556</v>
      </c>
      <c r="L2048">
        <v>14522</v>
      </c>
      <c r="M2048" s="373" t="s">
        <v>424</v>
      </c>
      <c r="N2048" s="373" t="s">
        <v>492</v>
      </c>
      <c r="O2048" s="373" t="s">
        <v>2535</v>
      </c>
      <c r="P2048" s="373" t="s">
        <v>1053</v>
      </c>
      <c r="Q2048" t="s">
        <v>515</v>
      </c>
      <c r="R2048" t="s">
        <v>515</v>
      </c>
      <c r="S2048" t="s">
        <v>515</v>
      </c>
      <c r="U2048" s="373" t="s">
        <v>424</v>
      </c>
      <c r="V2048" t="str">
        <f t="shared" si="64"/>
        <v>Western</v>
      </c>
      <c r="W2048" t="s">
        <v>516</v>
      </c>
    </row>
    <row r="2049" spans="10:23">
      <c r="J2049" s="372" t="str">
        <f t="shared" si="63"/>
        <v>10518Westchester</v>
      </c>
      <c r="K2049" s="373" t="s">
        <v>2557</v>
      </c>
      <c r="L2049">
        <v>10518</v>
      </c>
      <c r="M2049" s="373" t="s">
        <v>452</v>
      </c>
      <c r="N2049" s="373" t="s">
        <v>492</v>
      </c>
      <c r="O2049" s="373" t="s">
        <v>2558</v>
      </c>
      <c r="P2049" s="373" t="s">
        <v>532</v>
      </c>
      <c r="Q2049" s="425" t="s">
        <v>509</v>
      </c>
      <c r="R2049" t="s">
        <v>532</v>
      </c>
      <c r="S2049" t="s">
        <v>532</v>
      </c>
      <c r="T2049" t="s">
        <v>471</v>
      </c>
      <c r="U2049" s="373" t="s">
        <v>452</v>
      </c>
      <c r="V2049" t="str">
        <f t="shared" si="64"/>
        <v>Lower Hudson</v>
      </c>
      <c r="W2049" t="s">
        <v>566</v>
      </c>
    </row>
    <row r="2050" spans="10:23">
      <c r="J2050" s="372" t="str">
        <f t="shared" si="63"/>
        <v>10519Westchester</v>
      </c>
      <c r="K2050" s="373" t="s">
        <v>2559</v>
      </c>
      <c r="L2050">
        <v>10519</v>
      </c>
      <c r="M2050" s="373" t="s">
        <v>452</v>
      </c>
      <c r="N2050" s="373" t="s">
        <v>492</v>
      </c>
      <c r="O2050" s="373" t="s">
        <v>2558</v>
      </c>
      <c r="P2050" s="373" t="s">
        <v>532</v>
      </c>
      <c r="Q2050" s="425" t="s">
        <v>509</v>
      </c>
      <c r="R2050" t="s">
        <v>532</v>
      </c>
      <c r="S2050" t="s">
        <v>532</v>
      </c>
      <c r="T2050" t="s">
        <v>471</v>
      </c>
      <c r="U2050" s="373" t="s">
        <v>452</v>
      </c>
      <c r="V2050" t="str">
        <f t="shared" si="64"/>
        <v>Lower Hudson</v>
      </c>
      <c r="W2050" t="s">
        <v>566</v>
      </c>
    </row>
    <row r="2051" spans="10:23">
      <c r="J2051" s="372" t="str">
        <f t="shared" si="63"/>
        <v>10526Westchester</v>
      </c>
      <c r="K2051" s="373" t="s">
        <v>2560</v>
      </c>
      <c r="L2051">
        <v>10526</v>
      </c>
      <c r="M2051" s="373" t="s">
        <v>452</v>
      </c>
      <c r="N2051" s="373" t="s">
        <v>492</v>
      </c>
      <c r="O2051" s="373" t="s">
        <v>2558</v>
      </c>
      <c r="P2051" s="373" t="s">
        <v>532</v>
      </c>
      <c r="Q2051" s="425" t="s">
        <v>509</v>
      </c>
      <c r="R2051" t="s">
        <v>532</v>
      </c>
      <c r="S2051" t="s">
        <v>532</v>
      </c>
      <c r="T2051" t="s">
        <v>471</v>
      </c>
      <c r="U2051" s="373" t="s">
        <v>452</v>
      </c>
      <c r="V2051" t="str">
        <f t="shared" si="64"/>
        <v>Lower Hudson</v>
      </c>
      <c r="W2051" t="s">
        <v>566</v>
      </c>
    </row>
    <row r="2052" spans="10:23">
      <c r="J2052" s="372" t="str">
        <f t="shared" si="63"/>
        <v>10560Westchester</v>
      </c>
      <c r="K2052" s="373" t="s">
        <v>2561</v>
      </c>
      <c r="L2052">
        <v>10560</v>
      </c>
      <c r="M2052" s="373" t="s">
        <v>452</v>
      </c>
      <c r="N2052" s="373" t="s">
        <v>492</v>
      </c>
      <c r="O2052" s="373" t="s">
        <v>2558</v>
      </c>
      <c r="P2052" s="373" t="s">
        <v>532</v>
      </c>
      <c r="Q2052" s="425" t="s">
        <v>509</v>
      </c>
      <c r="R2052" t="s">
        <v>532</v>
      </c>
      <c r="S2052" t="s">
        <v>532</v>
      </c>
      <c r="T2052" t="s">
        <v>471</v>
      </c>
      <c r="U2052" s="373" t="s">
        <v>452</v>
      </c>
      <c r="V2052" t="str">
        <f t="shared" si="64"/>
        <v>Lower Hudson</v>
      </c>
      <c r="W2052" t="s">
        <v>566</v>
      </c>
    </row>
    <row r="2053" spans="10:23">
      <c r="J2053" s="372" t="str">
        <f t="shared" ref="J2053:J2116" si="65">CONCATENATE(L2053,O2053)</f>
        <v>10576Westchester</v>
      </c>
      <c r="K2053" s="373" t="s">
        <v>2562</v>
      </c>
      <c r="L2053">
        <v>10576</v>
      </c>
      <c r="M2053" s="373" t="s">
        <v>452</v>
      </c>
      <c r="N2053" s="373" t="s">
        <v>492</v>
      </c>
      <c r="O2053" s="373" t="s">
        <v>2558</v>
      </c>
      <c r="P2053" s="373" t="s">
        <v>532</v>
      </c>
      <c r="Q2053" s="425" t="s">
        <v>509</v>
      </c>
      <c r="R2053" t="s">
        <v>532</v>
      </c>
      <c r="S2053" t="s">
        <v>532</v>
      </c>
      <c r="T2053" t="s">
        <v>471</v>
      </c>
      <c r="U2053" s="373" t="s">
        <v>452</v>
      </c>
      <c r="V2053" t="str">
        <f t="shared" ref="V2053:V2116" si="66">Q2053</f>
        <v>Lower Hudson</v>
      </c>
      <c r="W2053" t="s">
        <v>566</v>
      </c>
    </row>
    <row r="2054" spans="10:23">
      <c r="J2054" s="372" t="str">
        <f t="shared" si="65"/>
        <v>10590Westchester</v>
      </c>
      <c r="K2054" s="373" t="s">
        <v>2563</v>
      </c>
      <c r="L2054">
        <v>10590</v>
      </c>
      <c r="M2054" s="373" t="s">
        <v>452</v>
      </c>
      <c r="N2054" s="373" t="s">
        <v>492</v>
      </c>
      <c r="O2054" s="373" t="s">
        <v>2558</v>
      </c>
      <c r="P2054" s="373" t="s">
        <v>532</v>
      </c>
      <c r="Q2054" s="425" t="s">
        <v>509</v>
      </c>
      <c r="R2054" t="s">
        <v>532</v>
      </c>
      <c r="S2054" t="s">
        <v>532</v>
      </c>
      <c r="T2054" t="s">
        <v>471</v>
      </c>
      <c r="U2054" s="373" t="s">
        <v>452</v>
      </c>
      <c r="V2054" t="str">
        <f t="shared" si="66"/>
        <v>Lower Hudson</v>
      </c>
      <c r="W2054" t="s">
        <v>566</v>
      </c>
    </row>
    <row r="2055" spans="10:23">
      <c r="J2055" s="372" t="str">
        <f t="shared" si="65"/>
        <v>10597Westchester</v>
      </c>
      <c r="K2055" s="373" t="s">
        <v>2564</v>
      </c>
      <c r="L2055">
        <v>10597</v>
      </c>
      <c r="M2055" s="373" t="s">
        <v>452</v>
      </c>
      <c r="N2055" s="373" t="s">
        <v>492</v>
      </c>
      <c r="O2055" s="373" t="s">
        <v>2558</v>
      </c>
      <c r="P2055" s="373" t="s">
        <v>532</v>
      </c>
      <c r="Q2055" s="425" t="s">
        <v>509</v>
      </c>
      <c r="R2055" t="s">
        <v>532</v>
      </c>
      <c r="S2055" t="s">
        <v>532</v>
      </c>
      <c r="T2055" t="s">
        <v>471</v>
      </c>
      <c r="U2055" s="373" t="s">
        <v>452</v>
      </c>
      <c r="V2055" t="str">
        <f t="shared" si="66"/>
        <v>Lower Hudson</v>
      </c>
      <c r="W2055" t="s">
        <v>566</v>
      </c>
    </row>
    <row r="2056" spans="10:23">
      <c r="J2056" s="372" t="str">
        <f t="shared" si="65"/>
        <v>10501Westchester</v>
      </c>
      <c r="K2056" s="373" t="s">
        <v>2565</v>
      </c>
      <c r="L2056">
        <v>10501</v>
      </c>
      <c r="M2056" s="373" t="s">
        <v>454</v>
      </c>
      <c r="N2056" s="373" t="s">
        <v>492</v>
      </c>
      <c r="O2056" s="373" t="s">
        <v>2558</v>
      </c>
      <c r="P2056" s="373" t="s">
        <v>532</v>
      </c>
      <c r="Q2056" s="425" t="s">
        <v>509</v>
      </c>
      <c r="R2056" t="s">
        <v>532</v>
      </c>
      <c r="S2056" t="s">
        <v>532</v>
      </c>
      <c r="T2056" t="s">
        <v>471</v>
      </c>
      <c r="U2056" s="373" t="s">
        <v>454</v>
      </c>
      <c r="V2056" t="str">
        <f t="shared" si="66"/>
        <v>Lower Hudson</v>
      </c>
      <c r="W2056" t="s">
        <v>566</v>
      </c>
    </row>
    <row r="2057" spans="10:23">
      <c r="J2057" s="372" t="str">
        <f t="shared" si="65"/>
        <v>10505Westchester</v>
      </c>
      <c r="K2057" s="373" t="s">
        <v>2566</v>
      </c>
      <c r="L2057">
        <v>10505</v>
      </c>
      <c r="M2057" s="373" t="s">
        <v>454</v>
      </c>
      <c r="N2057" s="373" t="s">
        <v>492</v>
      </c>
      <c r="O2057" s="373" t="s">
        <v>2558</v>
      </c>
      <c r="P2057" s="373" t="s">
        <v>532</v>
      </c>
      <c r="Q2057" s="425" t="s">
        <v>509</v>
      </c>
      <c r="R2057" t="s">
        <v>532</v>
      </c>
      <c r="S2057" t="s">
        <v>532</v>
      </c>
      <c r="T2057" t="s">
        <v>471</v>
      </c>
      <c r="U2057" s="373" t="s">
        <v>454</v>
      </c>
      <c r="V2057" t="str">
        <f t="shared" si="66"/>
        <v>Lower Hudson</v>
      </c>
      <c r="W2057" t="s">
        <v>566</v>
      </c>
    </row>
    <row r="2058" spans="10:23">
      <c r="J2058" s="372" t="str">
        <f t="shared" si="65"/>
        <v>10506Westchester</v>
      </c>
      <c r="K2058" s="373" t="s">
        <v>2567</v>
      </c>
      <c r="L2058">
        <v>10506</v>
      </c>
      <c r="M2058" s="373" t="s">
        <v>454</v>
      </c>
      <c r="N2058" s="373" t="s">
        <v>492</v>
      </c>
      <c r="O2058" s="373" t="s">
        <v>2558</v>
      </c>
      <c r="P2058" s="373" t="s">
        <v>532</v>
      </c>
      <c r="Q2058" s="425" t="s">
        <v>509</v>
      </c>
      <c r="R2058" t="s">
        <v>532</v>
      </c>
      <c r="S2058" t="s">
        <v>532</v>
      </c>
      <c r="T2058" t="s">
        <v>471</v>
      </c>
      <c r="U2058" s="373" t="s">
        <v>454</v>
      </c>
      <c r="V2058" t="str">
        <f t="shared" si="66"/>
        <v>Lower Hudson</v>
      </c>
      <c r="W2058" t="s">
        <v>566</v>
      </c>
    </row>
    <row r="2059" spans="10:23">
      <c r="J2059" s="372" t="str">
        <f t="shared" si="65"/>
        <v>10507Westchester</v>
      </c>
      <c r="K2059" s="373" t="s">
        <v>2568</v>
      </c>
      <c r="L2059">
        <v>10507</v>
      </c>
      <c r="M2059" s="373" t="s">
        <v>454</v>
      </c>
      <c r="N2059" s="373" t="s">
        <v>492</v>
      </c>
      <c r="O2059" s="373" t="s">
        <v>2558</v>
      </c>
      <c r="P2059" s="373" t="s">
        <v>532</v>
      </c>
      <c r="Q2059" s="425" t="s">
        <v>509</v>
      </c>
      <c r="R2059" t="s">
        <v>532</v>
      </c>
      <c r="S2059" t="s">
        <v>532</v>
      </c>
      <c r="T2059" t="s">
        <v>471</v>
      </c>
      <c r="U2059" s="373" t="s">
        <v>454</v>
      </c>
      <c r="V2059" t="str">
        <f t="shared" si="66"/>
        <v>Lower Hudson</v>
      </c>
      <c r="W2059" t="s">
        <v>566</v>
      </c>
    </row>
    <row r="2060" spans="10:23">
      <c r="J2060" s="372" t="str">
        <f t="shared" si="65"/>
        <v>10527Westchester</v>
      </c>
      <c r="K2060" s="373" t="s">
        <v>2569</v>
      </c>
      <c r="L2060">
        <v>10527</v>
      </c>
      <c r="M2060" s="373" t="s">
        <v>454</v>
      </c>
      <c r="N2060" s="373" t="s">
        <v>492</v>
      </c>
      <c r="O2060" s="373" t="s">
        <v>2558</v>
      </c>
      <c r="P2060" s="373" t="s">
        <v>532</v>
      </c>
      <c r="Q2060" s="425" t="s">
        <v>509</v>
      </c>
      <c r="R2060" t="s">
        <v>532</v>
      </c>
      <c r="S2060" t="s">
        <v>532</v>
      </c>
      <c r="T2060" t="s">
        <v>471</v>
      </c>
      <c r="U2060" s="373" t="s">
        <v>454</v>
      </c>
      <c r="V2060" t="str">
        <f t="shared" si="66"/>
        <v>Lower Hudson</v>
      </c>
      <c r="W2060" t="s">
        <v>566</v>
      </c>
    </row>
    <row r="2061" spans="10:23">
      <c r="J2061" s="372" t="str">
        <f t="shared" si="65"/>
        <v>10535Westchester</v>
      </c>
      <c r="K2061" s="373" t="s">
        <v>2570</v>
      </c>
      <c r="L2061">
        <v>10535</v>
      </c>
      <c r="M2061" s="373" t="s">
        <v>454</v>
      </c>
      <c r="N2061" s="373" t="s">
        <v>492</v>
      </c>
      <c r="O2061" s="373" t="s">
        <v>2558</v>
      </c>
      <c r="P2061" s="373" t="s">
        <v>532</v>
      </c>
      <c r="Q2061" s="425" t="s">
        <v>509</v>
      </c>
      <c r="R2061" t="s">
        <v>532</v>
      </c>
      <c r="S2061" t="s">
        <v>532</v>
      </c>
      <c r="T2061" t="s">
        <v>471</v>
      </c>
      <c r="U2061" s="373" t="s">
        <v>454</v>
      </c>
      <c r="V2061" t="str">
        <f t="shared" si="66"/>
        <v>Lower Hudson</v>
      </c>
      <c r="W2061" t="s">
        <v>566</v>
      </c>
    </row>
    <row r="2062" spans="10:23">
      <c r="J2062" s="372" t="str">
        <f t="shared" si="65"/>
        <v>10536Westchester</v>
      </c>
      <c r="K2062" s="373" t="s">
        <v>2571</v>
      </c>
      <c r="L2062">
        <v>10536</v>
      </c>
      <c r="M2062" s="373" t="s">
        <v>454</v>
      </c>
      <c r="N2062" s="373" t="s">
        <v>492</v>
      </c>
      <c r="O2062" s="373" t="s">
        <v>2558</v>
      </c>
      <c r="P2062" s="373" t="s">
        <v>532</v>
      </c>
      <c r="Q2062" s="425" t="s">
        <v>509</v>
      </c>
      <c r="R2062" t="s">
        <v>532</v>
      </c>
      <c r="S2062" t="s">
        <v>532</v>
      </c>
      <c r="T2062" t="s">
        <v>471</v>
      </c>
      <c r="U2062" s="373" t="s">
        <v>454</v>
      </c>
      <c r="V2062" t="str">
        <f t="shared" si="66"/>
        <v>Lower Hudson</v>
      </c>
      <c r="W2062" t="s">
        <v>566</v>
      </c>
    </row>
    <row r="2063" spans="10:23">
      <c r="J2063" s="372" t="str">
        <f t="shared" si="65"/>
        <v>10540Westchester</v>
      </c>
      <c r="K2063" s="373" t="s">
        <v>2572</v>
      </c>
      <c r="L2063">
        <v>10540</v>
      </c>
      <c r="M2063" s="373" t="s">
        <v>454</v>
      </c>
      <c r="N2063" s="373" t="s">
        <v>492</v>
      </c>
      <c r="O2063" s="373" t="s">
        <v>2558</v>
      </c>
      <c r="P2063" s="373" t="s">
        <v>532</v>
      </c>
      <c r="Q2063" s="425" t="s">
        <v>509</v>
      </c>
      <c r="R2063" t="s">
        <v>532</v>
      </c>
      <c r="S2063" t="s">
        <v>532</v>
      </c>
      <c r="T2063" t="s">
        <v>471</v>
      </c>
      <c r="U2063" s="373" t="s">
        <v>454</v>
      </c>
      <c r="V2063" t="str">
        <f t="shared" si="66"/>
        <v>Lower Hudson</v>
      </c>
      <c r="W2063" t="s">
        <v>566</v>
      </c>
    </row>
    <row r="2064" spans="10:23">
      <c r="J2064" s="372" t="str">
        <f t="shared" si="65"/>
        <v>10587Westchester</v>
      </c>
      <c r="K2064" s="373" t="s">
        <v>2573</v>
      </c>
      <c r="L2064">
        <v>10587</v>
      </c>
      <c r="M2064" s="373" t="s">
        <v>454</v>
      </c>
      <c r="N2064" s="373" t="s">
        <v>492</v>
      </c>
      <c r="O2064" s="373" t="s">
        <v>2558</v>
      </c>
      <c r="P2064" s="373" t="s">
        <v>532</v>
      </c>
      <c r="Q2064" s="425" t="s">
        <v>509</v>
      </c>
      <c r="R2064" t="s">
        <v>532</v>
      </c>
      <c r="S2064" t="s">
        <v>532</v>
      </c>
      <c r="T2064" t="s">
        <v>471</v>
      </c>
      <c r="U2064" s="373" t="s">
        <v>454</v>
      </c>
      <c r="V2064" t="str">
        <f t="shared" si="66"/>
        <v>Lower Hudson</v>
      </c>
      <c r="W2064" t="s">
        <v>566</v>
      </c>
    </row>
    <row r="2065" spans="10:23">
      <c r="J2065" s="372" t="str">
        <f t="shared" si="65"/>
        <v>10589Westchester</v>
      </c>
      <c r="K2065" s="373" t="s">
        <v>2574</v>
      </c>
      <c r="L2065">
        <v>10589</v>
      </c>
      <c r="M2065" s="373" t="s">
        <v>454</v>
      </c>
      <c r="N2065" s="373" t="s">
        <v>492</v>
      </c>
      <c r="O2065" s="373" t="s">
        <v>2558</v>
      </c>
      <c r="P2065" s="373" t="s">
        <v>532</v>
      </c>
      <c r="Q2065" s="425" t="s">
        <v>509</v>
      </c>
      <c r="R2065" t="s">
        <v>532</v>
      </c>
      <c r="S2065" t="s">
        <v>532</v>
      </c>
      <c r="T2065" t="s">
        <v>471</v>
      </c>
      <c r="U2065" s="373" t="s">
        <v>454</v>
      </c>
      <c r="V2065" t="str">
        <f t="shared" si="66"/>
        <v>Lower Hudson</v>
      </c>
      <c r="W2065" t="s">
        <v>566</v>
      </c>
    </row>
    <row r="2066" spans="10:23">
      <c r="J2066" s="372" t="str">
        <f t="shared" si="65"/>
        <v>10598Westchester</v>
      </c>
      <c r="K2066" s="373" t="s">
        <v>2575</v>
      </c>
      <c r="L2066">
        <v>10598</v>
      </c>
      <c r="M2066" s="373" t="s">
        <v>454</v>
      </c>
      <c r="N2066" s="373" t="s">
        <v>492</v>
      </c>
      <c r="O2066" s="373" t="s">
        <v>2558</v>
      </c>
      <c r="P2066" s="373" t="s">
        <v>532</v>
      </c>
      <c r="Q2066" s="425" t="s">
        <v>509</v>
      </c>
      <c r="R2066" t="s">
        <v>532</v>
      </c>
      <c r="S2066" t="s">
        <v>532</v>
      </c>
      <c r="T2066" t="s">
        <v>471</v>
      </c>
      <c r="U2066" s="373" t="s">
        <v>454</v>
      </c>
      <c r="V2066" t="str">
        <f t="shared" si="66"/>
        <v>Lower Hudson</v>
      </c>
      <c r="W2066" t="s">
        <v>566</v>
      </c>
    </row>
    <row r="2067" spans="10:23">
      <c r="J2067" s="372" t="str">
        <f t="shared" si="65"/>
        <v>10510Westchester</v>
      </c>
      <c r="K2067" s="373" t="s">
        <v>2576</v>
      </c>
      <c r="L2067">
        <v>10510</v>
      </c>
      <c r="M2067" s="373" t="s">
        <v>454</v>
      </c>
      <c r="N2067" s="373" t="s">
        <v>401</v>
      </c>
      <c r="O2067" s="373" t="s">
        <v>2558</v>
      </c>
      <c r="P2067" s="373" t="s">
        <v>532</v>
      </c>
      <c r="Q2067" s="425" t="s">
        <v>509</v>
      </c>
      <c r="R2067" t="s">
        <v>532</v>
      </c>
      <c r="S2067" t="s">
        <v>532</v>
      </c>
      <c r="T2067" t="s">
        <v>471</v>
      </c>
      <c r="U2067" s="373" t="s">
        <v>454</v>
      </c>
      <c r="V2067" t="str">
        <f t="shared" si="66"/>
        <v>Lower Hudson</v>
      </c>
      <c r="W2067" t="s">
        <v>566</v>
      </c>
    </row>
    <row r="2068" spans="10:23">
      <c r="J2068" s="372" t="str">
        <f t="shared" si="65"/>
        <v>10511Westchester</v>
      </c>
      <c r="K2068" s="373" t="s">
        <v>2577</v>
      </c>
      <c r="L2068">
        <v>10511</v>
      </c>
      <c r="M2068" s="373" t="s">
        <v>454</v>
      </c>
      <c r="N2068" s="373" t="s">
        <v>401</v>
      </c>
      <c r="O2068" s="373" t="s">
        <v>2558</v>
      </c>
      <c r="P2068" s="373" t="s">
        <v>532</v>
      </c>
      <c r="Q2068" s="425" t="s">
        <v>509</v>
      </c>
      <c r="R2068" t="s">
        <v>532</v>
      </c>
      <c r="S2068" t="s">
        <v>532</v>
      </c>
      <c r="T2068" t="s">
        <v>471</v>
      </c>
      <c r="U2068" s="373" t="s">
        <v>454</v>
      </c>
      <c r="V2068" t="str">
        <f t="shared" si="66"/>
        <v>Lower Hudson</v>
      </c>
      <c r="W2068" t="s">
        <v>566</v>
      </c>
    </row>
    <row r="2069" spans="10:23">
      <c r="J2069" s="372" t="str">
        <f t="shared" si="65"/>
        <v>10514Westchester</v>
      </c>
      <c r="K2069" s="373" t="s">
        <v>2578</v>
      </c>
      <c r="L2069">
        <v>10514</v>
      </c>
      <c r="M2069" s="373" t="s">
        <v>454</v>
      </c>
      <c r="N2069" s="373" t="s">
        <v>401</v>
      </c>
      <c r="O2069" s="373" t="s">
        <v>2558</v>
      </c>
      <c r="P2069" s="373" t="s">
        <v>532</v>
      </c>
      <c r="Q2069" s="425" t="s">
        <v>509</v>
      </c>
      <c r="R2069" t="s">
        <v>532</v>
      </c>
      <c r="S2069" t="s">
        <v>532</v>
      </c>
      <c r="T2069" t="s">
        <v>471</v>
      </c>
      <c r="U2069" s="373" t="s">
        <v>454</v>
      </c>
      <c r="V2069" t="str">
        <f t="shared" si="66"/>
        <v>Lower Hudson</v>
      </c>
      <c r="W2069" t="s">
        <v>566</v>
      </c>
    </row>
    <row r="2070" spans="10:23">
      <c r="J2070" s="372" t="str">
        <f t="shared" si="65"/>
        <v>10517Westchester</v>
      </c>
      <c r="K2070" s="373" t="s">
        <v>2579</v>
      </c>
      <c r="L2070">
        <v>10517</v>
      </c>
      <c r="M2070" s="373" t="s">
        <v>454</v>
      </c>
      <c r="N2070" s="373" t="s">
        <v>401</v>
      </c>
      <c r="O2070" s="373" t="s">
        <v>2558</v>
      </c>
      <c r="P2070" s="373" t="s">
        <v>532</v>
      </c>
      <c r="Q2070" s="425" t="s">
        <v>509</v>
      </c>
      <c r="R2070" t="s">
        <v>532</v>
      </c>
      <c r="S2070" t="s">
        <v>532</v>
      </c>
      <c r="T2070" t="s">
        <v>471</v>
      </c>
      <c r="U2070" s="373" t="s">
        <v>454</v>
      </c>
      <c r="V2070" t="str">
        <f t="shared" si="66"/>
        <v>Lower Hudson</v>
      </c>
      <c r="W2070" t="s">
        <v>566</v>
      </c>
    </row>
    <row r="2071" spans="10:23">
      <c r="J2071" s="372" t="str">
        <f t="shared" si="65"/>
        <v>10520Westchester</v>
      </c>
      <c r="K2071" s="373" t="s">
        <v>2580</v>
      </c>
      <c r="L2071">
        <v>10520</v>
      </c>
      <c r="M2071" s="373" t="s">
        <v>454</v>
      </c>
      <c r="N2071" s="373" t="s">
        <v>401</v>
      </c>
      <c r="O2071" s="373" t="s">
        <v>2558</v>
      </c>
      <c r="P2071" s="373" t="s">
        <v>532</v>
      </c>
      <c r="Q2071" s="425" t="s">
        <v>509</v>
      </c>
      <c r="R2071" t="s">
        <v>532</v>
      </c>
      <c r="S2071" t="s">
        <v>532</v>
      </c>
      <c r="T2071" t="s">
        <v>471</v>
      </c>
      <c r="U2071" s="373" t="s">
        <v>454</v>
      </c>
      <c r="V2071" t="str">
        <f t="shared" si="66"/>
        <v>Lower Hudson</v>
      </c>
      <c r="W2071" t="s">
        <v>566</v>
      </c>
    </row>
    <row r="2072" spans="10:23">
      <c r="J2072" s="372" t="str">
        <f t="shared" si="65"/>
        <v>10521Westchester</v>
      </c>
      <c r="K2072" s="373" t="s">
        <v>2581</v>
      </c>
      <c r="L2072">
        <v>10521</v>
      </c>
      <c r="M2072" s="373" t="s">
        <v>454</v>
      </c>
      <c r="N2072" s="373" t="s">
        <v>401</v>
      </c>
      <c r="O2072" s="373" t="s">
        <v>2558</v>
      </c>
      <c r="P2072" s="373" t="s">
        <v>532</v>
      </c>
      <c r="Q2072" s="425" t="s">
        <v>509</v>
      </c>
      <c r="R2072" t="s">
        <v>532</v>
      </c>
      <c r="S2072" t="s">
        <v>532</v>
      </c>
      <c r="T2072" t="s">
        <v>471</v>
      </c>
      <c r="U2072" s="373" t="s">
        <v>454</v>
      </c>
      <c r="V2072" t="str">
        <f t="shared" si="66"/>
        <v>Lower Hudson</v>
      </c>
      <c r="W2072" t="s">
        <v>566</v>
      </c>
    </row>
    <row r="2073" spans="10:23">
      <c r="J2073" s="372" t="str">
        <f t="shared" si="65"/>
        <v>10545Westchester</v>
      </c>
      <c r="K2073" s="373" t="s">
        <v>2582</v>
      </c>
      <c r="L2073">
        <v>10545</v>
      </c>
      <c r="M2073" s="373" t="s">
        <v>454</v>
      </c>
      <c r="N2073" s="373" t="s">
        <v>401</v>
      </c>
      <c r="O2073" s="373" t="s">
        <v>2558</v>
      </c>
      <c r="P2073" s="373" t="s">
        <v>532</v>
      </c>
      <c r="Q2073" s="425" t="s">
        <v>509</v>
      </c>
      <c r="R2073" t="s">
        <v>532</v>
      </c>
      <c r="S2073" t="s">
        <v>532</v>
      </c>
      <c r="T2073" t="s">
        <v>471</v>
      </c>
      <c r="U2073" s="373" t="s">
        <v>454</v>
      </c>
      <c r="V2073" t="str">
        <f t="shared" si="66"/>
        <v>Lower Hudson</v>
      </c>
      <c r="W2073" t="s">
        <v>566</v>
      </c>
    </row>
    <row r="2074" spans="10:23">
      <c r="J2074" s="372" t="str">
        <f t="shared" si="65"/>
        <v>10546Westchester</v>
      </c>
      <c r="K2074" s="373" t="s">
        <v>2583</v>
      </c>
      <c r="L2074">
        <v>10546</v>
      </c>
      <c r="M2074" s="373" t="s">
        <v>454</v>
      </c>
      <c r="N2074" s="373" t="s">
        <v>401</v>
      </c>
      <c r="O2074" s="373" t="s">
        <v>2558</v>
      </c>
      <c r="P2074" s="373" t="s">
        <v>532</v>
      </c>
      <c r="Q2074" s="425" t="s">
        <v>509</v>
      </c>
      <c r="R2074" t="s">
        <v>532</v>
      </c>
      <c r="S2074" t="s">
        <v>532</v>
      </c>
      <c r="T2074" t="s">
        <v>471</v>
      </c>
      <c r="U2074" s="373" t="s">
        <v>454</v>
      </c>
      <c r="V2074" t="str">
        <f t="shared" si="66"/>
        <v>Lower Hudson</v>
      </c>
      <c r="W2074" t="s">
        <v>566</v>
      </c>
    </row>
    <row r="2075" spans="10:23">
      <c r="J2075" s="372" t="str">
        <f t="shared" si="65"/>
        <v>10547Westchester</v>
      </c>
      <c r="K2075" s="373" t="s">
        <v>2584</v>
      </c>
      <c r="L2075">
        <v>10547</v>
      </c>
      <c r="M2075" s="373" t="s">
        <v>454</v>
      </c>
      <c r="N2075" s="373" t="s">
        <v>401</v>
      </c>
      <c r="O2075" s="373" t="s">
        <v>2558</v>
      </c>
      <c r="P2075" s="373" t="s">
        <v>532</v>
      </c>
      <c r="Q2075" s="425" t="s">
        <v>509</v>
      </c>
      <c r="R2075" t="s">
        <v>532</v>
      </c>
      <c r="S2075" t="s">
        <v>532</v>
      </c>
      <c r="T2075" t="s">
        <v>471</v>
      </c>
      <c r="U2075" s="373" t="s">
        <v>454</v>
      </c>
      <c r="V2075" t="str">
        <f t="shared" si="66"/>
        <v>Lower Hudson</v>
      </c>
      <c r="W2075" t="s">
        <v>566</v>
      </c>
    </row>
    <row r="2076" spans="10:23">
      <c r="J2076" s="372" t="str">
        <f t="shared" si="65"/>
        <v>10548Westchester</v>
      </c>
      <c r="K2076" s="373" t="s">
        <v>2585</v>
      </c>
      <c r="L2076">
        <v>10548</v>
      </c>
      <c r="M2076" s="373" t="s">
        <v>454</v>
      </c>
      <c r="N2076" s="373" t="s">
        <v>401</v>
      </c>
      <c r="O2076" s="373" t="s">
        <v>2558</v>
      </c>
      <c r="P2076" s="373" t="s">
        <v>532</v>
      </c>
      <c r="Q2076" s="425" t="s">
        <v>509</v>
      </c>
      <c r="R2076" t="s">
        <v>532</v>
      </c>
      <c r="S2076" t="s">
        <v>532</v>
      </c>
      <c r="T2076" t="s">
        <v>471</v>
      </c>
      <c r="U2076" s="373" t="s">
        <v>454</v>
      </c>
      <c r="V2076" t="str">
        <f t="shared" si="66"/>
        <v>Lower Hudson</v>
      </c>
      <c r="W2076" t="s">
        <v>566</v>
      </c>
    </row>
    <row r="2077" spans="10:23">
      <c r="J2077" s="372" t="str">
        <f t="shared" si="65"/>
        <v>10549Westchester</v>
      </c>
      <c r="K2077" s="373" t="s">
        <v>2586</v>
      </c>
      <c r="L2077">
        <v>10549</v>
      </c>
      <c r="M2077" s="373" t="s">
        <v>454</v>
      </c>
      <c r="N2077" s="373" t="s">
        <v>401</v>
      </c>
      <c r="O2077" s="373" t="s">
        <v>2558</v>
      </c>
      <c r="P2077" s="373" t="s">
        <v>532</v>
      </c>
      <c r="Q2077" s="425" t="s">
        <v>509</v>
      </c>
      <c r="R2077" t="s">
        <v>532</v>
      </c>
      <c r="S2077" t="s">
        <v>532</v>
      </c>
      <c r="T2077" t="s">
        <v>471</v>
      </c>
      <c r="U2077" s="373" t="s">
        <v>454</v>
      </c>
      <c r="V2077" t="str">
        <f t="shared" si="66"/>
        <v>Lower Hudson</v>
      </c>
      <c r="W2077" t="s">
        <v>566</v>
      </c>
    </row>
    <row r="2078" spans="10:23">
      <c r="J2078" s="372" t="str">
        <f t="shared" si="65"/>
        <v>10562Westchester</v>
      </c>
      <c r="K2078" s="373" t="s">
        <v>2587</v>
      </c>
      <c r="L2078">
        <v>10562</v>
      </c>
      <c r="M2078" s="373" t="s">
        <v>454</v>
      </c>
      <c r="N2078" s="373" t="s">
        <v>401</v>
      </c>
      <c r="O2078" s="373" t="s">
        <v>2558</v>
      </c>
      <c r="P2078" s="373" t="s">
        <v>532</v>
      </c>
      <c r="Q2078" s="425" t="s">
        <v>509</v>
      </c>
      <c r="R2078" t="s">
        <v>532</v>
      </c>
      <c r="S2078" t="s">
        <v>532</v>
      </c>
      <c r="T2078" t="s">
        <v>471</v>
      </c>
      <c r="U2078" s="373" t="s">
        <v>454</v>
      </c>
      <c r="V2078" t="str">
        <f t="shared" si="66"/>
        <v>Lower Hudson</v>
      </c>
      <c r="W2078" t="s">
        <v>566</v>
      </c>
    </row>
    <row r="2079" spans="10:23">
      <c r="J2079" s="372" t="str">
        <f t="shared" si="65"/>
        <v>10566Westchester</v>
      </c>
      <c r="K2079" s="373" t="s">
        <v>2588</v>
      </c>
      <c r="L2079">
        <v>10566</v>
      </c>
      <c r="M2079" s="373" t="s">
        <v>454</v>
      </c>
      <c r="N2079" s="373" t="s">
        <v>401</v>
      </c>
      <c r="O2079" s="373" t="s">
        <v>2558</v>
      </c>
      <c r="P2079" s="373" t="s">
        <v>532</v>
      </c>
      <c r="Q2079" s="425" t="s">
        <v>509</v>
      </c>
      <c r="R2079" t="s">
        <v>532</v>
      </c>
      <c r="S2079" t="s">
        <v>532</v>
      </c>
      <c r="T2079" t="s">
        <v>471</v>
      </c>
      <c r="U2079" s="373" t="s">
        <v>454</v>
      </c>
      <c r="V2079" t="str">
        <f t="shared" si="66"/>
        <v>Lower Hudson</v>
      </c>
      <c r="W2079" t="s">
        <v>566</v>
      </c>
    </row>
    <row r="2080" spans="10:23">
      <c r="J2080" s="372" t="str">
        <f t="shared" si="65"/>
        <v>10567Westchester</v>
      </c>
      <c r="K2080" s="373" t="s">
        <v>2589</v>
      </c>
      <c r="L2080">
        <v>10567</v>
      </c>
      <c r="M2080" s="373" t="s">
        <v>454</v>
      </c>
      <c r="N2080" s="373" t="s">
        <v>401</v>
      </c>
      <c r="O2080" s="373" t="s">
        <v>2558</v>
      </c>
      <c r="P2080" s="373" t="s">
        <v>532</v>
      </c>
      <c r="Q2080" s="425" t="s">
        <v>509</v>
      </c>
      <c r="R2080" t="s">
        <v>532</v>
      </c>
      <c r="S2080" t="s">
        <v>532</v>
      </c>
      <c r="T2080" t="s">
        <v>471</v>
      </c>
      <c r="U2080" s="373" t="s">
        <v>454</v>
      </c>
      <c r="V2080" t="str">
        <f t="shared" si="66"/>
        <v>Lower Hudson</v>
      </c>
      <c r="W2080" t="s">
        <v>566</v>
      </c>
    </row>
    <row r="2081" spans="10:23">
      <c r="J2081" s="372" t="str">
        <f t="shared" si="65"/>
        <v>10588Westchester</v>
      </c>
      <c r="K2081" s="373" t="s">
        <v>2590</v>
      </c>
      <c r="L2081">
        <v>10588</v>
      </c>
      <c r="M2081" s="373" t="s">
        <v>454</v>
      </c>
      <c r="N2081" s="373" t="s">
        <v>401</v>
      </c>
      <c r="O2081" s="373" t="s">
        <v>2558</v>
      </c>
      <c r="P2081" s="373" t="s">
        <v>532</v>
      </c>
      <c r="Q2081" s="425" t="s">
        <v>509</v>
      </c>
      <c r="R2081" t="s">
        <v>532</v>
      </c>
      <c r="S2081" t="s">
        <v>532</v>
      </c>
      <c r="T2081" t="s">
        <v>471</v>
      </c>
      <c r="U2081" s="373" t="s">
        <v>454</v>
      </c>
      <c r="V2081" t="str">
        <f t="shared" si="66"/>
        <v>Lower Hudson</v>
      </c>
      <c r="W2081" t="s">
        <v>566</v>
      </c>
    </row>
    <row r="2082" spans="10:23">
      <c r="J2082" s="372" t="str">
        <f t="shared" si="65"/>
        <v>10596Westchester</v>
      </c>
      <c r="K2082" s="373" t="s">
        <v>2591</v>
      </c>
      <c r="L2082">
        <v>10596</v>
      </c>
      <c r="M2082" s="373" t="s">
        <v>454</v>
      </c>
      <c r="N2082" s="373" t="s">
        <v>401</v>
      </c>
      <c r="O2082" s="373" t="s">
        <v>2558</v>
      </c>
      <c r="P2082" s="373" t="s">
        <v>532</v>
      </c>
      <c r="Q2082" s="425" t="s">
        <v>509</v>
      </c>
      <c r="R2082" t="s">
        <v>532</v>
      </c>
      <c r="S2082" t="s">
        <v>532</v>
      </c>
      <c r="T2082" t="s">
        <v>471</v>
      </c>
      <c r="U2082" s="373" t="s">
        <v>454</v>
      </c>
      <c r="V2082" t="str">
        <f t="shared" si="66"/>
        <v>Lower Hudson</v>
      </c>
      <c r="W2082" t="s">
        <v>566</v>
      </c>
    </row>
    <row r="2083" spans="10:23">
      <c r="J2083" s="372" t="str">
        <f t="shared" si="65"/>
        <v>10502Westchester</v>
      </c>
      <c r="K2083" s="373" t="s">
        <v>2592</v>
      </c>
      <c r="L2083">
        <v>10502</v>
      </c>
      <c r="M2083" s="373" t="s">
        <v>456</v>
      </c>
      <c r="N2083" s="373" t="s">
        <v>401</v>
      </c>
      <c r="O2083" s="373" t="s">
        <v>2558</v>
      </c>
      <c r="P2083" s="373" t="s">
        <v>532</v>
      </c>
      <c r="Q2083" s="425" t="s">
        <v>509</v>
      </c>
      <c r="R2083" t="s">
        <v>532</v>
      </c>
      <c r="S2083" t="s">
        <v>532</v>
      </c>
      <c r="T2083" t="s">
        <v>471</v>
      </c>
      <c r="U2083" s="373" t="s">
        <v>456</v>
      </c>
      <c r="V2083" t="str">
        <f t="shared" si="66"/>
        <v>Lower Hudson</v>
      </c>
      <c r="W2083" t="s">
        <v>566</v>
      </c>
    </row>
    <row r="2084" spans="10:23">
      <c r="J2084" s="372" t="str">
        <f t="shared" si="65"/>
        <v>10503Westchester</v>
      </c>
      <c r="K2084" s="373" t="s">
        <v>2593</v>
      </c>
      <c r="L2084">
        <v>10503</v>
      </c>
      <c r="M2084" s="373" t="s">
        <v>456</v>
      </c>
      <c r="N2084" s="373" t="s">
        <v>401</v>
      </c>
      <c r="O2084" s="373" t="s">
        <v>2558</v>
      </c>
      <c r="P2084" s="373" t="s">
        <v>532</v>
      </c>
      <c r="Q2084" s="425" t="s">
        <v>509</v>
      </c>
      <c r="R2084" t="s">
        <v>532</v>
      </c>
      <c r="S2084" t="s">
        <v>532</v>
      </c>
      <c r="T2084" t="s">
        <v>471</v>
      </c>
      <c r="U2084" s="373" t="s">
        <v>456</v>
      </c>
      <c r="V2084" t="str">
        <f t="shared" si="66"/>
        <v>Lower Hudson</v>
      </c>
      <c r="W2084" t="s">
        <v>566</v>
      </c>
    </row>
    <row r="2085" spans="10:23">
      <c r="J2085" s="372" t="str">
        <f t="shared" si="65"/>
        <v>10504Westchester</v>
      </c>
      <c r="K2085" s="373" t="s">
        <v>2594</v>
      </c>
      <c r="L2085">
        <v>10504</v>
      </c>
      <c r="M2085" s="373" t="s">
        <v>456</v>
      </c>
      <c r="N2085" s="373" t="s">
        <v>401</v>
      </c>
      <c r="O2085" s="373" t="s">
        <v>2558</v>
      </c>
      <c r="P2085" s="373" t="s">
        <v>532</v>
      </c>
      <c r="Q2085" s="425" t="s">
        <v>509</v>
      </c>
      <c r="R2085" t="s">
        <v>532</v>
      </c>
      <c r="S2085" t="s">
        <v>532</v>
      </c>
      <c r="T2085" t="s">
        <v>471</v>
      </c>
      <c r="U2085" s="373" t="s">
        <v>456</v>
      </c>
      <c r="V2085" t="str">
        <f t="shared" si="66"/>
        <v>Lower Hudson</v>
      </c>
      <c r="W2085" t="s">
        <v>566</v>
      </c>
    </row>
    <row r="2086" spans="10:23">
      <c r="J2086" s="372" t="str">
        <f t="shared" si="65"/>
        <v>10522Westchester</v>
      </c>
      <c r="K2086" s="373" t="s">
        <v>2595</v>
      </c>
      <c r="L2086">
        <v>10522</v>
      </c>
      <c r="M2086" s="373" t="s">
        <v>456</v>
      </c>
      <c r="N2086" s="373" t="s">
        <v>401</v>
      </c>
      <c r="O2086" s="373" t="s">
        <v>2558</v>
      </c>
      <c r="P2086" s="373" t="s">
        <v>532</v>
      </c>
      <c r="Q2086" s="425" t="s">
        <v>509</v>
      </c>
      <c r="R2086" t="s">
        <v>532</v>
      </c>
      <c r="S2086" t="s">
        <v>532</v>
      </c>
      <c r="T2086" t="s">
        <v>471</v>
      </c>
      <c r="U2086" s="373" t="s">
        <v>456</v>
      </c>
      <c r="V2086" t="str">
        <f t="shared" si="66"/>
        <v>Lower Hudson</v>
      </c>
      <c r="W2086" t="s">
        <v>566</v>
      </c>
    </row>
    <row r="2087" spans="10:23">
      <c r="J2087" s="372" t="str">
        <f t="shared" si="65"/>
        <v>10523Westchester</v>
      </c>
      <c r="K2087" s="373" t="s">
        <v>2596</v>
      </c>
      <c r="L2087">
        <v>10523</v>
      </c>
      <c r="M2087" s="373" t="s">
        <v>456</v>
      </c>
      <c r="N2087" s="373" t="s">
        <v>401</v>
      </c>
      <c r="O2087" s="373" t="s">
        <v>2558</v>
      </c>
      <c r="P2087" s="373" t="s">
        <v>532</v>
      </c>
      <c r="Q2087" s="425" t="s">
        <v>509</v>
      </c>
      <c r="R2087" t="s">
        <v>532</v>
      </c>
      <c r="S2087" t="s">
        <v>532</v>
      </c>
      <c r="T2087" t="s">
        <v>471</v>
      </c>
      <c r="U2087" s="373" t="s">
        <v>456</v>
      </c>
      <c r="V2087" t="str">
        <f t="shared" si="66"/>
        <v>Lower Hudson</v>
      </c>
      <c r="W2087" t="s">
        <v>566</v>
      </c>
    </row>
    <row r="2088" spans="10:23">
      <c r="J2088" s="372" t="str">
        <f t="shared" si="65"/>
        <v>10528Westchester</v>
      </c>
      <c r="K2088" s="373" t="s">
        <v>2597</v>
      </c>
      <c r="L2088">
        <v>10528</v>
      </c>
      <c r="M2088" s="373" t="s">
        <v>456</v>
      </c>
      <c r="N2088" s="373" t="s">
        <v>401</v>
      </c>
      <c r="O2088" s="373" t="s">
        <v>2558</v>
      </c>
      <c r="P2088" s="373" t="s">
        <v>532</v>
      </c>
      <c r="Q2088" s="425" t="s">
        <v>509</v>
      </c>
      <c r="R2088" t="s">
        <v>532</v>
      </c>
      <c r="S2088" t="s">
        <v>532</v>
      </c>
      <c r="T2088" t="s">
        <v>471</v>
      </c>
      <c r="U2088" s="373" t="s">
        <v>456</v>
      </c>
      <c r="V2088" t="str">
        <f t="shared" si="66"/>
        <v>Lower Hudson</v>
      </c>
      <c r="W2088" t="s">
        <v>566</v>
      </c>
    </row>
    <row r="2089" spans="10:23">
      <c r="J2089" s="372" t="str">
        <f t="shared" si="65"/>
        <v>10530Westchester</v>
      </c>
      <c r="K2089" s="373" t="s">
        <v>2598</v>
      </c>
      <c r="L2089">
        <v>10530</v>
      </c>
      <c r="M2089" s="373" t="s">
        <v>456</v>
      </c>
      <c r="N2089" s="373" t="s">
        <v>401</v>
      </c>
      <c r="O2089" s="373" t="s">
        <v>2558</v>
      </c>
      <c r="P2089" s="373" t="s">
        <v>532</v>
      </c>
      <c r="Q2089" s="425" t="s">
        <v>509</v>
      </c>
      <c r="R2089" t="s">
        <v>532</v>
      </c>
      <c r="S2089" t="s">
        <v>532</v>
      </c>
      <c r="T2089" t="s">
        <v>471</v>
      </c>
      <c r="U2089" s="373" t="s">
        <v>456</v>
      </c>
      <c r="V2089" t="str">
        <f t="shared" si="66"/>
        <v>Lower Hudson</v>
      </c>
      <c r="W2089" t="s">
        <v>566</v>
      </c>
    </row>
    <row r="2090" spans="10:23">
      <c r="J2090" s="372" t="str">
        <f t="shared" si="65"/>
        <v>10532Westchester</v>
      </c>
      <c r="K2090" s="373" t="s">
        <v>2599</v>
      </c>
      <c r="L2090">
        <v>10532</v>
      </c>
      <c r="M2090" s="373" t="s">
        <v>456</v>
      </c>
      <c r="N2090" s="373" t="s">
        <v>401</v>
      </c>
      <c r="O2090" s="373" t="s">
        <v>2558</v>
      </c>
      <c r="P2090" s="373" t="s">
        <v>532</v>
      </c>
      <c r="Q2090" s="425" t="s">
        <v>509</v>
      </c>
      <c r="R2090" t="s">
        <v>532</v>
      </c>
      <c r="S2090" t="s">
        <v>532</v>
      </c>
      <c r="T2090" t="s">
        <v>471</v>
      </c>
      <c r="U2090" s="373" t="s">
        <v>456</v>
      </c>
      <c r="V2090" t="str">
        <f t="shared" si="66"/>
        <v>Lower Hudson</v>
      </c>
      <c r="W2090" t="s">
        <v>566</v>
      </c>
    </row>
    <row r="2091" spans="10:23">
      <c r="J2091" s="372" t="str">
        <f t="shared" si="65"/>
        <v>10533Westchester</v>
      </c>
      <c r="K2091" s="373" t="s">
        <v>2600</v>
      </c>
      <c r="L2091">
        <v>10533</v>
      </c>
      <c r="M2091" s="373" t="s">
        <v>456</v>
      </c>
      <c r="N2091" s="373" t="s">
        <v>401</v>
      </c>
      <c r="O2091" s="373" t="s">
        <v>2558</v>
      </c>
      <c r="P2091" s="373" t="s">
        <v>532</v>
      </c>
      <c r="Q2091" s="425" t="s">
        <v>509</v>
      </c>
      <c r="R2091" t="s">
        <v>532</v>
      </c>
      <c r="S2091" t="s">
        <v>532</v>
      </c>
      <c r="T2091" t="s">
        <v>471</v>
      </c>
      <c r="U2091" s="373" t="s">
        <v>456</v>
      </c>
      <c r="V2091" t="str">
        <f t="shared" si="66"/>
        <v>Lower Hudson</v>
      </c>
      <c r="W2091" t="s">
        <v>566</v>
      </c>
    </row>
    <row r="2092" spans="10:23">
      <c r="J2092" s="372" t="str">
        <f t="shared" si="65"/>
        <v>10538Westchester</v>
      </c>
      <c r="K2092" s="373" t="s">
        <v>2601</v>
      </c>
      <c r="L2092">
        <v>10538</v>
      </c>
      <c r="M2092" s="373" t="s">
        <v>456</v>
      </c>
      <c r="N2092" s="373" t="s">
        <v>401</v>
      </c>
      <c r="O2092" s="373" t="s">
        <v>2558</v>
      </c>
      <c r="P2092" s="373" t="s">
        <v>532</v>
      </c>
      <c r="Q2092" s="425" t="s">
        <v>509</v>
      </c>
      <c r="R2092" t="s">
        <v>532</v>
      </c>
      <c r="S2092" t="s">
        <v>532</v>
      </c>
      <c r="T2092" t="s">
        <v>471</v>
      </c>
      <c r="U2092" s="373" t="s">
        <v>456</v>
      </c>
      <c r="V2092" t="str">
        <f t="shared" si="66"/>
        <v>Lower Hudson</v>
      </c>
      <c r="W2092" t="s">
        <v>566</v>
      </c>
    </row>
    <row r="2093" spans="10:23">
      <c r="J2093" s="372" t="str">
        <f t="shared" si="65"/>
        <v>10543Westchester</v>
      </c>
      <c r="K2093" s="373" t="s">
        <v>2602</v>
      </c>
      <c r="L2093">
        <v>10543</v>
      </c>
      <c r="M2093" s="373" t="s">
        <v>456</v>
      </c>
      <c r="N2093" s="373" t="s">
        <v>401</v>
      </c>
      <c r="O2093" s="373" t="s">
        <v>2558</v>
      </c>
      <c r="P2093" s="373" t="s">
        <v>532</v>
      </c>
      <c r="Q2093" s="425" t="s">
        <v>509</v>
      </c>
      <c r="R2093" t="s">
        <v>532</v>
      </c>
      <c r="S2093" t="s">
        <v>532</v>
      </c>
      <c r="T2093" t="s">
        <v>471</v>
      </c>
      <c r="U2093" s="373" t="s">
        <v>456</v>
      </c>
      <c r="V2093" t="str">
        <f t="shared" si="66"/>
        <v>Lower Hudson</v>
      </c>
      <c r="W2093" t="s">
        <v>566</v>
      </c>
    </row>
    <row r="2094" spans="10:23">
      <c r="J2094" s="372" t="str">
        <f t="shared" si="65"/>
        <v>10550Westchester</v>
      </c>
      <c r="K2094" s="373" t="s">
        <v>2603</v>
      </c>
      <c r="L2094">
        <v>10550</v>
      </c>
      <c r="M2094" s="373" t="s">
        <v>456</v>
      </c>
      <c r="N2094" s="373" t="s">
        <v>401</v>
      </c>
      <c r="O2094" s="373" t="s">
        <v>2558</v>
      </c>
      <c r="P2094" s="373" t="s">
        <v>532</v>
      </c>
      <c r="Q2094" s="425" t="s">
        <v>509</v>
      </c>
      <c r="R2094" t="s">
        <v>532</v>
      </c>
      <c r="S2094" t="s">
        <v>532</v>
      </c>
      <c r="T2094" t="s">
        <v>471</v>
      </c>
      <c r="U2094" s="373" t="s">
        <v>456</v>
      </c>
      <c r="V2094" t="str">
        <f t="shared" si="66"/>
        <v>Lower Hudson</v>
      </c>
      <c r="W2094" t="s">
        <v>566</v>
      </c>
    </row>
    <row r="2095" spans="10:23">
      <c r="J2095" s="372" t="str">
        <f t="shared" si="65"/>
        <v>10551Westchester</v>
      </c>
      <c r="K2095" s="373" t="s">
        <v>2604</v>
      </c>
      <c r="L2095">
        <v>10551</v>
      </c>
      <c r="M2095" s="373" t="s">
        <v>456</v>
      </c>
      <c r="N2095" s="373" t="s">
        <v>401</v>
      </c>
      <c r="O2095" s="373" t="s">
        <v>2558</v>
      </c>
      <c r="P2095" s="373" t="s">
        <v>532</v>
      </c>
      <c r="Q2095" s="425" t="s">
        <v>509</v>
      </c>
      <c r="R2095" t="s">
        <v>532</v>
      </c>
      <c r="S2095" t="s">
        <v>532</v>
      </c>
      <c r="T2095" t="s">
        <v>471</v>
      </c>
      <c r="U2095" s="373" t="s">
        <v>456</v>
      </c>
      <c r="V2095" t="str">
        <f t="shared" si="66"/>
        <v>Lower Hudson</v>
      </c>
      <c r="W2095" t="s">
        <v>566</v>
      </c>
    </row>
    <row r="2096" spans="10:23">
      <c r="J2096" s="372" t="str">
        <f t="shared" si="65"/>
        <v>10552Westchester</v>
      </c>
      <c r="K2096" s="373" t="s">
        <v>2605</v>
      </c>
      <c r="L2096">
        <v>10552</v>
      </c>
      <c r="M2096" s="373" t="s">
        <v>456</v>
      </c>
      <c r="N2096" s="373" t="s">
        <v>401</v>
      </c>
      <c r="O2096" s="373" t="s">
        <v>2558</v>
      </c>
      <c r="P2096" s="373" t="s">
        <v>532</v>
      </c>
      <c r="Q2096" s="425" t="s">
        <v>509</v>
      </c>
      <c r="R2096" t="s">
        <v>532</v>
      </c>
      <c r="S2096" t="s">
        <v>532</v>
      </c>
      <c r="T2096" t="s">
        <v>471</v>
      </c>
      <c r="U2096" s="373" t="s">
        <v>456</v>
      </c>
      <c r="V2096" t="str">
        <f t="shared" si="66"/>
        <v>Lower Hudson</v>
      </c>
      <c r="W2096" t="s">
        <v>566</v>
      </c>
    </row>
    <row r="2097" spans="10:23">
      <c r="J2097" s="372" t="str">
        <f t="shared" si="65"/>
        <v>10553Westchester</v>
      </c>
      <c r="K2097" s="373" t="s">
        <v>2606</v>
      </c>
      <c r="L2097">
        <v>10553</v>
      </c>
      <c r="M2097" s="373" t="s">
        <v>456</v>
      </c>
      <c r="N2097" s="373" t="s">
        <v>401</v>
      </c>
      <c r="O2097" s="373" t="s">
        <v>2558</v>
      </c>
      <c r="P2097" s="373" t="s">
        <v>532</v>
      </c>
      <c r="Q2097" s="425" t="s">
        <v>509</v>
      </c>
      <c r="R2097" t="s">
        <v>532</v>
      </c>
      <c r="S2097" t="s">
        <v>532</v>
      </c>
      <c r="T2097" t="s">
        <v>471</v>
      </c>
      <c r="U2097" s="373" t="s">
        <v>456</v>
      </c>
      <c r="V2097" t="str">
        <f t="shared" si="66"/>
        <v>Lower Hudson</v>
      </c>
      <c r="W2097" t="s">
        <v>566</v>
      </c>
    </row>
    <row r="2098" spans="10:23">
      <c r="J2098" s="372" t="str">
        <f t="shared" si="65"/>
        <v>10570Westchester</v>
      </c>
      <c r="K2098" s="373" t="s">
        <v>2607</v>
      </c>
      <c r="L2098">
        <v>10570</v>
      </c>
      <c r="M2098" s="373" t="s">
        <v>456</v>
      </c>
      <c r="N2098" s="373" t="s">
        <v>401</v>
      </c>
      <c r="O2098" s="373" t="s">
        <v>2558</v>
      </c>
      <c r="P2098" s="373" t="s">
        <v>532</v>
      </c>
      <c r="Q2098" s="425" t="s">
        <v>509</v>
      </c>
      <c r="R2098" t="s">
        <v>532</v>
      </c>
      <c r="S2098" t="s">
        <v>532</v>
      </c>
      <c r="T2098" t="s">
        <v>471</v>
      </c>
      <c r="U2098" s="373" t="s">
        <v>456</v>
      </c>
      <c r="V2098" t="str">
        <f t="shared" si="66"/>
        <v>Lower Hudson</v>
      </c>
      <c r="W2098" t="s">
        <v>566</v>
      </c>
    </row>
    <row r="2099" spans="10:23">
      <c r="J2099" s="372" t="str">
        <f t="shared" si="65"/>
        <v>10573Westchester</v>
      </c>
      <c r="K2099" s="373" t="s">
        <v>2608</v>
      </c>
      <c r="L2099">
        <v>10573</v>
      </c>
      <c r="M2099" s="373" t="s">
        <v>456</v>
      </c>
      <c r="N2099" s="373" t="s">
        <v>401</v>
      </c>
      <c r="O2099" s="373" t="s">
        <v>2558</v>
      </c>
      <c r="P2099" s="373" t="s">
        <v>532</v>
      </c>
      <c r="Q2099" s="425" t="s">
        <v>509</v>
      </c>
      <c r="R2099" t="s">
        <v>532</v>
      </c>
      <c r="S2099" t="s">
        <v>532</v>
      </c>
      <c r="T2099" t="s">
        <v>471</v>
      </c>
      <c r="U2099" s="373" t="s">
        <v>456</v>
      </c>
      <c r="V2099" t="str">
        <f t="shared" si="66"/>
        <v>Lower Hudson</v>
      </c>
      <c r="W2099" t="s">
        <v>566</v>
      </c>
    </row>
    <row r="2100" spans="10:23">
      <c r="J2100" s="372" t="str">
        <f t="shared" si="65"/>
        <v>10577Westchester</v>
      </c>
      <c r="K2100" s="373" t="s">
        <v>2609</v>
      </c>
      <c r="L2100">
        <v>10577</v>
      </c>
      <c r="M2100" s="373" t="s">
        <v>456</v>
      </c>
      <c r="N2100" s="373" t="s">
        <v>401</v>
      </c>
      <c r="O2100" s="373" t="s">
        <v>2558</v>
      </c>
      <c r="P2100" s="373" t="s">
        <v>532</v>
      </c>
      <c r="Q2100" s="425" t="s">
        <v>509</v>
      </c>
      <c r="R2100" t="s">
        <v>532</v>
      </c>
      <c r="S2100" t="s">
        <v>532</v>
      </c>
      <c r="T2100" t="s">
        <v>471</v>
      </c>
      <c r="U2100" s="373" t="s">
        <v>456</v>
      </c>
      <c r="V2100" t="str">
        <f t="shared" si="66"/>
        <v>Lower Hudson</v>
      </c>
      <c r="W2100" t="s">
        <v>566</v>
      </c>
    </row>
    <row r="2101" spans="10:23">
      <c r="J2101" s="372" t="str">
        <f t="shared" si="65"/>
        <v>10580Westchester</v>
      </c>
      <c r="K2101" s="373" t="s">
        <v>2610</v>
      </c>
      <c r="L2101">
        <v>10580</v>
      </c>
      <c r="M2101" s="373" t="s">
        <v>456</v>
      </c>
      <c r="N2101" s="373" t="s">
        <v>401</v>
      </c>
      <c r="O2101" s="373" t="s">
        <v>2558</v>
      </c>
      <c r="P2101" s="373" t="s">
        <v>532</v>
      </c>
      <c r="Q2101" s="425" t="s">
        <v>509</v>
      </c>
      <c r="R2101" t="s">
        <v>532</v>
      </c>
      <c r="S2101" t="s">
        <v>532</v>
      </c>
      <c r="T2101" t="s">
        <v>471</v>
      </c>
      <c r="U2101" s="373" t="s">
        <v>456</v>
      </c>
      <c r="V2101" t="str">
        <f t="shared" si="66"/>
        <v>Lower Hudson</v>
      </c>
      <c r="W2101" t="s">
        <v>566</v>
      </c>
    </row>
    <row r="2102" spans="10:23">
      <c r="J2102" s="372" t="str">
        <f t="shared" si="65"/>
        <v>10583Westchester</v>
      </c>
      <c r="K2102" s="373" t="s">
        <v>2611</v>
      </c>
      <c r="L2102">
        <v>10583</v>
      </c>
      <c r="M2102" s="373" t="s">
        <v>456</v>
      </c>
      <c r="N2102" s="373" t="s">
        <v>401</v>
      </c>
      <c r="O2102" s="373" t="s">
        <v>2558</v>
      </c>
      <c r="P2102" s="373" t="s">
        <v>532</v>
      </c>
      <c r="Q2102" s="425" t="s">
        <v>509</v>
      </c>
      <c r="R2102" t="s">
        <v>532</v>
      </c>
      <c r="S2102" t="s">
        <v>532</v>
      </c>
      <c r="T2102" t="s">
        <v>471</v>
      </c>
      <c r="U2102" s="373" t="s">
        <v>456</v>
      </c>
      <c r="V2102" t="str">
        <f t="shared" si="66"/>
        <v>Lower Hudson</v>
      </c>
      <c r="W2102" t="s">
        <v>566</v>
      </c>
    </row>
    <row r="2103" spans="10:23">
      <c r="J2103" s="372" t="str">
        <f t="shared" si="65"/>
        <v>10591Westchester</v>
      </c>
      <c r="K2103" s="373" t="s">
        <v>2612</v>
      </c>
      <c r="L2103">
        <v>10591</v>
      </c>
      <c r="M2103" s="373" t="s">
        <v>456</v>
      </c>
      <c r="N2103" s="373" t="s">
        <v>401</v>
      </c>
      <c r="O2103" s="373" t="s">
        <v>2558</v>
      </c>
      <c r="P2103" s="373" t="s">
        <v>532</v>
      </c>
      <c r="Q2103" s="425" t="s">
        <v>509</v>
      </c>
      <c r="R2103" t="s">
        <v>532</v>
      </c>
      <c r="S2103" t="s">
        <v>532</v>
      </c>
      <c r="T2103" t="s">
        <v>471</v>
      </c>
      <c r="U2103" s="373" t="s">
        <v>456</v>
      </c>
      <c r="V2103" t="str">
        <f t="shared" si="66"/>
        <v>Lower Hudson</v>
      </c>
      <c r="W2103" t="s">
        <v>566</v>
      </c>
    </row>
    <row r="2104" spans="10:23">
      <c r="J2104" s="372" t="str">
        <f t="shared" si="65"/>
        <v>10594Westchester</v>
      </c>
      <c r="K2104" s="373" t="s">
        <v>2613</v>
      </c>
      <c r="L2104">
        <v>10594</v>
      </c>
      <c r="M2104" s="373" t="s">
        <v>456</v>
      </c>
      <c r="N2104" s="373" t="s">
        <v>401</v>
      </c>
      <c r="O2104" s="373" t="s">
        <v>2558</v>
      </c>
      <c r="P2104" s="373" t="s">
        <v>532</v>
      </c>
      <c r="Q2104" s="425" t="s">
        <v>509</v>
      </c>
      <c r="R2104" t="s">
        <v>532</v>
      </c>
      <c r="S2104" t="s">
        <v>532</v>
      </c>
      <c r="T2104" t="s">
        <v>471</v>
      </c>
      <c r="U2104" s="373" t="s">
        <v>456</v>
      </c>
      <c r="V2104" t="str">
        <f t="shared" si="66"/>
        <v>Lower Hudson</v>
      </c>
      <c r="W2104" t="s">
        <v>566</v>
      </c>
    </row>
    <row r="2105" spans="10:23">
      <c r="J2105" s="372" t="str">
        <f t="shared" si="65"/>
        <v>10595Westchester</v>
      </c>
      <c r="K2105" s="373" t="s">
        <v>2614</v>
      </c>
      <c r="L2105">
        <v>10595</v>
      </c>
      <c r="M2105" s="373" t="s">
        <v>456</v>
      </c>
      <c r="N2105" s="373" t="s">
        <v>401</v>
      </c>
      <c r="O2105" s="373" t="s">
        <v>2558</v>
      </c>
      <c r="P2105" s="373" t="s">
        <v>532</v>
      </c>
      <c r="Q2105" s="425" t="s">
        <v>509</v>
      </c>
      <c r="R2105" t="s">
        <v>532</v>
      </c>
      <c r="S2105" t="s">
        <v>532</v>
      </c>
      <c r="T2105" t="s">
        <v>471</v>
      </c>
      <c r="U2105" s="373" t="s">
        <v>456</v>
      </c>
      <c r="V2105" t="str">
        <f t="shared" si="66"/>
        <v>Lower Hudson</v>
      </c>
      <c r="W2105" t="s">
        <v>566</v>
      </c>
    </row>
    <row r="2106" spans="10:23">
      <c r="J2106" s="372" t="str">
        <f t="shared" si="65"/>
        <v>10601Westchester</v>
      </c>
      <c r="K2106" s="373" t="s">
        <v>2615</v>
      </c>
      <c r="L2106">
        <v>10601</v>
      </c>
      <c r="M2106" s="373" t="s">
        <v>456</v>
      </c>
      <c r="N2106" s="373" t="s">
        <v>401</v>
      </c>
      <c r="O2106" s="373" t="s">
        <v>2558</v>
      </c>
      <c r="P2106" s="373" t="s">
        <v>532</v>
      </c>
      <c r="Q2106" s="425" t="s">
        <v>509</v>
      </c>
      <c r="R2106" t="s">
        <v>532</v>
      </c>
      <c r="S2106" t="s">
        <v>532</v>
      </c>
      <c r="T2106" t="s">
        <v>471</v>
      </c>
      <c r="U2106" s="373" t="s">
        <v>456</v>
      </c>
      <c r="V2106" t="str">
        <f t="shared" si="66"/>
        <v>Lower Hudson</v>
      </c>
      <c r="W2106" t="s">
        <v>566</v>
      </c>
    </row>
    <row r="2107" spans="10:23">
      <c r="J2107" s="372" t="str">
        <f t="shared" si="65"/>
        <v>10602Westchester</v>
      </c>
      <c r="K2107" s="373" t="s">
        <v>2616</v>
      </c>
      <c r="L2107">
        <v>10602</v>
      </c>
      <c r="M2107" s="373" t="s">
        <v>456</v>
      </c>
      <c r="N2107" s="373" t="s">
        <v>401</v>
      </c>
      <c r="O2107" s="373" t="s">
        <v>2558</v>
      </c>
      <c r="P2107" s="373" t="s">
        <v>532</v>
      </c>
      <c r="Q2107" s="425" t="s">
        <v>509</v>
      </c>
      <c r="R2107" t="s">
        <v>532</v>
      </c>
      <c r="S2107" t="s">
        <v>532</v>
      </c>
      <c r="T2107" t="s">
        <v>471</v>
      </c>
      <c r="U2107" s="373" t="s">
        <v>456</v>
      </c>
      <c r="V2107" t="str">
        <f t="shared" si="66"/>
        <v>Lower Hudson</v>
      </c>
      <c r="W2107" t="s">
        <v>566</v>
      </c>
    </row>
    <row r="2108" spans="10:23">
      <c r="J2108" s="372" t="str">
        <f t="shared" si="65"/>
        <v>10603Westchester</v>
      </c>
      <c r="K2108" s="373" t="s">
        <v>2617</v>
      </c>
      <c r="L2108">
        <v>10603</v>
      </c>
      <c r="M2108" s="373" t="s">
        <v>456</v>
      </c>
      <c r="N2108" s="373" t="s">
        <v>401</v>
      </c>
      <c r="O2108" s="373" t="s">
        <v>2558</v>
      </c>
      <c r="P2108" s="373" t="s">
        <v>532</v>
      </c>
      <c r="Q2108" s="425" t="s">
        <v>509</v>
      </c>
      <c r="R2108" t="s">
        <v>532</v>
      </c>
      <c r="S2108" t="s">
        <v>532</v>
      </c>
      <c r="T2108" t="s">
        <v>471</v>
      </c>
      <c r="U2108" s="373" t="s">
        <v>456</v>
      </c>
      <c r="V2108" t="str">
        <f t="shared" si="66"/>
        <v>Lower Hudson</v>
      </c>
      <c r="W2108" t="s">
        <v>566</v>
      </c>
    </row>
    <row r="2109" spans="10:23">
      <c r="J2109" s="372" t="str">
        <f t="shared" si="65"/>
        <v>10604Westchester</v>
      </c>
      <c r="K2109" s="373" t="s">
        <v>2618</v>
      </c>
      <c r="L2109">
        <v>10604</v>
      </c>
      <c r="M2109" s="373" t="s">
        <v>456</v>
      </c>
      <c r="N2109" s="373" t="s">
        <v>401</v>
      </c>
      <c r="O2109" s="373" t="s">
        <v>2558</v>
      </c>
      <c r="P2109" s="373" t="s">
        <v>532</v>
      </c>
      <c r="Q2109" s="425" t="s">
        <v>509</v>
      </c>
      <c r="R2109" t="s">
        <v>532</v>
      </c>
      <c r="S2109" t="s">
        <v>532</v>
      </c>
      <c r="T2109" t="s">
        <v>471</v>
      </c>
      <c r="U2109" s="373" t="s">
        <v>456</v>
      </c>
      <c r="V2109" t="str">
        <f t="shared" si="66"/>
        <v>Lower Hudson</v>
      </c>
      <c r="W2109" t="s">
        <v>566</v>
      </c>
    </row>
    <row r="2110" spans="10:23">
      <c r="J2110" s="372" t="str">
        <f t="shared" si="65"/>
        <v>10605Westchester</v>
      </c>
      <c r="K2110" s="373" t="s">
        <v>2619</v>
      </c>
      <c r="L2110">
        <v>10605</v>
      </c>
      <c r="M2110" s="373" t="s">
        <v>456</v>
      </c>
      <c r="N2110" s="373" t="s">
        <v>401</v>
      </c>
      <c r="O2110" s="373" t="s">
        <v>2558</v>
      </c>
      <c r="P2110" s="373" t="s">
        <v>532</v>
      </c>
      <c r="Q2110" s="425" t="s">
        <v>509</v>
      </c>
      <c r="R2110" t="s">
        <v>532</v>
      </c>
      <c r="S2110" t="s">
        <v>532</v>
      </c>
      <c r="T2110" t="s">
        <v>471</v>
      </c>
      <c r="U2110" s="373" t="s">
        <v>456</v>
      </c>
      <c r="V2110" t="str">
        <f t="shared" si="66"/>
        <v>Lower Hudson</v>
      </c>
      <c r="W2110" t="s">
        <v>566</v>
      </c>
    </row>
    <row r="2111" spans="10:23">
      <c r="J2111" s="372" t="str">
        <f t="shared" si="65"/>
        <v>10606Westchester</v>
      </c>
      <c r="K2111" s="373" t="s">
        <v>2620</v>
      </c>
      <c r="L2111">
        <v>10606</v>
      </c>
      <c r="M2111" s="373" t="s">
        <v>456</v>
      </c>
      <c r="N2111" s="373" t="s">
        <v>401</v>
      </c>
      <c r="O2111" s="373" t="s">
        <v>2558</v>
      </c>
      <c r="P2111" s="373" t="s">
        <v>532</v>
      </c>
      <c r="Q2111" s="425" t="s">
        <v>509</v>
      </c>
      <c r="R2111" t="s">
        <v>532</v>
      </c>
      <c r="S2111" t="s">
        <v>532</v>
      </c>
      <c r="T2111" t="s">
        <v>471</v>
      </c>
      <c r="U2111" s="373" t="s">
        <v>456</v>
      </c>
      <c r="V2111" t="str">
        <f t="shared" si="66"/>
        <v>Lower Hudson</v>
      </c>
      <c r="W2111" t="s">
        <v>566</v>
      </c>
    </row>
    <row r="2112" spans="10:23">
      <c r="J2112" s="372" t="str">
        <f t="shared" si="65"/>
        <v>10607Westchester</v>
      </c>
      <c r="K2112" s="373" t="s">
        <v>2621</v>
      </c>
      <c r="L2112">
        <v>10607</v>
      </c>
      <c r="M2112" s="373" t="s">
        <v>456</v>
      </c>
      <c r="N2112" s="373" t="s">
        <v>401</v>
      </c>
      <c r="O2112" s="373" t="s">
        <v>2558</v>
      </c>
      <c r="P2112" s="373" t="s">
        <v>532</v>
      </c>
      <c r="Q2112" s="425" t="s">
        <v>509</v>
      </c>
      <c r="R2112" t="s">
        <v>532</v>
      </c>
      <c r="S2112" t="s">
        <v>532</v>
      </c>
      <c r="T2112" t="s">
        <v>471</v>
      </c>
      <c r="U2112" s="373" t="s">
        <v>456</v>
      </c>
      <c r="V2112" t="str">
        <f t="shared" si="66"/>
        <v>Lower Hudson</v>
      </c>
      <c r="W2112" t="s">
        <v>566</v>
      </c>
    </row>
    <row r="2113" spans="10:23">
      <c r="J2113" s="372" t="str">
        <f t="shared" si="65"/>
        <v>10610Westchester</v>
      </c>
      <c r="K2113" s="373" t="s">
        <v>2622</v>
      </c>
      <c r="L2113">
        <v>10610</v>
      </c>
      <c r="M2113" s="373" t="s">
        <v>456</v>
      </c>
      <c r="N2113" s="373" t="s">
        <v>401</v>
      </c>
      <c r="O2113" s="373" t="s">
        <v>2558</v>
      </c>
      <c r="P2113" s="373" t="s">
        <v>532</v>
      </c>
      <c r="Q2113" s="425" t="s">
        <v>509</v>
      </c>
      <c r="R2113" t="s">
        <v>532</v>
      </c>
      <c r="S2113" t="s">
        <v>532</v>
      </c>
      <c r="T2113" t="s">
        <v>471</v>
      </c>
      <c r="U2113" s="373" t="s">
        <v>456</v>
      </c>
      <c r="V2113" t="str">
        <f t="shared" si="66"/>
        <v>Lower Hudson</v>
      </c>
      <c r="W2113" t="s">
        <v>566</v>
      </c>
    </row>
    <row r="2114" spans="10:23">
      <c r="J2114" s="372" t="str">
        <f t="shared" si="65"/>
        <v>10701Westchester</v>
      </c>
      <c r="K2114" s="373" t="s">
        <v>2623</v>
      </c>
      <c r="L2114">
        <v>10701</v>
      </c>
      <c r="M2114" s="373" t="s">
        <v>456</v>
      </c>
      <c r="N2114" s="373" t="s">
        <v>401</v>
      </c>
      <c r="O2114" s="373" t="s">
        <v>2558</v>
      </c>
      <c r="P2114" s="373" t="s">
        <v>532</v>
      </c>
      <c r="Q2114" s="425" t="s">
        <v>509</v>
      </c>
      <c r="R2114" t="s">
        <v>532</v>
      </c>
      <c r="S2114" t="s">
        <v>532</v>
      </c>
      <c r="T2114" t="s">
        <v>471</v>
      </c>
      <c r="U2114" s="373" t="s">
        <v>456</v>
      </c>
      <c r="V2114" t="str">
        <f t="shared" si="66"/>
        <v>Lower Hudson</v>
      </c>
      <c r="W2114" t="s">
        <v>566</v>
      </c>
    </row>
    <row r="2115" spans="10:23">
      <c r="J2115" s="372" t="str">
        <f t="shared" si="65"/>
        <v>10702Westchester</v>
      </c>
      <c r="K2115" s="373" t="s">
        <v>2624</v>
      </c>
      <c r="L2115">
        <v>10702</v>
      </c>
      <c r="M2115" s="373" t="s">
        <v>456</v>
      </c>
      <c r="N2115" s="373" t="s">
        <v>401</v>
      </c>
      <c r="O2115" s="373" t="s">
        <v>2558</v>
      </c>
      <c r="P2115" s="373" t="s">
        <v>532</v>
      </c>
      <c r="Q2115" s="425" t="s">
        <v>509</v>
      </c>
      <c r="R2115" t="s">
        <v>532</v>
      </c>
      <c r="S2115" t="s">
        <v>532</v>
      </c>
      <c r="T2115" t="s">
        <v>471</v>
      </c>
      <c r="U2115" s="373" t="s">
        <v>456</v>
      </c>
      <c r="V2115" t="str">
        <f t="shared" si="66"/>
        <v>Lower Hudson</v>
      </c>
      <c r="W2115" t="s">
        <v>566</v>
      </c>
    </row>
    <row r="2116" spans="10:23">
      <c r="J2116" s="372" t="str">
        <f t="shared" si="65"/>
        <v>10703Westchester</v>
      </c>
      <c r="K2116" s="373" t="s">
        <v>2625</v>
      </c>
      <c r="L2116">
        <v>10703</v>
      </c>
      <c r="M2116" s="373" t="s">
        <v>456</v>
      </c>
      <c r="N2116" s="373" t="s">
        <v>401</v>
      </c>
      <c r="O2116" s="373" t="s">
        <v>2558</v>
      </c>
      <c r="P2116" s="373" t="s">
        <v>532</v>
      </c>
      <c r="Q2116" s="425" t="s">
        <v>509</v>
      </c>
      <c r="R2116" t="s">
        <v>532</v>
      </c>
      <c r="S2116" t="s">
        <v>532</v>
      </c>
      <c r="T2116" t="s">
        <v>471</v>
      </c>
      <c r="U2116" s="373" t="s">
        <v>456</v>
      </c>
      <c r="V2116" t="str">
        <f t="shared" si="66"/>
        <v>Lower Hudson</v>
      </c>
      <c r="W2116" t="s">
        <v>566</v>
      </c>
    </row>
    <row r="2117" spans="10:23">
      <c r="J2117" s="372" t="str">
        <f t="shared" ref="J2117:J2159" si="67">CONCATENATE(L2117,O2117)</f>
        <v>10704Westchester</v>
      </c>
      <c r="K2117" s="373" t="s">
        <v>2626</v>
      </c>
      <c r="L2117">
        <v>10704</v>
      </c>
      <c r="M2117" s="373" t="s">
        <v>456</v>
      </c>
      <c r="N2117" s="373" t="s">
        <v>401</v>
      </c>
      <c r="O2117" s="373" t="s">
        <v>2558</v>
      </c>
      <c r="P2117" s="373" t="s">
        <v>532</v>
      </c>
      <c r="Q2117" s="425" t="s">
        <v>509</v>
      </c>
      <c r="R2117" t="s">
        <v>532</v>
      </c>
      <c r="S2117" t="s">
        <v>532</v>
      </c>
      <c r="T2117" t="s">
        <v>471</v>
      </c>
      <c r="U2117" s="373" t="s">
        <v>456</v>
      </c>
      <c r="V2117" t="str">
        <f t="shared" ref="V2117:V2159" si="68">Q2117</f>
        <v>Lower Hudson</v>
      </c>
      <c r="W2117" t="s">
        <v>566</v>
      </c>
    </row>
    <row r="2118" spans="10:23">
      <c r="J2118" s="372" t="str">
        <f t="shared" si="67"/>
        <v>10705Westchester</v>
      </c>
      <c r="K2118" s="373" t="s">
        <v>2627</v>
      </c>
      <c r="L2118">
        <v>10705</v>
      </c>
      <c r="M2118" s="373" t="s">
        <v>456</v>
      </c>
      <c r="N2118" s="373" t="s">
        <v>401</v>
      </c>
      <c r="O2118" s="373" t="s">
        <v>2558</v>
      </c>
      <c r="P2118" s="373" t="s">
        <v>532</v>
      </c>
      <c r="Q2118" s="425" t="s">
        <v>509</v>
      </c>
      <c r="R2118" t="s">
        <v>532</v>
      </c>
      <c r="S2118" t="s">
        <v>532</v>
      </c>
      <c r="T2118" t="s">
        <v>471</v>
      </c>
      <c r="U2118" s="373" t="s">
        <v>456</v>
      </c>
      <c r="V2118" t="str">
        <f t="shared" si="68"/>
        <v>Lower Hudson</v>
      </c>
      <c r="W2118" t="s">
        <v>566</v>
      </c>
    </row>
    <row r="2119" spans="10:23">
      <c r="J2119" s="372" t="str">
        <f t="shared" si="67"/>
        <v>10706Westchester</v>
      </c>
      <c r="K2119" s="373" t="s">
        <v>2628</v>
      </c>
      <c r="L2119">
        <v>10706</v>
      </c>
      <c r="M2119" s="373" t="s">
        <v>456</v>
      </c>
      <c r="N2119" s="373" t="s">
        <v>401</v>
      </c>
      <c r="O2119" s="373" t="s">
        <v>2558</v>
      </c>
      <c r="P2119" s="373" t="s">
        <v>532</v>
      </c>
      <c r="Q2119" s="425" t="s">
        <v>509</v>
      </c>
      <c r="R2119" t="s">
        <v>532</v>
      </c>
      <c r="S2119" t="s">
        <v>532</v>
      </c>
      <c r="T2119" t="s">
        <v>471</v>
      </c>
      <c r="U2119" s="373" t="s">
        <v>456</v>
      </c>
      <c r="V2119" t="str">
        <f t="shared" si="68"/>
        <v>Lower Hudson</v>
      </c>
      <c r="W2119" t="s">
        <v>566</v>
      </c>
    </row>
    <row r="2120" spans="10:23">
      <c r="J2120" s="372" t="str">
        <f t="shared" si="67"/>
        <v>10707Westchester</v>
      </c>
      <c r="K2120" s="373" t="s">
        <v>2629</v>
      </c>
      <c r="L2120">
        <v>10707</v>
      </c>
      <c r="M2120" s="373" t="s">
        <v>456</v>
      </c>
      <c r="N2120" s="373" t="s">
        <v>401</v>
      </c>
      <c r="O2120" s="373" t="s">
        <v>2558</v>
      </c>
      <c r="P2120" s="373" t="s">
        <v>532</v>
      </c>
      <c r="Q2120" s="425" t="s">
        <v>509</v>
      </c>
      <c r="R2120" t="s">
        <v>532</v>
      </c>
      <c r="S2120" t="s">
        <v>532</v>
      </c>
      <c r="T2120" t="s">
        <v>471</v>
      </c>
      <c r="U2120" s="373" t="s">
        <v>456</v>
      </c>
      <c r="V2120" t="str">
        <f t="shared" si="68"/>
        <v>Lower Hudson</v>
      </c>
      <c r="W2120" t="s">
        <v>566</v>
      </c>
    </row>
    <row r="2121" spans="10:23">
      <c r="J2121" s="372" t="str">
        <f t="shared" si="67"/>
        <v>10708Westchester</v>
      </c>
      <c r="K2121" s="373" t="s">
        <v>2630</v>
      </c>
      <c r="L2121">
        <v>10708</v>
      </c>
      <c r="M2121" s="373" t="s">
        <v>456</v>
      </c>
      <c r="N2121" s="373" t="s">
        <v>401</v>
      </c>
      <c r="O2121" s="373" t="s">
        <v>2558</v>
      </c>
      <c r="P2121" s="373" t="s">
        <v>532</v>
      </c>
      <c r="Q2121" s="425" t="s">
        <v>509</v>
      </c>
      <c r="R2121" t="s">
        <v>532</v>
      </c>
      <c r="S2121" t="s">
        <v>532</v>
      </c>
      <c r="T2121" t="s">
        <v>471</v>
      </c>
      <c r="U2121" s="373" t="s">
        <v>456</v>
      </c>
      <c r="V2121" t="str">
        <f t="shared" si="68"/>
        <v>Lower Hudson</v>
      </c>
      <c r="W2121" t="s">
        <v>566</v>
      </c>
    </row>
    <row r="2122" spans="10:23">
      <c r="J2122" s="372" t="str">
        <f t="shared" si="67"/>
        <v>10709Westchester</v>
      </c>
      <c r="K2122" s="373" t="s">
        <v>2631</v>
      </c>
      <c r="L2122">
        <v>10709</v>
      </c>
      <c r="M2122" s="373" t="s">
        <v>456</v>
      </c>
      <c r="N2122" s="373" t="s">
        <v>401</v>
      </c>
      <c r="O2122" s="373" t="s">
        <v>2558</v>
      </c>
      <c r="P2122" s="373" t="s">
        <v>532</v>
      </c>
      <c r="Q2122" s="425" t="s">
        <v>509</v>
      </c>
      <c r="R2122" t="s">
        <v>532</v>
      </c>
      <c r="S2122" t="s">
        <v>532</v>
      </c>
      <c r="T2122" t="s">
        <v>471</v>
      </c>
      <c r="U2122" s="373" t="s">
        <v>456</v>
      </c>
      <c r="V2122" t="str">
        <f t="shared" si="68"/>
        <v>Lower Hudson</v>
      </c>
      <c r="W2122" t="s">
        <v>566</v>
      </c>
    </row>
    <row r="2123" spans="10:23">
      <c r="J2123" s="372" t="str">
        <f t="shared" si="67"/>
        <v>10710Westchester</v>
      </c>
      <c r="K2123" s="373" t="s">
        <v>2632</v>
      </c>
      <c r="L2123">
        <v>10710</v>
      </c>
      <c r="M2123" s="373" t="s">
        <v>456</v>
      </c>
      <c r="N2123" s="373" t="s">
        <v>401</v>
      </c>
      <c r="O2123" s="373" t="s">
        <v>2558</v>
      </c>
      <c r="P2123" s="373" t="s">
        <v>532</v>
      </c>
      <c r="Q2123" s="425" t="s">
        <v>509</v>
      </c>
      <c r="R2123" t="s">
        <v>532</v>
      </c>
      <c r="S2123" t="s">
        <v>532</v>
      </c>
      <c r="T2123" t="s">
        <v>471</v>
      </c>
      <c r="U2123" s="373" t="s">
        <v>456</v>
      </c>
      <c r="V2123" t="str">
        <f t="shared" si="68"/>
        <v>Lower Hudson</v>
      </c>
      <c r="W2123" t="s">
        <v>566</v>
      </c>
    </row>
    <row r="2124" spans="10:23">
      <c r="J2124" s="372" t="str">
        <f t="shared" si="67"/>
        <v>10801Westchester</v>
      </c>
      <c r="K2124" s="373" t="s">
        <v>2633</v>
      </c>
      <c r="L2124">
        <v>10801</v>
      </c>
      <c r="M2124" s="373" t="s">
        <v>456</v>
      </c>
      <c r="N2124" s="373" t="s">
        <v>401</v>
      </c>
      <c r="O2124" s="373" t="s">
        <v>2558</v>
      </c>
      <c r="P2124" s="373" t="s">
        <v>532</v>
      </c>
      <c r="Q2124" s="425" t="s">
        <v>509</v>
      </c>
      <c r="R2124" t="s">
        <v>532</v>
      </c>
      <c r="S2124" t="s">
        <v>532</v>
      </c>
      <c r="T2124" t="s">
        <v>471</v>
      </c>
      <c r="U2124" s="373" t="s">
        <v>456</v>
      </c>
      <c r="V2124" t="str">
        <f t="shared" si="68"/>
        <v>Lower Hudson</v>
      </c>
      <c r="W2124" t="s">
        <v>566</v>
      </c>
    </row>
    <row r="2125" spans="10:23">
      <c r="J2125" s="372" t="str">
        <f t="shared" si="67"/>
        <v>10802Westchester</v>
      </c>
      <c r="K2125" s="373" t="s">
        <v>2634</v>
      </c>
      <c r="L2125">
        <v>10802</v>
      </c>
      <c r="M2125" s="373" t="s">
        <v>456</v>
      </c>
      <c r="N2125" s="373" t="s">
        <v>401</v>
      </c>
      <c r="O2125" s="373" t="s">
        <v>2558</v>
      </c>
      <c r="P2125" s="373" t="s">
        <v>532</v>
      </c>
      <c r="Q2125" s="425" t="s">
        <v>509</v>
      </c>
      <c r="R2125" t="s">
        <v>532</v>
      </c>
      <c r="S2125" t="s">
        <v>532</v>
      </c>
      <c r="T2125" t="s">
        <v>471</v>
      </c>
      <c r="U2125" s="373" t="s">
        <v>456</v>
      </c>
      <c r="V2125" t="str">
        <f t="shared" si="68"/>
        <v>Lower Hudson</v>
      </c>
      <c r="W2125" t="s">
        <v>566</v>
      </c>
    </row>
    <row r="2126" spans="10:23">
      <c r="J2126" s="372" t="str">
        <f t="shared" si="67"/>
        <v>10803Westchester</v>
      </c>
      <c r="K2126" s="373" t="s">
        <v>2635</v>
      </c>
      <c r="L2126">
        <v>10803</v>
      </c>
      <c r="M2126" s="373" t="s">
        <v>456</v>
      </c>
      <c r="N2126" s="373" t="s">
        <v>401</v>
      </c>
      <c r="O2126" s="373" t="s">
        <v>2558</v>
      </c>
      <c r="P2126" s="373" t="s">
        <v>532</v>
      </c>
      <c r="Q2126" s="425" t="s">
        <v>509</v>
      </c>
      <c r="R2126" t="s">
        <v>532</v>
      </c>
      <c r="S2126" t="s">
        <v>532</v>
      </c>
      <c r="T2126" t="s">
        <v>471</v>
      </c>
      <c r="U2126" s="373" t="s">
        <v>456</v>
      </c>
      <c r="V2126" t="str">
        <f t="shared" si="68"/>
        <v>Lower Hudson</v>
      </c>
      <c r="W2126" t="s">
        <v>566</v>
      </c>
    </row>
    <row r="2127" spans="10:23">
      <c r="J2127" s="372" t="str">
        <f t="shared" si="67"/>
        <v>10804Westchester</v>
      </c>
      <c r="K2127" s="373" t="s">
        <v>2636</v>
      </c>
      <c r="L2127">
        <v>10804</v>
      </c>
      <c r="M2127" s="373" t="s">
        <v>456</v>
      </c>
      <c r="N2127" s="373" t="s">
        <v>401</v>
      </c>
      <c r="O2127" s="373" t="s">
        <v>2558</v>
      </c>
      <c r="P2127" s="373" t="s">
        <v>532</v>
      </c>
      <c r="Q2127" s="425" t="s">
        <v>509</v>
      </c>
      <c r="R2127" t="s">
        <v>532</v>
      </c>
      <c r="S2127" t="s">
        <v>532</v>
      </c>
      <c r="T2127" t="s">
        <v>471</v>
      </c>
      <c r="U2127" s="373" t="s">
        <v>456</v>
      </c>
      <c r="V2127" t="str">
        <f t="shared" si="68"/>
        <v>Lower Hudson</v>
      </c>
      <c r="W2127" t="s">
        <v>566</v>
      </c>
    </row>
    <row r="2128" spans="10:23">
      <c r="J2128" s="372" t="str">
        <f t="shared" si="67"/>
        <v>10805Westchester</v>
      </c>
      <c r="K2128" s="373" t="s">
        <v>2637</v>
      </c>
      <c r="L2128">
        <v>10805</v>
      </c>
      <c r="M2128" s="373" t="s">
        <v>456</v>
      </c>
      <c r="N2128" s="373" t="s">
        <v>401</v>
      </c>
      <c r="O2128" s="373" t="s">
        <v>2558</v>
      </c>
      <c r="P2128" s="373" t="s">
        <v>532</v>
      </c>
      <c r="Q2128" s="425" t="s">
        <v>509</v>
      </c>
      <c r="R2128" t="s">
        <v>532</v>
      </c>
      <c r="S2128" t="s">
        <v>532</v>
      </c>
      <c r="T2128" t="s">
        <v>471</v>
      </c>
      <c r="U2128" s="373" t="s">
        <v>456</v>
      </c>
      <c r="V2128" t="str">
        <f t="shared" si="68"/>
        <v>Lower Hudson</v>
      </c>
      <c r="W2128" t="s">
        <v>566</v>
      </c>
    </row>
    <row r="2129" spans="10:23">
      <c r="J2129" s="372" t="str">
        <f t="shared" si="67"/>
        <v>10578Westchester</v>
      </c>
      <c r="K2129" s="373" t="s">
        <v>2638</v>
      </c>
      <c r="L2129">
        <v>10578</v>
      </c>
      <c r="M2129" s="373" t="s">
        <v>452</v>
      </c>
      <c r="N2129" s="373" t="s">
        <v>492</v>
      </c>
      <c r="O2129" s="373" t="s">
        <v>2558</v>
      </c>
      <c r="P2129" s="373" t="s">
        <v>532</v>
      </c>
      <c r="Q2129" s="425" t="s">
        <v>509</v>
      </c>
      <c r="R2129" t="s">
        <v>532</v>
      </c>
      <c r="S2129" t="s">
        <v>532</v>
      </c>
      <c r="T2129" t="s">
        <v>471</v>
      </c>
      <c r="U2129" s="373" t="s">
        <v>452</v>
      </c>
      <c r="V2129" t="str">
        <f t="shared" si="68"/>
        <v>Lower Hudson</v>
      </c>
      <c r="W2129" t="s">
        <v>566</v>
      </c>
    </row>
    <row r="2130" spans="10:23">
      <c r="J2130" s="372" t="str">
        <f t="shared" si="67"/>
        <v>14011Wyoming</v>
      </c>
      <c r="K2130" s="373" t="s">
        <v>2639</v>
      </c>
      <c r="L2130">
        <v>14011</v>
      </c>
      <c r="M2130" s="373" t="s">
        <v>418</v>
      </c>
      <c r="N2130" s="373" t="s">
        <v>378</v>
      </c>
      <c r="O2130" s="373" t="s">
        <v>2640</v>
      </c>
      <c r="P2130" s="373" t="s">
        <v>1053</v>
      </c>
      <c r="Q2130" t="s">
        <v>515</v>
      </c>
      <c r="R2130" t="s">
        <v>515</v>
      </c>
      <c r="S2130" t="s">
        <v>515</v>
      </c>
      <c r="U2130" s="373" t="s">
        <v>418</v>
      </c>
      <c r="V2130" t="str">
        <f t="shared" si="68"/>
        <v>Western</v>
      </c>
      <c r="W2130" t="s">
        <v>516</v>
      </c>
    </row>
    <row r="2131" spans="10:23">
      <c r="J2131" s="372" t="str">
        <f t="shared" si="67"/>
        <v>14167Wyoming</v>
      </c>
      <c r="K2131" s="373" t="s">
        <v>2641</v>
      </c>
      <c r="L2131">
        <v>14167</v>
      </c>
      <c r="M2131" s="373" t="s">
        <v>418</v>
      </c>
      <c r="N2131" s="373" t="s">
        <v>378</v>
      </c>
      <c r="O2131" s="373" t="s">
        <v>2640</v>
      </c>
      <c r="P2131" s="373" t="s">
        <v>1053</v>
      </c>
      <c r="Q2131" t="s">
        <v>515</v>
      </c>
      <c r="R2131" t="s">
        <v>515</v>
      </c>
      <c r="S2131" t="s">
        <v>515</v>
      </c>
      <c r="U2131" s="373" t="s">
        <v>418</v>
      </c>
      <c r="V2131" t="str">
        <f t="shared" si="68"/>
        <v>Western</v>
      </c>
      <c r="W2131" t="s">
        <v>516</v>
      </c>
    </row>
    <row r="2132" spans="10:23">
      <c r="J2132" s="372" t="str">
        <f t="shared" si="67"/>
        <v>14037Wyoming</v>
      </c>
      <c r="K2132" s="373" t="s">
        <v>2642</v>
      </c>
      <c r="L2132">
        <v>14037</v>
      </c>
      <c r="M2132" s="373" t="s">
        <v>418</v>
      </c>
      <c r="N2132" s="373" t="s">
        <v>492</v>
      </c>
      <c r="O2132" s="373" t="s">
        <v>2640</v>
      </c>
      <c r="P2132" s="373" t="s">
        <v>1053</v>
      </c>
      <c r="Q2132" t="s">
        <v>515</v>
      </c>
      <c r="R2132" t="s">
        <v>515</v>
      </c>
      <c r="S2132" t="s">
        <v>515</v>
      </c>
      <c r="U2132" s="373" t="s">
        <v>418</v>
      </c>
      <c r="V2132" t="str">
        <f t="shared" si="68"/>
        <v>Western</v>
      </c>
      <c r="W2132" t="s">
        <v>516</v>
      </c>
    </row>
    <row r="2133" spans="10:23">
      <c r="J2133" s="372" t="str">
        <f t="shared" si="67"/>
        <v>14082Wyoming</v>
      </c>
      <c r="K2133" s="373" t="s">
        <v>2643</v>
      </c>
      <c r="L2133">
        <v>14082</v>
      </c>
      <c r="M2133" s="373" t="s">
        <v>418</v>
      </c>
      <c r="N2133" s="373" t="s">
        <v>492</v>
      </c>
      <c r="O2133" s="373" t="s">
        <v>2640</v>
      </c>
      <c r="P2133" s="373" t="s">
        <v>1053</v>
      </c>
      <c r="Q2133" t="s">
        <v>515</v>
      </c>
      <c r="R2133" t="s">
        <v>515</v>
      </c>
      <c r="S2133" t="s">
        <v>515</v>
      </c>
      <c r="U2133" s="373" t="s">
        <v>418</v>
      </c>
      <c r="V2133" t="str">
        <f t="shared" si="68"/>
        <v>Western</v>
      </c>
      <c r="W2133" t="s">
        <v>516</v>
      </c>
    </row>
    <row r="2134" spans="10:23">
      <c r="J2134" s="372" t="str">
        <f t="shared" si="67"/>
        <v>14083Wyoming</v>
      </c>
      <c r="K2134" s="373" t="s">
        <v>2644</v>
      </c>
      <c r="L2134">
        <v>14083</v>
      </c>
      <c r="M2134" s="373" t="s">
        <v>418</v>
      </c>
      <c r="N2134" s="373" t="s">
        <v>492</v>
      </c>
      <c r="O2134" s="373" t="s">
        <v>2640</v>
      </c>
      <c r="P2134" s="373" t="s">
        <v>1053</v>
      </c>
      <c r="Q2134" t="s">
        <v>515</v>
      </c>
      <c r="R2134" t="s">
        <v>515</v>
      </c>
      <c r="S2134" t="s">
        <v>515</v>
      </c>
      <c r="U2134" s="373" t="s">
        <v>418</v>
      </c>
      <c r="V2134" t="str">
        <f t="shared" si="68"/>
        <v>Western</v>
      </c>
      <c r="W2134" t="s">
        <v>516</v>
      </c>
    </row>
    <row r="2135" spans="10:23">
      <c r="J2135" s="372" t="str">
        <f t="shared" si="67"/>
        <v>14113Wyoming</v>
      </c>
      <c r="K2135" s="373" t="s">
        <v>2645</v>
      </c>
      <c r="L2135">
        <v>14113</v>
      </c>
      <c r="M2135" s="373" t="s">
        <v>418</v>
      </c>
      <c r="N2135" s="373" t="s">
        <v>492</v>
      </c>
      <c r="O2135" s="373" t="s">
        <v>2640</v>
      </c>
      <c r="P2135" s="373" t="s">
        <v>1053</v>
      </c>
      <c r="Q2135" t="s">
        <v>515</v>
      </c>
      <c r="R2135" t="s">
        <v>515</v>
      </c>
      <c r="S2135" t="s">
        <v>515</v>
      </c>
      <c r="U2135" s="373" t="s">
        <v>418</v>
      </c>
      <c r="V2135" t="str">
        <f t="shared" si="68"/>
        <v>Western</v>
      </c>
      <c r="W2135" t="s">
        <v>516</v>
      </c>
    </row>
    <row r="2136" spans="10:23">
      <c r="J2136" s="372" t="str">
        <f t="shared" si="67"/>
        <v>14145Wyoming</v>
      </c>
      <c r="K2136" s="373" t="s">
        <v>2646</v>
      </c>
      <c r="L2136">
        <v>14145</v>
      </c>
      <c r="M2136" s="373" t="s">
        <v>418</v>
      </c>
      <c r="N2136" s="373" t="s">
        <v>492</v>
      </c>
      <c r="O2136" s="373" t="s">
        <v>2640</v>
      </c>
      <c r="P2136" s="373" t="s">
        <v>1053</v>
      </c>
      <c r="Q2136" t="s">
        <v>515</v>
      </c>
      <c r="R2136" t="s">
        <v>515</v>
      </c>
      <c r="S2136" t="s">
        <v>515</v>
      </c>
      <c r="U2136" s="373" t="s">
        <v>418</v>
      </c>
      <c r="V2136" t="str">
        <f t="shared" si="68"/>
        <v>Western</v>
      </c>
      <c r="W2136" t="s">
        <v>516</v>
      </c>
    </row>
    <row r="2137" spans="10:23">
      <c r="J2137" s="372" t="str">
        <f t="shared" si="67"/>
        <v>14549Wyoming</v>
      </c>
      <c r="K2137" s="373" t="s">
        <v>2647</v>
      </c>
      <c r="L2137">
        <v>14549</v>
      </c>
      <c r="M2137" s="373" t="s">
        <v>418</v>
      </c>
      <c r="N2137" s="373" t="s">
        <v>494</v>
      </c>
      <c r="O2137" s="373" t="s">
        <v>2640</v>
      </c>
      <c r="P2137" s="373" t="s">
        <v>1053</v>
      </c>
      <c r="Q2137" t="s">
        <v>515</v>
      </c>
      <c r="R2137" t="s">
        <v>515</v>
      </c>
      <c r="S2137" t="s">
        <v>515</v>
      </c>
      <c r="U2137" s="373" t="s">
        <v>418</v>
      </c>
      <c r="V2137" t="str">
        <f t="shared" si="68"/>
        <v>Western</v>
      </c>
      <c r="W2137" t="s">
        <v>516</v>
      </c>
    </row>
    <row r="2138" spans="10:23">
      <c r="J2138" s="372" t="str">
        <f t="shared" si="67"/>
        <v>14550Wyoming</v>
      </c>
      <c r="K2138" s="373" t="s">
        <v>2648</v>
      </c>
      <c r="L2138">
        <v>14550</v>
      </c>
      <c r="M2138" s="373" t="s">
        <v>418</v>
      </c>
      <c r="N2138" s="373" t="s">
        <v>494</v>
      </c>
      <c r="O2138" s="373" t="s">
        <v>2640</v>
      </c>
      <c r="P2138" s="373" t="s">
        <v>1053</v>
      </c>
      <c r="Q2138" t="s">
        <v>515</v>
      </c>
      <c r="R2138" t="s">
        <v>515</v>
      </c>
      <c r="S2138" t="s">
        <v>515</v>
      </c>
      <c r="U2138" s="373" t="s">
        <v>418</v>
      </c>
      <c r="V2138" t="str">
        <f t="shared" si="68"/>
        <v>Western</v>
      </c>
      <c r="W2138" t="s">
        <v>516</v>
      </c>
    </row>
    <row r="2139" spans="10:23">
      <c r="J2139" s="372" t="str">
        <f t="shared" si="67"/>
        <v>14427Wyoming</v>
      </c>
      <c r="K2139" s="373" t="s">
        <v>2649</v>
      </c>
      <c r="L2139">
        <v>14427</v>
      </c>
      <c r="M2139" s="373" t="s">
        <v>418</v>
      </c>
      <c r="N2139" s="373" t="s">
        <v>494</v>
      </c>
      <c r="O2139" s="373" t="s">
        <v>2640</v>
      </c>
      <c r="P2139" s="373" t="s">
        <v>1053</v>
      </c>
      <c r="Q2139" t="s">
        <v>515</v>
      </c>
      <c r="R2139" t="s">
        <v>515</v>
      </c>
      <c r="S2139" t="s">
        <v>515</v>
      </c>
      <c r="U2139" s="373" t="s">
        <v>418</v>
      </c>
      <c r="V2139" t="str">
        <f t="shared" si="68"/>
        <v>Western</v>
      </c>
      <c r="W2139" t="s">
        <v>516</v>
      </c>
    </row>
    <row r="2140" spans="10:23">
      <c r="J2140" s="372" t="str">
        <f t="shared" si="67"/>
        <v>14039Wyoming</v>
      </c>
      <c r="K2140" s="373" t="s">
        <v>2650</v>
      </c>
      <c r="L2140">
        <v>14039</v>
      </c>
      <c r="M2140" s="373" t="s">
        <v>418</v>
      </c>
      <c r="N2140" s="373" t="s">
        <v>492</v>
      </c>
      <c r="O2140" s="373" t="s">
        <v>2640</v>
      </c>
      <c r="P2140" s="373" t="s">
        <v>1053</v>
      </c>
      <c r="Q2140" t="s">
        <v>515</v>
      </c>
      <c r="R2140" t="s">
        <v>515</v>
      </c>
      <c r="S2140" t="s">
        <v>515</v>
      </c>
      <c r="U2140" s="373" t="s">
        <v>418</v>
      </c>
      <c r="V2140" t="str">
        <f t="shared" si="68"/>
        <v>Western</v>
      </c>
      <c r="W2140" t="s">
        <v>516</v>
      </c>
    </row>
    <row r="2141" spans="10:23">
      <c r="J2141" s="372" t="str">
        <f t="shared" si="67"/>
        <v>14530Wyoming</v>
      </c>
      <c r="K2141" s="373" t="s">
        <v>2651</v>
      </c>
      <c r="L2141">
        <v>14530</v>
      </c>
      <c r="M2141" s="373" t="s">
        <v>418</v>
      </c>
      <c r="N2141" s="373" t="s">
        <v>492</v>
      </c>
      <c r="O2141" s="373" t="s">
        <v>2640</v>
      </c>
      <c r="P2141" s="373" t="s">
        <v>1053</v>
      </c>
      <c r="Q2141" t="s">
        <v>515</v>
      </c>
      <c r="R2141" t="s">
        <v>515</v>
      </c>
      <c r="S2141" t="s">
        <v>515</v>
      </c>
      <c r="U2141" s="373" t="s">
        <v>418</v>
      </c>
      <c r="V2141" t="str">
        <f t="shared" si="68"/>
        <v>Western</v>
      </c>
      <c r="W2141" t="s">
        <v>516</v>
      </c>
    </row>
    <row r="2142" spans="10:23">
      <c r="J2142" s="372" t="str">
        <f t="shared" si="67"/>
        <v>14569Wyoming</v>
      </c>
      <c r="K2142" s="373" t="s">
        <v>2652</v>
      </c>
      <c r="L2142">
        <v>14569</v>
      </c>
      <c r="M2142" s="373" t="s">
        <v>418</v>
      </c>
      <c r="N2142" s="373" t="s">
        <v>492</v>
      </c>
      <c r="O2142" s="373" t="s">
        <v>2640</v>
      </c>
      <c r="P2142" s="373" t="s">
        <v>1053</v>
      </c>
      <c r="Q2142" t="s">
        <v>515</v>
      </c>
      <c r="R2142" t="s">
        <v>515</v>
      </c>
      <c r="S2142" t="s">
        <v>515</v>
      </c>
      <c r="U2142" s="373" t="s">
        <v>418</v>
      </c>
      <c r="V2142" t="str">
        <f t="shared" si="68"/>
        <v>Western</v>
      </c>
      <c r="W2142" t="s">
        <v>516</v>
      </c>
    </row>
    <row r="2143" spans="10:23">
      <c r="J2143" s="372" t="str">
        <f t="shared" si="67"/>
        <v>14591Wyoming</v>
      </c>
      <c r="K2143" s="373" t="s">
        <v>2653</v>
      </c>
      <c r="L2143">
        <v>14591</v>
      </c>
      <c r="M2143" s="373" t="s">
        <v>418</v>
      </c>
      <c r="N2143" s="373" t="s">
        <v>492</v>
      </c>
      <c r="O2143" s="373" t="s">
        <v>2640</v>
      </c>
      <c r="P2143" s="373" t="s">
        <v>1053</v>
      </c>
      <c r="Q2143" t="s">
        <v>515</v>
      </c>
      <c r="R2143" t="s">
        <v>515</v>
      </c>
      <c r="S2143" t="s">
        <v>515</v>
      </c>
      <c r="U2143" s="373" t="s">
        <v>418</v>
      </c>
      <c r="V2143" t="str">
        <f t="shared" si="68"/>
        <v>Western</v>
      </c>
      <c r="W2143" t="s">
        <v>516</v>
      </c>
    </row>
    <row r="2144" spans="10:23">
      <c r="J2144" s="372" t="str">
        <f t="shared" si="67"/>
        <v>14009Wyoming</v>
      </c>
      <c r="K2144" s="373" t="s">
        <v>2654</v>
      </c>
      <c r="L2144">
        <v>14009</v>
      </c>
      <c r="M2144" s="373" t="s">
        <v>418</v>
      </c>
      <c r="N2144" s="373" t="s">
        <v>494</v>
      </c>
      <c r="O2144" s="373" t="s">
        <v>2640</v>
      </c>
      <c r="P2144" s="373" t="s">
        <v>1053</v>
      </c>
      <c r="Q2144" t="s">
        <v>515</v>
      </c>
      <c r="R2144" t="s">
        <v>515</v>
      </c>
      <c r="S2144" t="s">
        <v>515</v>
      </c>
      <c r="U2144" s="373" t="s">
        <v>418</v>
      </c>
      <c r="V2144" t="str">
        <f t="shared" si="68"/>
        <v>Western</v>
      </c>
      <c r="W2144" t="s">
        <v>516</v>
      </c>
    </row>
    <row r="2145" spans="10:23">
      <c r="J2145" s="372" t="str">
        <f t="shared" si="67"/>
        <v>14024Wyoming</v>
      </c>
      <c r="K2145" s="373" t="s">
        <v>2655</v>
      </c>
      <c r="L2145">
        <v>14024</v>
      </c>
      <c r="M2145" s="373" t="s">
        <v>421</v>
      </c>
      <c r="N2145" s="373" t="s">
        <v>408</v>
      </c>
      <c r="O2145" s="373" t="s">
        <v>2640</v>
      </c>
      <c r="P2145" s="373" t="s">
        <v>1053</v>
      </c>
      <c r="Q2145" t="s">
        <v>515</v>
      </c>
      <c r="R2145" t="s">
        <v>515</v>
      </c>
      <c r="S2145" t="s">
        <v>515</v>
      </c>
      <c r="U2145" s="373" t="s">
        <v>421</v>
      </c>
      <c r="V2145" t="str">
        <f t="shared" si="68"/>
        <v>Western</v>
      </c>
      <c r="W2145" t="s">
        <v>516</v>
      </c>
    </row>
    <row r="2146" spans="10:23">
      <c r="J2146" s="372" t="str">
        <f t="shared" si="67"/>
        <v>14130Wyoming</v>
      </c>
      <c r="K2146" s="373" t="s">
        <v>2656</v>
      </c>
      <c r="L2146">
        <v>14130</v>
      </c>
      <c r="M2146" s="373" t="s">
        <v>421</v>
      </c>
      <c r="N2146" s="373" t="s">
        <v>408</v>
      </c>
      <c r="O2146" s="373" t="s">
        <v>2640</v>
      </c>
      <c r="P2146" s="373" t="s">
        <v>1053</v>
      </c>
      <c r="Q2146" t="s">
        <v>515</v>
      </c>
      <c r="R2146" t="s">
        <v>515</v>
      </c>
      <c r="S2146" t="s">
        <v>515</v>
      </c>
      <c r="U2146" s="373" t="s">
        <v>421</v>
      </c>
      <c r="V2146" t="str">
        <f t="shared" si="68"/>
        <v>Western</v>
      </c>
      <c r="W2146" t="s">
        <v>516</v>
      </c>
    </row>
    <row r="2147" spans="10:23">
      <c r="J2147" s="372" t="str">
        <f t="shared" si="67"/>
        <v>14536Wyoming</v>
      </c>
      <c r="K2147" s="373" t="s">
        <v>2657</v>
      </c>
      <c r="L2147">
        <v>14536</v>
      </c>
      <c r="M2147" s="373" t="s">
        <v>421</v>
      </c>
      <c r="N2147" s="373" t="s">
        <v>408</v>
      </c>
      <c r="O2147" s="373" t="s">
        <v>2640</v>
      </c>
      <c r="P2147" s="373" t="s">
        <v>1053</v>
      </c>
      <c r="Q2147" t="s">
        <v>515</v>
      </c>
      <c r="R2147" t="s">
        <v>515</v>
      </c>
      <c r="S2147" t="s">
        <v>515</v>
      </c>
      <c r="U2147" s="373" t="s">
        <v>421</v>
      </c>
      <c r="V2147" t="str">
        <f t="shared" si="68"/>
        <v>Western</v>
      </c>
      <c r="W2147" t="s">
        <v>516</v>
      </c>
    </row>
    <row r="2148" spans="10:23">
      <c r="J2148" s="372" t="str">
        <f t="shared" si="67"/>
        <v>14066Wyoming</v>
      </c>
      <c r="K2148" s="373" t="s">
        <v>2658</v>
      </c>
      <c r="L2148">
        <v>14066</v>
      </c>
      <c r="M2148" s="373" t="s">
        <v>421</v>
      </c>
      <c r="N2148" s="373" t="s">
        <v>492</v>
      </c>
      <c r="O2148" s="373" t="s">
        <v>2640</v>
      </c>
      <c r="P2148" s="373" t="s">
        <v>1053</v>
      </c>
      <c r="Q2148" t="s">
        <v>515</v>
      </c>
      <c r="R2148" t="s">
        <v>515</v>
      </c>
      <c r="S2148" t="s">
        <v>515</v>
      </c>
      <c r="U2148" s="373" t="s">
        <v>421</v>
      </c>
      <c r="V2148" t="str">
        <f t="shared" si="68"/>
        <v>Western</v>
      </c>
      <c r="W2148" t="s">
        <v>516</v>
      </c>
    </row>
    <row r="2149" spans="10:23">
      <c r="J2149" s="372" t="str">
        <f t="shared" si="67"/>
        <v>14415Yates</v>
      </c>
      <c r="K2149" s="373" t="s">
        <v>2659</v>
      </c>
      <c r="L2149">
        <v>14415</v>
      </c>
      <c r="M2149" s="373" t="s">
        <v>424</v>
      </c>
      <c r="N2149" s="373" t="s">
        <v>492</v>
      </c>
      <c r="O2149" s="373" t="s">
        <v>2660</v>
      </c>
      <c r="P2149" s="373" t="s">
        <v>1053</v>
      </c>
      <c r="Q2149" t="s">
        <v>515</v>
      </c>
      <c r="R2149" t="s">
        <v>515</v>
      </c>
      <c r="S2149" t="s">
        <v>515</v>
      </c>
      <c r="U2149" s="373" t="s">
        <v>424</v>
      </c>
      <c r="V2149" t="str">
        <f t="shared" si="68"/>
        <v>Western</v>
      </c>
      <c r="W2149" t="s">
        <v>516</v>
      </c>
    </row>
    <row r="2150" spans="10:23">
      <c r="J2150" s="372" t="str">
        <f t="shared" si="67"/>
        <v>14418Yates</v>
      </c>
      <c r="K2150" s="373" t="s">
        <v>2661</v>
      </c>
      <c r="L2150">
        <v>14418</v>
      </c>
      <c r="M2150" s="373" t="s">
        <v>424</v>
      </c>
      <c r="N2150" s="373" t="s">
        <v>492</v>
      </c>
      <c r="O2150" s="373" t="s">
        <v>2660</v>
      </c>
      <c r="P2150" s="373" t="s">
        <v>1053</v>
      </c>
      <c r="Q2150" t="s">
        <v>515</v>
      </c>
      <c r="R2150" t="s">
        <v>515</v>
      </c>
      <c r="S2150" t="s">
        <v>515</v>
      </c>
      <c r="U2150" s="373" t="s">
        <v>424</v>
      </c>
      <c r="V2150" t="str">
        <f t="shared" si="68"/>
        <v>Western</v>
      </c>
      <c r="W2150" t="s">
        <v>516</v>
      </c>
    </row>
    <row r="2151" spans="10:23">
      <c r="J2151" s="372" t="str">
        <f t="shared" si="67"/>
        <v>14441Yates</v>
      </c>
      <c r="K2151" s="373" t="s">
        <v>2662</v>
      </c>
      <c r="L2151">
        <v>14441</v>
      </c>
      <c r="M2151" s="373" t="s">
        <v>424</v>
      </c>
      <c r="N2151" s="373" t="s">
        <v>492</v>
      </c>
      <c r="O2151" s="373" t="s">
        <v>2660</v>
      </c>
      <c r="P2151" s="373" t="s">
        <v>1053</v>
      </c>
      <c r="Q2151" t="s">
        <v>515</v>
      </c>
      <c r="R2151" t="s">
        <v>515</v>
      </c>
      <c r="S2151" t="s">
        <v>515</v>
      </c>
      <c r="U2151" s="373" t="s">
        <v>424</v>
      </c>
      <c r="V2151" t="str">
        <f t="shared" si="68"/>
        <v>Western</v>
      </c>
      <c r="W2151" t="s">
        <v>516</v>
      </c>
    </row>
    <row r="2152" spans="10:23">
      <c r="J2152" s="372" t="str">
        <f t="shared" si="67"/>
        <v>14478Yates</v>
      </c>
      <c r="K2152" s="373" t="s">
        <v>2663</v>
      </c>
      <c r="L2152">
        <v>14478</v>
      </c>
      <c r="M2152" s="373" t="s">
        <v>424</v>
      </c>
      <c r="N2152" s="373" t="s">
        <v>492</v>
      </c>
      <c r="O2152" s="373" t="s">
        <v>2660</v>
      </c>
      <c r="P2152" s="373" t="s">
        <v>1053</v>
      </c>
      <c r="Q2152" t="s">
        <v>515</v>
      </c>
      <c r="R2152" t="s">
        <v>515</v>
      </c>
      <c r="S2152" t="s">
        <v>515</v>
      </c>
      <c r="U2152" s="373" t="s">
        <v>424</v>
      </c>
      <c r="V2152" t="str">
        <f t="shared" si="68"/>
        <v>Western</v>
      </c>
      <c r="W2152" t="s">
        <v>516</v>
      </c>
    </row>
    <row r="2153" spans="10:23">
      <c r="J2153" s="372" t="str">
        <f t="shared" si="67"/>
        <v>14507Yates</v>
      </c>
      <c r="K2153" s="373" t="s">
        <v>2664</v>
      </c>
      <c r="L2153">
        <v>14507</v>
      </c>
      <c r="M2153" s="373" t="s">
        <v>424</v>
      </c>
      <c r="N2153" s="373" t="s">
        <v>492</v>
      </c>
      <c r="O2153" s="373" t="s">
        <v>2660</v>
      </c>
      <c r="P2153" s="373" t="s">
        <v>1053</v>
      </c>
      <c r="Q2153" t="s">
        <v>515</v>
      </c>
      <c r="R2153" t="s">
        <v>515</v>
      </c>
      <c r="S2153" t="s">
        <v>515</v>
      </c>
      <c r="U2153" s="373" t="s">
        <v>424</v>
      </c>
      <c r="V2153" t="str">
        <f t="shared" si="68"/>
        <v>Western</v>
      </c>
      <c r="W2153" t="s">
        <v>516</v>
      </c>
    </row>
    <row r="2154" spans="10:23">
      <c r="J2154" s="372" t="str">
        <f t="shared" si="67"/>
        <v>14544Yates</v>
      </c>
      <c r="K2154" s="373" t="s">
        <v>2665</v>
      </c>
      <c r="L2154">
        <v>14544</v>
      </c>
      <c r="M2154" s="373" t="s">
        <v>424</v>
      </c>
      <c r="N2154" s="373" t="s">
        <v>492</v>
      </c>
      <c r="O2154" s="373" t="s">
        <v>2660</v>
      </c>
      <c r="P2154" s="373" t="s">
        <v>1053</v>
      </c>
      <c r="Q2154" t="s">
        <v>515</v>
      </c>
      <c r="R2154" t="s">
        <v>515</v>
      </c>
      <c r="S2154" t="s">
        <v>515</v>
      </c>
      <c r="U2154" s="373" t="s">
        <v>424</v>
      </c>
      <c r="V2154" t="str">
        <f t="shared" si="68"/>
        <v>Western</v>
      </c>
      <c r="W2154" t="s">
        <v>516</v>
      </c>
    </row>
    <row r="2155" spans="10:23">
      <c r="J2155" s="372" t="str">
        <f t="shared" si="67"/>
        <v>14837Yates</v>
      </c>
      <c r="K2155" s="373" t="s">
        <v>2666</v>
      </c>
      <c r="L2155">
        <v>14837</v>
      </c>
      <c r="M2155" s="373" t="s">
        <v>424</v>
      </c>
      <c r="N2155" s="373" t="s">
        <v>492</v>
      </c>
      <c r="O2155" s="373" t="s">
        <v>2660</v>
      </c>
      <c r="P2155" s="373" t="s">
        <v>1053</v>
      </c>
      <c r="Q2155" t="s">
        <v>515</v>
      </c>
      <c r="R2155" t="s">
        <v>515</v>
      </c>
      <c r="S2155" t="s">
        <v>515</v>
      </c>
      <c r="U2155" s="373" t="s">
        <v>424</v>
      </c>
      <c r="V2155" t="str">
        <f t="shared" si="68"/>
        <v>Western</v>
      </c>
      <c r="W2155" t="s">
        <v>516</v>
      </c>
    </row>
    <row r="2156" spans="10:23">
      <c r="J2156" s="372" t="str">
        <f t="shared" si="67"/>
        <v>14842Yates</v>
      </c>
      <c r="K2156" s="373" t="s">
        <v>2667</v>
      </c>
      <c r="L2156">
        <v>14842</v>
      </c>
      <c r="M2156" s="373" t="s">
        <v>424</v>
      </c>
      <c r="N2156" s="373" t="s">
        <v>492</v>
      </c>
      <c r="O2156" s="373" t="s">
        <v>2660</v>
      </c>
      <c r="P2156" s="373" t="s">
        <v>1053</v>
      </c>
      <c r="Q2156" t="s">
        <v>515</v>
      </c>
      <c r="R2156" t="s">
        <v>515</v>
      </c>
      <c r="S2156" t="s">
        <v>515</v>
      </c>
      <c r="U2156" s="373" t="s">
        <v>424</v>
      </c>
      <c r="V2156" t="str">
        <f t="shared" si="68"/>
        <v>Western</v>
      </c>
      <c r="W2156" t="s">
        <v>516</v>
      </c>
    </row>
    <row r="2157" spans="10:23">
      <c r="J2157" s="372" t="str">
        <f t="shared" si="67"/>
        <v>14857Yates</v>
      </c>
      <c r="K2157" s="373" t="s">
        <v>2668</v>
      </c>
      <c r="L2157">
        <v>14857</v>
      </c>
      <c r="M2157" s="373" t="s">
        <v>424</v>
      </c>
      <c r="N2157" s="373" t="s">
        <v>492</v>
      </c>
      <c r="O2157" s="373" t="s">
        <v>2660</v>
      </c>
      <c r="P2157" s="373" t="s">
        <v>1053</v>
      </c>
      <c r="Q2157" t="s">
        <v>515</v>
      </c>
      <c r="R2157" t="s">
        <v>515</v>
      </c>
      <c r="S2157" t="s">
        <v>515</v>
      </c>
      <c r="U2157" s="373" t="s">
        <v>424</v>
      </c>
      <c r="V2157" t="str">
        <f t="shared" si="68"/>
        <v>Western</v>
      </c>
      <c r="W2157" t="s">
        <v>516</v>
      </c>
    </row>
    <row r="2158" spans="10:23">
      <c r="J2158" s="372" t="str">
        <f t="shared" si="67"/>
        <v>14878Yates</v>
      </c>
      <c r="K2158" s="373" t="s">
        <v>2669</v>
      </c>
      <c r="L2158">
        <v>14878</v>
      </c>
      <c r="M2158" s="373" t="s">
        <v>424</v>
      </c>
      <c r="N2158" s="373" t="s">
        <v>492</v>
      </c>
      <c r="O2158" s="373" t="s">
        <v>2660</v>
      </c>
      <c r="P2158" s="373" t="s">
        <v>1053</v>
      </c>
      <c r="Q2158" t="s">
        <v>515</v>
      </c>
      <c r="R2158" t="s">
        <v>515</v>
      </c>
      <c r="S2158" t="s">
        <v>515</v>
      </c>
      <c r="U2158" s="373" t="s">
        <v>424</v>
      </c>
      <c r="V2158" t="str">
        <f t="shared" si="68"/>
        <v>Western</v>
      </c>
      <c r="W2158" t="s">
        <v>516</v>
      </c>
    </row>
    <row r="2159" spans="10:23">
      <c r="J2159" s="372" t="str">
        <f t="shared" si="67"/>
        <v>14527Yates</v>
      </c>
      <c r="K2159" s="373" t="s">
        <v>2670</v>
      </c>
      <c r="L2159">
        <v>14527</v>
      </c>
      <c r="M2159" s="373" t="s">
        <v>424</v>
      </c>
      <c r="N2159" s="373" t="s">
        <v>494</v>
      </c>
      <c r="O2159" s="373" t="s">
        <v>2660</v>
      </c>
      <c r="P2159" s="373" t="s">
        <v>1053</v>
      </c>
      <c r="Q2159" t="s">
        <v>515</v>
      </c>
      <c r="R2159" t="s">
        <v>515</v>
      </c>
      <c r="S2159" t="s">
        <v>515</v>
      </c>
      <c r="U2159" s="373" t="s">
        <v>424</v>
      </c>
      <c r="V2159" t="str">
        <f t="shared" si="68"/>
        <v>Western</v>
      </c>
      <c r="W2159" t="s">
        <v>516</v>
      </c>
    </row>
  </sheetData>
  <sheetProtection algorithmName="SHA-512" hashValue="C5HypaflqSmq+2mYpQ+N08cSL8obpAnD0EdTSRKgU5LB8YjyGVR8pxxr2rLEUw8BQK/4gKkTYdJHhv2syrexrg==" saltValue="Yb8pbY94gMZrJA8hWVkt1w==" spinCount="100000" sheet="1" objects="1" scenarios="1"/>
  <autoFilter ref="J2:W2159" xr:uid="{44598E58-5561-4296-94B7-CD20114D4A86}"/>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540D1-9D73-4D1A-9B5F-30B0F58A16EB}">
  <dimension ref="A2:J2158"/>
  <sheetViews>
    <sheetView workbookViewId="0"/>
  </sheetViews>
  <sheetFormatPr defaultRowHeight="15"/>
  <cols>
    <col min="1" max="1" width="29.28515625" bestFit="1" customWidth="1"/>
    <col min="2" max="2" width="32" bestFit="1" customWidth="1"/>
    <col min="3" max="3" width="1.42578125" bestFit="1" customWidth="1"/>
    <col min="4" max="4" width="29.28515625" bestFit="1" customWidth="1"/>
    <col min="5" max="5" width="1.42578125" bestFit="1" customWidth="1"/>
    <col min="6" max="6" width="12.140625" bestFit="1" customWidth="1"/>
    <col min="7" max="7" width="1.42578125" bestFit="1" customWidth="1"/>
    <col min="8" max="8" width="12.42578125" bestFit="1" customWidth="1"/>
    <col min="9" max="9" width="1.42578125" bestFit="1" customWidth="1"/>
    <col min="10" max="10" width="20.28515625" bestFit="1" customWidth="1"/>
  </cols>
  <sheetData>
    <row r="2" spans="1:10" ht="17.25">
      <c r="A2" s="430" t="s">
        <v>2671</v>
      </c>
      <c r="B2" s="430"/>
      <c r="C2" t="s">
        <v>264</v>
      </c>
      <c r="D2" s="431" t="s">
        <v>2672</v>
      </c>
      <c r="E2" t="s">
        <v>264</v>
      </c>
      <c r="F2" s="401" t="s">
        <v>2673</v>
      </c>
      <c r="G2" t="s">
        <v>264</v>
      </c>
      <c r="H2" s="532" t="s">
        <v>2674</v>
      </c>
      <c r="I2" t="s">
        <v>264</v>
      </c>
      <c r="J2" s="532" t="s">
        <v>2675</v>
      </c>
    </row>
    <row r="3" spans="1:10">
      <c r="A3" t="s">
        <v>399</v>
      </c>
      <c r="B3" t="s">
        <v>399</v>
      </c>
      <c r="D3" s="366" t="s">
        <v>399</v>
      </c>
      <c r="F3" s="432" t="s">
        <v>2230</v>
      </c>
      <c r="H3" s="373" t="s">
        <v>228</v>
      </c>
      <c r="J3" t="s">
        <v>4</v>
      </c>
    </row>
    <row r="4" spans="1:10">
      <c r="A4" t="s">
        <v>401</v>
      </c>
      <c r="B4" t="s">
        <v>401</v>
      </c>
      <c r="D4" s="366" t="s">
        <v>401</v>
      </c>
      <c r="F4" s="432" t="s">
        <v>2231</v>
      </c>
      <c r="H4" s="373" t="s">
        <v>513</v>
      </c>
      <c r="J4" t="s">
        <v>11</v>
      </c>
    </row>
    <row r="5" spans="1:10">
      <c r="A5" t="s">
        <v>378</v>
      </c>
      <c r="B5" t="s">
        <v>378</v>
      </c>
      <c r="D5" s="366" t="s">
        <v>490</v>
      </c>
      <c r="F5" s="432" t="s">
        <v>2341</v>
      </c>
      <c r="H5" s="373" t="s">
        <v>551</v>
      </c>
    </row>
    <row r="6" spans="1:10">
      <c r="A6" t="s">
        <v>492</v>
      </c>
      <c r="B6" t="s">
        <v>404</v>
      </c>
      <c r="D6" s="366" t="s">
        <v>378</v>
      </c>
      <c r="F6">
        <v>10001</v>
      </c>
      <c r="H6" s="373" t="s">
        <v>583</v>
      </c>
    </row>
    <row r="7" spans="1:10">
      <c r="A7" t="s">
        <v>496</v>
      </c>
      <c r="B7" t="s">
        <v>406</v>
      </c>
      <c r="D7" s="366" t="s">
        <v>488</v>
      </c>
      <c r="F7">
        <v>10002</v>
      </c>
      <c r="H7" s="373" t="s">
        <v>615</v>
      </c>
    </row>
    <row r="8" spans="1:10">
      <c r="A8" t="s">
        <v>408</v>
      </c>
      <c r="B8" t="s">
        <v>408</v>
      </c>
      <c r="D8" s="366" t="s">
        <v>482</v>
      </c>
      <c r="F8">
        <v>10003</v>
      </c>
      <c r="H8" s="373" t="s">
        <v>649</v>
      </c>
    </row>
    <row r="9" spans="1:10">
      <c r="A9" t="s">
        <v>1374</v>
      </c>
      <c r="B9" t="s">
        <v>410</v>
      </c>
      <c r="D9" s="366" t="s">
        <v>492</v>
      </c>
      <c r="F9">
        <v>10004</v>
      </c>
      <c r="H9" s="373" t="s">
        <v>671</v>
      </c>
    </row>
    <row r="10" spans="1:10">
      <c r="A10" t="s">
        <v>410</v>
      </c>
      <c r="B10" t="s">
        <v>410</v>
      </c>
      <c r="D10" s="366" t="s">
        <v>496</v>
      </c>
      <c r="F10">
        <v>10005</v>
      </c>
      <c r="H10" s="373" t="s">
        <v>709</v>
      </c>
    </row>
    <row r="11" spans="1:10">
      <c r="A11" t="s">
        <v>129</v>
      </c>
      <c r="B11" t="s">
        <v>129</v>
      </c>
      <c r="D11" s="366" t="s">
        <v>408</v>
      </c>
      <c r="F11">
        <v>10006</v>
      </c>
      <c r="H11" s="373" t="s">
        <v>727</v>
      </c>
    </row>
    <row r="12" spans="1:10">
      <c r="D12" s="390" t="s">
        <v>486</v>
      </c>
      <c r="F12">
        <v>10007</v>
      </c>
      <c r="H12" s="373" t="s">
        <v>749</v>
      </c>
    </row>
    <row r="13" spans="1:10">
      <c r="D13" s="390" t="s">
        <v>498</v>
      </c>
      <c r="F13">
        <v>10008</v>
      </c>
      <c r="H13" s="373" t="s">
        <v>775</v>
      </c>
    </row>
    <row r="14" spans="1:10">
      <c r="F14">
        <v>10009</v>
      </c>
      <c r="H14" s="373" t="s">
        <v>809</v>
      </c>
    </row>
    <row r="15" spans="1:10">
      <c r="F15">
        <v>10010</v>
      </c>
      <c r="H15" s="373" t="s">
        <v>821</v>
      </c>
    </row>
    <row r="16" spans="1:10">
      <c r="F16">
        <v>10011</v>
      </c>
      <c r="H16" s="373" t="s">
        <v>856</v>
      </c>
    </row>
    <row r="17" spans="6:8">
      <c r="F17">
        <v>10012</v>
      </c>
      <c r="H17" s="373" t="s">
        <v>896</v>
      </c>
    </row>
    <row r="18" spans="6:8">
      <c r="F18">
        <v>10013</v>
      </c>
      <c r="H18" s="373" t="s">
        <v>985</v>
      </c>
    </row>
    <row r="19" spans="6:8">
      <c r="F19">
        <v>10014</v>
      </c>
      <c r="H19" s="373" t="s">
        <v>1017</v>
      </c>
    </row>
    <row r="20" spans="6:8">
      <c r="F20">
        <v>10016</v>
      </c>
      <c r="H20" s="373" t="s">
        <v>1041</v>
      </c>
    </row>
    <row r="21" spans="6:8">
      <c r="F21">
        <v>10017</v>
      </c>
      <c r="H21" s="373" t="s">
        <v>1052</v>
      </c>
    </row>
    <row r="22" spans="6:8">
      <c r="F22">
        <v>10018</v>
      </c>
      <c r="H22" s="373" t="s">
        <v>1070</v>
      </c>
    </row>
    <row r="23" spans="6:8">
      <c r="F23">
        <v>10019</v>
      </c>
      <c r="H23" s="373" t="s">
        <v>1108</v>
      </c>
    </row>
    <row r="24" spans="6:8">
      <c r="F24">
        <v>10020</v>
      </c>
      <c r="H24" s="373" t="s">
        <v>1120</v>
      </c>
    </row>
    <row r="25" spans="6:8">
      <c r="F25">
        <v>10021</v>
      </c>
      <c r="H25" s="373" t="s">
        <v>1138</v>
      </c>
    </row>
    <row r="26" spans="6:8">
      <c r="F26">
        <v>10022</v>
      </c>
      <c r="H26" s="373" t="s">
        <v>1181</v>
      </c>
    </row>
    <row r="27" spans="6:8">
      <c r="F27">
        <v>10023</v>
      </c>
      <c r="H27" s="373" t="s">
        <v>1229</v>
      </c>
    </row>
    <row r="28" spans="6:8">
      <c r="F28">
        <v>10024</v>
      </c>
      <c r="H28" s="373" t="s">
        <v>1246</v>
      </c>
    </row>
    <row r="29" spans="6:8">
      <c r="F29">
        <v>10025</v>
      </c>
      <c r="H29" s="373" t="s">
        <v>1270</v>
      </c>
    </row>
    <row r="30" spans="6:8">
      <c r="F30">
        <v>10026</v>
      </c>
      <c r="H30" s="373" t="s">
        <v>1297</v>
      </c>
    </row>
    <row r="31" spans="6:8">
      <c r="F31">
        <v>10027</v>
      </c>
      <c r="H31" s="373" t="s">
        <v>1360</v>
      </c>
    </row>
    <row r="32" spans="6:8">
      <c r="F32">
        <v>10028</v>
      </c>
      <c r="H32" s="373" t="s">
        <v>1375</v>
      </c>
    </row>
    <row r="33" spans="6:8">
      <c r="F33">
        <v>10029</v>
      </c>
      <c r="H33" s="373" t="s">
        <v>236</v>
      </c>
    </row>
    <row r="34" spans="6:8">
      <c r="F34">
        <v>10030</v>
      </c>
      <c r="H34" s="373" t="s">
        <v>1615</v>
      </c>
    </row>
    <row r="35" spans="6:8">
      <c r="F35">
        <v>10031</v>
      </c>
      <c r="H35" s="373" t="s">
        <v>1639</v>
      </c>
    </row>
    <row r="36" spans="6:8">
      <c r="F36">
        <v>10032</v>
      </c>
      <c r="H36" s="373" t="s">
        <v>1698</v>
      </c>
    </row>
    <row r="37" spans="6:8">
      <c r="F37">
        <v>10033</v>
      </c>
      <c r="H37" s="373" t="s">
        <v>1759</v>
      </c>
    </row>
    <row r="38" spans="6:8">
      <c r="F38">
        <v>10034</v>
      </c>
      <c r="H38" s="373" t="s">
        <v>1782</v>
      </c>
    </row>
    <row r="39" spans="6:8">
      <c r="F39">
        <v>10035</v>
      </c>
      <c r="H39" s="373" t="s">
        <v>1839</v>
      </c>
    </row>
    <row r="40" spans="6:8">
      <c r="F40">
        <v>10036</v>
      </c>
      <c r="H40" s="373" t="s">
        <v>1850</v>
      </c>
    </row>
    <row r="41" spans="6:8">
      <c r="F41">
        <v>10037</v>
      </c>
      <c r="H41" s="373" t="s">
        <v>1876</v>
      </c>
    </row>
    <row r="42" spans="6:8">
      <c r="F42">
        <v>10038</v>
      </c>
      <c r="H42" s="373" t="s">
        <v>1909</v>
      </c>
    </row>
    <row r="43" spans="6:8">
      <c r="F43">
        <v>10039</v>
      </c>
      <c r="H43" s="373" t="s">
        <v>1919</v>
      </c>
    </row>
    <row r="44" spans="6:8">
      <c r="F44">
        <v>10040</v>
      </c>
      <c r="H44" s="373" t="s">
        <v>1998</v>
      </c>
    </row>
    <row r="45" spans="6:8">
      <c r="F45">
        <v>10041</v>
      </c>
      <c r="H45" s="373" t="s">
        <v>2029</v>
      </c>
    </row>
    <row r="46" spans="6:8">
      <c r="F46">
        <v>10043</v>
      </c>
      <c r="H46" s="373" t="s">
        <v>2044</v>
      </c>
    </row>
    <row r="47" spans="6:8">
      <c r="F47">
        <v>10044</v>
      </c>
      <c r="H47" s="373" t="s">
        <v>2072</v>
      </c>
    </row>
    <row r="48" spans="6:8">
      <c r="F48">
        <v>10045</v>
      </c>
      <c r="H48" s="373" t="s">
        <v>2094</v>
      </c>
    </row>
    <row r="49" spans="6:8">
      <c r="F49">
        <v>10055</v>
      </c>
      <c r="H49" s="373" t="s">
        <v>2112</v>
      </c>
    </row>
    <row r="50" spans="6:8">
      <c r="F50">
        <v>10060</v>
      </c>
      <c r="H50" s="373" t="s">
        <v>2131</v>
      </c>
    </row>
    <row r="51" spans="6:8">
      <c r="F51">
        <v>10065</v>
      </c>
      <c r="H51" s="373" t="s">
        <v>2143</v>
      </c>
    </row>
    <row r="52" spans="6:8">
      <c r="F52">
        <v>10069</v>
      </c>
      <c r="H52" s="373" t="s">
        <v>2152</v>
      </c>
    </row>
    <row r="53" spans="6:8">
      <c r="F53">
        <v>10075</v>
      </c>
      <c r="H53" s="373" t="s">
        <v>2199</v>
      </c>
    </row>
    <row r="54" spans="6:8">
      <c r="F54">
        <v>10080</v>
      </c>
      <c r="H54" s="373" t="s">
        <v>2229</v>
      </c>
    </row>
    <row r="55" spans="6:8">
      <c r="F55">
        <v>10081</v>
      </c>
      <c r="H55" s="373" t="s">
        <v>2344</v>
      </c>
    </row>
    <row r="56" spans="6:8">
      <c r="F56">
        <v>10087</v>
      </c>
      <c r="H56" s="373" t="s">
        <v>2399</v>
      </c>
    </row>
    <row r="57" spans="6:8">
      <c r="F57">
        <v>10090</v>
      </c>
      <c r="H57" s="373" t="s">
        <v>2414</v>
      </c>
    </row>
    <row r="58" spans="6:8">
      <c r="F58">
        <v>10101</v>
      </c>
      <c r="H58" s="373" t="s">
        <v>2430</v>
      </c>
    </row>
    <row r="59" spans="6:8">
      <c r="F59">
        <v>10102</v>
      </c>
      <c r="H59" s="373" t="s">
        <v>2489</v>
      </c>
    </row>
    <row r="60" spans="6:8">
      <c r="F60">
        <v>10103</v>
      </c>
      <c r="H60" s="373" t="s">
        <v>2512</v>
      </c>
    </row>
    <row r="61" spans="6:8">
      <c r="F61">
        <v>10104</v>
      </c>
      <c r="H61" s="373" t="s">
        <v>2535</v>
      </c>
    </row>
    <row r="62" spans="6:8">
      <c r="F62">
        <v>10105</v>
      </c>
      <c r="H62" s="373" t="s">
        <v>2558</v>
      </c>
    </row>
    <row r="63" spans="6:8">
      <c r="F63">
        <v>10106</v>
      </c>
      <c r="H63" s="373" t="s">
        <v>2640</v>
      </c>
    </row>
    <row r="64" spans="6:8">
      <c r="F64">
        <v>10107</v>
      </c>
      <c r="H64" s="373" t="s">
        <v>2660</v>
      </c>
    </row>
    <row r="65" spans="6:6">
      <c r="F65">
        <v>10108</v>
      </c>
    </row>
    <row r="66" spans="6:6">
      <c r="F66">
        <v>10109</v>
      </c>
    </row>
    <row r="67" spans="6:6">
      <c r="F67">
        <v>10110</v>
      </c>
    </row>
    <row r="68" spans="6:6">
      <c r="F68">
        <v>10111</v>
      </c>
    </row>
    <row r="69" spans="6:6">
      <c r="F69">
        <v>10112</v>
      </c>
    </row>
    <row r="70" spans="6:6">
      <c r="F70">
        <v>10113</v>
      </c>
    </row>
    <row r="71" spans="6:6">
      <c r="F71">
        <v>10114</v>
      </c>
    </row>
    <row r="72" spans="6:6">
      <c r="F72">
        <v>10115</v>
      </c>
    </row>
    <row r="73" spans="6:6">
      <c r="F73">
        <v>10116</v>
      </c>
    </row>
    <row r="74" spans="6:6">
      <c r="F74">
        <v>10117</v>
      </c>
    </row>
    <row r="75" spans="6:6">
      <c r="F75">
        <v>10118</v>
      </c>
    </row>
    <row r="76" spans="6:6">
      <c r="F76">
        <v>10119</v>
      </c>
    </row>
    <row r="77" spans="6:6">
      <c r="F77">
        <v>10120</v>
      </c>
    </row>
    <row r="78" spans="6:6">
      <c r="F78">
        <v>10121</v>
      </c>
    </row>
    <row r="79" spans="6:6">
      <c r="F79">
        <v>10122</v>
      </c>
    </row>
    <row r="80" spans="6:6">
      <c r="F80">
        <v>10123</v>
      </c>
    </row>
    <row r="81" spans="6:6">
      <c r="F81">
        <v>10124</v>
      </c>
    </row>
    <row r="82" spans="6:6">
      <c r="F82">
        <v>10125</v>
      </c>
    </row>
    <row r="83" spans="6:6">
      <c r="F83">
        <v>10126</v>
      </c>
    </row>
    <row r="84" spans="6:6">
      <c r="F84">
        <v>10128</v>
      </c>
    </row>
    <row r="85" spans="6:6">
      <c r="F85">
        <v>10129</v>
      </c>
    </row>
    <row r="86" spans="6:6">
      <c r="F86">
        <v>10130</v>
      </c>
    </row>
    <row r="87" spans="6:6">
      <c r="F87">
        <v>10131</v>
      </c>
    </row>
    <row r="88" spans="6:6">
      <c r="F88">
        <v>10132</v>
      </c>
    </row>
    <row r="89" spans="6:6">
      <c r="F89">
        <v>10133</v>
      </c>
    </row>
    <row r="90" spans="6:6">
      <c r="F90">
        <v>10138</v>
      </c>
    </row>
    <row r="91" spans="6:6">
      <c r="F91">
        <v>10150</v>
      </c>
    </row>
    <row r="92" spans="6:6">
      <c r="F92">
        <v>10151</v>
      </c>
    </row>
    <row r="93" spans="6:6">
      <c r="F93">
        <v>10152</v>
      </c>
    </row>
    <row r="94" spans="6:6">
      <c r="F94">
        <v>10153</v>
      </c>
    </row>
    <row r="95" spans="6:6">
      <c r="F95">
        <v>10154</v>
      </c>
    </row>
    <row r="96" spans="6:6">
      <c r="F96">
        <v>10155</v>
      </c>
    </row>
    <row r="97" spans="6:6">
      <c r="F97">
        <v>10156</v>
      </c>
    </row>
    <row r="98" spans="6:6">
      <c r="F98">
        <v>10157</v>
      </c>
    </row>
    <row r="99" spans="6:6">
      <c r="F99">
        <v>10158</v>
      </c>
    </row>
    <row r="100" spans="6:6">
      <c r="F100">
        <v>10159</v>
      </c>
    </row>
    <row r="101" spans="6:6">
      <c r="F101">
        <v>10160</v>
      </c>
    </row>
    <row r="102" spans="6:6">
      <c r="F102">
        <v>10161</v>
      </c>
    </row>
    <row r="103" spans="6:6">
      <c r="F103">
        <v>10162</v>
      </c>
    </row>
    <row r="104" spans="6:6">
      <c r="F104">
        <v>10163</v>
      </c>
    </row>
    <row r="105" spans="6:6">
      <c r="F105">
        <v>10164</v>
      </c>
    </row>
    <row r="106" spans="6:6">
      <c r="F106">
        <v>10165</v>
      </c>
    </row>
    <row r="107" spans="6:6">
      <c r="F107">
        <v>10166</v>
      </c>
    </row>
    <row r="108" spans="6:6">
      <c r="F108">
        <v>10167</v>
      </c>
    </row>
    <row r="109" spans="6:6">
      <c r="F109">
        <v>10168</v>
      </c>
    </row>
    <row r="110" spans="6:6">
      <c r="F110">
        <v>10169</v>
      </c>
    </row>
    <row r="111" spans="6:6">
      <c r="F111">
        <v>10170</v>
      </c>
    </row>
    <row r="112" spans="6:6">
      <c r="F112">
        <v>10171</v>
      </c>
    </row>
    <row r="113" spans="6:6">
      <c r="F113">
        <v>10172</v>
      </c>
    </row>
    <row r="114" spans="6:6">
      <c r="F114">
        <v>10173</v>
      </c>
    </row>
    <row r="115" spans="6:6">
      <c r="F115">
        <v>10174</v>
      </c>
    </row>
    <row r="116" spans="6:6">
      <c r="F116">
        <v>10175</v>
      </c>
    </row>
    <row r="117" spans="6:6">
      <c r="F117">
        <v>10176</v>
      </c>
    </row>
    <row r="118" spans="6:6">
      <c r="F118">
        <v>10177</v>
      </c>
    </row>
    <row r="119" spans="6:6">
      <c r="F119">
        <v>10178</v>
      </c>
    </row>
    <row r="120" spans="6:6">
      <c r="F120">
        <v>10179</v>
      </c>
    </row>
    <row r="121" spans="6:6">
      <c r="F121">
        <v>10185</v>
      </c>
    </row>
    <row r="122" spans="6:6">
      <c r="F122">
        <v>10199</v>
      </c>
    </row>
    <row r="123" spans="6:6">
      <c r="F123">
        <v>10203</v>
      </c>
    </row>
    <row r="124" spans="6:6">
      <c r="F124">
        <v>10211</v>
      </c>
    </row>
    <row r="125" spans="6:6">
      <c r="F125">
        <v>10212</v>
      </c>
    </row>
    <row r="126" spans="6:6">
      <c r="F126">
        <v>10213</v>
      </c>
    </row>
    <row r="127" spans="6:6">
      <c r="F127">
        <v>10242</v>
      </c>
    </row>
    <row r="128" spans="6:6">
      <c r="F128">
        <v>10249</v>
      </c>
    </row>
    <row r="129" spans="6:6">
      <c r="F129">
        <v>10256</v>
      </c>
    </row>
    <row r="130" spans="6:6">
      <c r="F130">
        <v>10257</v>
      </c>
    </row>
    <row r="131" spans="6:6">
      <c r="F131">
        <v>10258</v>
      </c>
    </row>
    <row r="132" spans="6:6">
      <c r="F132">
        <v>10259</v>
      </c>
    </row>
    <row r="133" spans="6:6">
      <c r="F133">
        <v>10260</v>
      </c>
    </row>
    <row r="134" spans="6:6">
      <c r="F134">
        <v>10261</v>
      </c>
    </row>
    <row r="135" spans="6:6">
      <c r="F135">
        <v>10265</v>
      </c>
    </row>
    <row r="136" spans="6:6">
      <c r="F136">
        <v>10268</v>
      </c>
    </row>
    <row r="137" spans="6:6">
      <c r="F137">
        <v>10269</v>
      </c>
    </row>
    <row r="138" spans="6:6">
      <c r="F138">
        <v>10270</v>
      </c>
    </row>
    <row r="139" spans="6:6">
      <c r="F139">
        <v>10271</v>
      </c>
    </row>
    <row r="140" spans="6:6">
      <c r="F140">
        <v>10272</v>
      </c>
    </row>
    <row r="141" spans="6:6">
      <c r="F141">
        <v>10273</v>
      </c>
    </row>
    <row r="142" spans="6:6">
      <c r="F142">
        <v>10274</v>
      </c>
    </row>
    <row r="143" spans="6:6">
      <c r="F143">
        <v>10275</v>
      </c>
    </row>
    <row r="144" spans="6:6">
      <c r="F144">
        <v>10276</v>
      </c>
    </row>
    <row r="145" spans="6:6">
      <c r="F145">
        <v>10277</v>
      </c>
    </row>
    <row r="146" spans="6:6">
      <c r="F146">
        <v>10278</v>
      </c>
    </row>
    <row r="147" spans="6:6">
      <c r="F147">
        <v>10279</v>
      </c>
    </row>
    <row r="148" spans="6:6">
      <c r="F148">
        <v>10280</v>
      </c>
    </row>
    <row r="149" spans="6:6">
      <c r="F149">
        <v>10281</v>
      </c>
    </row>
    <row r="150" spans="6:6">
      <c r="F150">
        <v>10282</v>
      </c>
    </row>
    <row r="151" spans="6:6">
      <c r="F151">
        <v>10285</v>
      </c>
    </row>
    <row r="152" spans="6:6">
      <c r="F152">
        <v>10286</v>
      </c>
    </row>
    <row r="153" spans="6:6">
      <c r="F153">
        <v>10292</v>
      </c>
    </row>
    <row r="154" spans="6:6">
      <c r="F154">
        <v>10301</v>
      </c>
    </row>
    <row r="155" spans="6:6">
      <c r="F155">
        <v>10302</v>
      </c>
    </row>
    <row r="156" spans="6:6">
      <c r="F156">
        <v>10303</v>
      </c>
    </row>
    <row r="157" spans="6:6">
      <c r="F157">
        <v>10304</v>
      </c>
    </row>
    <row r="158" spans="6:6">
      <c r="F158">
        <v>10305</v>
      </c>
    </row>
    <row r="159" spans="6:6">
      <c r="F159">
        <v>10306</v>
      </c>
    </row>
    <row r="160" spans="6:6">
      <c r="F160">
        <v>10307</v>
      </c>
    </row>
    <row r="161" spans="6:6">
      <c r="F161">
        <v>10308</v>
      </c>
    </row>
    <row r="162" spans="6:6">
      <c r="F162">
        <v>10309</v>
      </c>
    </row>
    <row r="163" spans="6:6">
      <c r="F163">
        <v>10310</v>
      </c>
    </row>
    <row r="164" spans="6:6">
      <c r="F164">
        <v>10311</v>
      </c>
    </row>
    <row r="165" spans="6:6">
      <c r="F165">
        <v>10312</v>
      </c>
    </row>
    <row r="166" spans="6:6">
      <c r="F166">
        <v>10313</v>
      </c>
    </row>
    <row r="167" spans="6:6">
      <c r="F167">
        <v>10314</v>
      </c>
    </row>
    <row r="168" spans="6:6">
      <c r="F168">
        <v>10451</v>
      </c>
    </row>
    <row r="169" spans="6:6">
      <c r="F169">
        <v>10452</v>
      </c>
    </row>
    <row r="170" spans="6:6">
      <c r="F170">
        <v>10453</v>
      </c>
    </row>
    <row r="171" spans="6:6">
      <c r="F171">
        <v>10454</v>
      </c>
    </row>
    <row r="172" spans="6:6">
      <c r="F172">
        <v>10455</v>
      </c>
    </row>
    <row r="173" spans="6:6">
      <c r="F173">
        <v>10456</v>
      </c>
    </row>
    <row r="174" spans="6:6">
      <c r="F174">
        <v>10457</v>
      </c>
    </row>
    <row r="175" spans="6:6">
      <c r="F175">
        <v>10458</v>
      </c>
    </row>
    <row r="176" spans="6:6">
      <c r="F176">
        <v>10459</v>
      </c>
    </row>
    <row r="177" spans="6:6">
      <c r="F177">
        <v>10460</v>
      </c>
    </row>
    <row r="178" spans="6:6">
      <c r="F178">
        <v>10461</v>
      </c>
    </row>
    <row r="179" spans="6:6">
      <c r="F179">
        <v>10462</v>
      </c>
    </row>
    <row r="180" spans="6:6">
      <c r="F180">
        <v>10463</v>
      </c>
    </row>
    <row r="181" spans="6:6">
      <c r="F181">
        <v>10464</v>
      </c>
    </row>
    <row r="182" spans="6:6">
      <c r="F182">
        <v>10465</v>
      </c>
    </row>
    <row r="183" spans="6:6">
      <c r="F183">
        <v>10466</v>
      </c>
    </row>
    <row r="184" spans="6:6">
      <c r="F184">
        <v>10467</v>
      </c>
    </row>
    <row r="185" spans="6:6">
      <c r="F185">
        <v>10468</v>
      </c>
    </row>
    <row r="186" spans="6:6">
      <c r="F186">
        <v>10469</v>
      </c>
    </row>
    <row r="187" spans="6:6">
      <c r="F187">
        <v>10470</v>
      </c>
    </row>
    <row r="188" spans="6:6">
      <c r="F188">
        <v>10471</v>
      </c>
    </row>
    <row r="189" spans="6:6">
      <c r="F189">
        <v>10472</v>
      </c>
    </row>
    <row r="190" spans="6:6">
      <c r="F190">
        <v>10473</v>
      </c>
    </row>
    <row r="191" spans="6:6">
      <c r="F191">
        <v>10474</v>
      </c>
    </row>
    <row r="192" spans="6:6">
      <c r="F192">
        <v>10475</v>
      </c>
    </row>
    <row r="193" spans="6:6">
      <c r="F193">
        <v>10501</v>
      </c>
    </row>
    <row r="194" spans="6:6">
      <c r="F194">
        <v>10502</v>
      </c>
    </row>
    <row r="195" spans="6:6">
      <c r="F195">
        <v>10503</v>
      </c>
    </row>
    <row r="196" spans="6:6">
      <c r="F196">
        <v>10504</v>
      </c>
    </row>
    <row r="197" spans="6:6">
      <c r="F197">
        <v>10505</v>
      </c>
    </row>
    <row r="198" spans="6:6">
      <c r="F198">
        <v>10506</v>
      </c>
    </row>
    <row r="199" spans="6:6">
      <c r="F199">
        <v>10507</v>
      </c>
    </row>
    <row r="200" spans="6:6">
      <c r="F200">
        <v>10509</v>
      </c>
    </row>
    <row r="201" spans="6:6">
      <c r="F201">
        <v>10510</v>
      </c>
    </row>
    <row r="202" spans="6:6">
      <c r="F202">
        <v>10511</v>
      </c>
    </row>
    <row r="203" spans="6:6">
      <c r="F203">
        <v>10512</v>
      </c>
    </row>
    <row r="204" spans="6:6">
      <c r="F204">
        <v>10514</v>
      </c>
    </row>
    <row r="205" spans="6:6">
      <c r="F205">
        <v>10516</v>
      </c>
    </row>
    <row r="206" spans="6:6">
      <c r="F206">
        <v>10517</v>
      </c>
    </row>
    <row r="207" spans="6:6">
      <c r="F207">
        <v>10518</v>
      </c>
    </row>
    <row r="208" spans="6:6">
      <c r="F208">
        <v>10519</v>
      </c>
    </row>
    <row r="209" spans="6:6">
      <c r="F209">
        <v>10520</v>
      </c>
    </row>
    <row r="210" spans="6:6">
      <c r="F210">
        <v>10521</v>
      </c>
    </row>
    <row r="211" spans="6:6">
      <c r="F211">
        <v>10522</v>
      </c>
    </row>
    <row r="212" spans="6:6">
      <c r="F212">
        <v>10523</v>
      </c>
    </row>
    <row r="213" spans="6:6">
      <c r="F213">
        <v>10524</v>
      </c>
    </row>
    <row r="214" spans="6:6">
      <c r="F214">
        <v>10526</v>
      </c>
    </row>
    <row r="215" spans="6:6">
      <c r="F215">
        <v>10527</v>
      </c>
    </row>
    <row r="216" spans="6:6">
      <c r="F216">
        <v>10528</v>
      </c>
    </row>
    <row r="217" spans="6:6">
      <c r="F217">
        <v>10530</v>
      </c>
    </row>
    <row r="218" spans="6:6">
      <c r="F218">
        <v>10532</v>
      </c>
    </row>
    <row r="219" spans="6:6">
      <c r="F219">
        <v>10533</v>
      </c>
    </row>
    <row r="220" spans="6:6">
      <c r="F220">
        <v>10535</v>
      </c>
    </row>
    <row r="221" spans="6:6">
      <c r="F221">
        <v>10536</v>
      </c>
    </row>
    <row r="222" spans="6:6">
      <c r="F222">
        <v>10537</v>
      </c>
    </row>
    <row r="223" spans="6:6">
      <c r="F223">
        <v>10538</v>
      </c>
    </row>
    <row r="224" spans="6:6">
      <c r="F224">
        <v>10540</v>
      </c>
    </row>
    <row r="225" spans="6:6">
      <c r="F225">
        <v>10541</v>
      </c>
    </row>
    <row r="226" spans="6:6">
      <c r="F226">
        <v>10542</v>
      </c>
    </row>
    <row r="227" spans="6:6">
      <c r="F227">
        <v>10543</v>
      </c>
    </row>
    <row r="228" spans="6:6">
      <c r="F228">
        <v>10545</v>
      </c>
    </row>
    <row r="229" spans="6:6">
      <c r="F229">
        <v>10546</v>
      </c>
    </row>
    <row r="230" spans="6:6">
      <c r="F230">
        <v>10547</v>
      </c>
    </row>
    <row r="231" spans="6:6">
      <c r="F231">
        <v>10548</v>
      </c>
    </row>
    <row r="232" spans="6:6">
      <c r="F232">
        <v>10549</v>
      </c>
    </row>
    <row r="233" spans="6:6">
      <c r="F233">
        <v>10550</v>
      </c>
    </row>
    <row r="234" spans="6:6">
      <c r="F234">
        <v>10551</v>
      </c>
    </row>
    <row r="235" spans="6:6">
      <c r="F235">
        <v>10552</v>
      </c>
    </row>
    <row r="236" spans="6:6">
      <c r="F236">
        <v>10553</v>
      </c>
    </row>
    <row r="237" spans="6:6">
      <c r="F237">
        <v>10560</v>
      </c>
    </row>
    <row r="238" spans="6:6">
      <c r="F238">
        <v>10562</v>
      </c>
    </row>
    <row r="239" spans="6:6">
      <c r="F239">
        <v>10566</v>
      </c>
    </row>
    <row r="240" spans="6:6">
      <c r="F240">
        <v>10567</v>
      </c>
    </row>
    <row r="241" spans="6:6">
      <c r="F241">
        <v>10570</v>
      </c>
    </row>
    <row r="242" spans="6:6">
      <c r="F242">
        <v>10573</v>
      </c>
    </row>
    <row r="243" spans="6:6">
      <c r="F243">
        <v>10576</v>
      </c>
    </row>
    <row r="244" spans="6:6">
      <c r="F244">
        <v>10577</v>
      </c>
    </row>
    <row r="245" spans="6:6">
      <c r="F245">
        <v>10578</v>
      </c>
    </row>
    <row r="246" spans="6:6">
      <c r="F246">
        <v>10579</v>
      </c>
    </row>
    <row r="247" spans="6:6">
      <c r="F247">
        <v>10580</v>
      </c>
    </row>
    <row r="248" spans="6:6">
      <c r="F248">
        <v>10583</v>
      </c>
    </row>
    <row r="249" spans="6:6">
      <c r="F249">
        <v>10587</v>
      </c>
    </row>
    <row r="250" spans="6:6">
      <c r="F250">
        <v>10588</v>
      </c>
    </row>
    <row r="251" spans="6:6">
      <c r="F251">
        <v>10589</v>
      </c>
    </row>
    <row r="252" spans="6:6">
      <c r="F252">
        <v>10590</v>
      </c>
    </row>
    <row r="253" spans="6:6">
      <c r="F253">
        <v>10591</v>
      </c>
    </row>
    <row r="254" spans="6:6">
      <c r="F254">
        <v>10594</v>
      </c>
    </row>
    <row r="255" spans="6:6">
      <c r="F255">
        <v>10595</v>
      </c>
    </row>
    <row r="256" spans="6:6">
      <c r="F256">
        <v>10596</v>
      </c>
    </row>
    <row r="257" spans="6:6">
      <c r="F257">
        <v>10597</v>
      </c>
    </row>
    <row r="258" spans="6:6">
      <c r="F258">
        <v>10598</v>
      </c>
    </row>
    <row r="259" spans="6:6">
      <c r="F259">
        <v>10601</v>
      </c>
    </row>
    <row r="260" spans="6:6">
      <c r="F260">
        <v>10602</v>
      </c>
    </row>
    <row r="261" spans="6:6">
      <c r="F261">
        <v>10603</v>
      </c>
    </row>
    <row r="262" spans="6:6">
      <c r="F262">
        <v>10604</v>
      </c>
    </row>
    <row r="263" spans="6:6">
      <c r="F263">
        <v>10605</v>
      </c>
    </row>
    <row r="264" spans="6:6">
      <c r="F264">
        <v>10606</v>
      </c>
    </row>
    <row r="265" spans="6:6">
      <c r="F265">
        <v>10607</v>
      </c>
    </row>
    <row r="266" spans="6:6">
      <c r="F266">
        <v>10610</v>
      </c>
    </row>
    <row r="267" spans="6:6">
      <c r="F267">
        <v>10701</v>
      </c>
    </row>
    <row r="268" spans="6:6">
      <c r="F268">
        <v>10702</v>
      </c>
    </row>
    <row r="269" spans="6:6">
      <c r="F269">
        <v>10703</v>
      </c>
    </row>
    <row r="270" spans="6:6">
      <c r="F270">
        <v>10704</v>
      </c>
    </row>
    <row r="271" spans="6:6">
      <c r="F271">
        <v>10705</v>
      </c>
    </row>
    <row r="272" spans="6:6">
      <c r="F272">
        <v>10706</v>
      </c>
    </row>
    <row r="273" spans="6:6">
      <c r="F273">
        <v>10707</v>
      </c>
    </row>
    <row r="274" spans="6:6">
      <c r="F274">
        <v>10708</v>
      </c>
    </row>
    <row r="275" spans="6:6">
      <c r="F275">
        <v>10709</v>
      </c>
    </row>
    <row r="276" spans="6:6">
      <c r="F276">
        <v>10710</v>
      </c>
    </row>
    <row r="277" spans="6:6">
      <c r="F277">
        <v>10801</v>
      </c>
    </row>
    <row r="278" spans="6:6">
      <c r="F278">
        <v>10802</v>
      </c>
    </row>
    <row r="279" spans="6:6">
      <c r="F279">
        <v>10803</v>
      </c>
    </row>
    <row r="280" spans="6:6">
      <c r="F280">
        <v>10804</v>
      </c>
    </row>
    <row r="281" spans="6:6">
      <c r="F281">
        <v>10805</v>
      </c>
    </row>
    <row r="282" spans="6:6">
      <c r="F282">
        <v>10901</v>
      </c>
    </row>
    <row r="283" spans="6:6">
      <c r="F283">
        <v>10910</v>
      </c>
    </row>
    <row r="284" spans="6:6">
      <c r="F284">
        <v>10911</v>
      </c>
    </row>
    <row r="285" spans="6:6">
      <c r="F285">
        <v>10912</v>
      </c>
    </row>
    <row r="286" spans="6:6">
      <c r="F286">
        <v>10913</v>
      </c>
    </row>
    <row r="287" spans="6:6">
      <c r="F287">
        <v>10914</v>
      </c>
    </row>
    <row r="288" spans="6:6">
      <c r="F288">
        <v>10915</v>
      </c>
    </row>
    <row r="289" spans="6:6">
      <c r="F289">
        <v>10916</v>
      </c>
    </row>
    <row r="290" spans="6:6">
      <c r="F290">
        <v>10917</v>
      </c>
    </row>
    <row r="291" spans="6:6">
      <c r="F291">
        <v>10918</v>
      </c>
    </row>
    <row r="292" spans="6:6">
      <c r="F292">
        <v>10919</v>
      </c>
    </row>
    <row r="293" spans="6:6">
      <c r="F293">
        <v>10920</v>
      </c>
    </row>
    <row r="294" spans="6:6">
      <c r="F294">
        <v>10921</v>
      </c>
    </row>
    <row r="295" spans="6:6">
      <c r="F295">
        <v>10922</v>
      </c>
    </row>
    <row r="296" spans="6:6">
      <c r="F296">
        <v>10923</v>
      </c>
    </row>
    <row r="297" spans="6:6">
      <c r="F297">
        <v>10924</v>
      </c>
    </row>
    <row r="298" spans="6:6">
      <c r="F298">
        <v>10925</v>
      </c>
    </row>
    <row r="299" spans="6:6">
      <c r="F299">
        <v>10926</v>
      </c>
    </row>
    <row r="300" spans="6:6">
      <c r="F300">
        <v>10927</v>
      </c>
    </row>
    <row r="301" spans="6:6">
      <c r="F301">
        <v>10928</v>
      </c>
    </row>
    <row r="302" spans="6:6">
      <c r="F302">
        <v>10930</v>
      </c>
    </row>
    <row r="303" spans="6:6">
      <c r="F303">
        <v>10931</v>
      </c>
    </row>
    <row r="304" spans="6:6">
      <c r="F304">
        <v>10932</v>
      </c>
    </row>
    <row r="305" spans="6:6">
      <c r="F305">
        <v>10933</v>
      </c>
    </row>
    <row r="306" spans="6:6">
      <c r="F306">
        <v>10940</v>
      </c>
    </row>
    <row r="307" spans="6:6">
      <c r="F307">
        <v>10941</v>
      </c>
    </row>
    <row r="308" spans="6:6">
      <c r="F308">
        <v>10949</v>
      </c>
    </row>
    <row r="309" spans="6:6">
      <c r="F309">
        <v>10950</v>
      </c>
    </row>
    <row r="310" spans="6:6">
      <c r="F310">
        <v>10952</v>
      </c>
    </row>
    <row r="311" spans="6:6">
      <c r="F311">
        <v>10953</v>
      </c>
    </row>
    <row r="312" spans="6:6">
      <c r="F312">
        <v>10954</v>
      </c>
    </row>
    <row r="313" spans="6:6">
      <c r="F313">
        <v>10956</v>
      </c>
    </row>
    <row r="314" spans="6:6">
      <c r="F314">
        <v>10958</v>
      </c>
    </row>
    <row r="315" spans="6:6">
      <c r="F315">
        <v>10959</v>
      </c>
    </row>
    <row r="316" spans="6:6">
      <c r="F316">
        <v>10960</v>
      </c>
    </row>
    <row r="317" spans="6:6">
      <c r="F317">
        <v>10962</v>
      </c>
    </row>
    <row r="318" spans="6:6">
      <c r="F318">
        <v>10963</v>
      </c>
    </row>
    <row r="319" spans="6:6">
      <c r="F319">
        <v>10964</v>
      </c>
    </row>
    <row r="320" spans="6:6">
      <c r="F320">
        <v>10965</v>
      </c>
    </row>
    <row r="321" spans="6:6">
      <c r="F321">
        <v>10968</v>
      </c>
    </row>
    <row r="322" spans="6:6">
      <c r="F322">
        <v>10969</v>
      </c>
    </row>
    <row r="323" spans="6:6">
      <c r="F323">
        <v>10970</v>
      </c>
    </row>
    <row r="324" spans="6:6">
      <c r="F324">
        <v>10973</v>
      </c>
    </row>
    <row r="325" spans="6:6">
      <c r="F325">
        <v>10974</v>
      </c>
    </row>
    <row r="326" spans="6:6">
      <c r="F326">
        <v>10975</v>
      </c>
    </row>
    <row r="327" spans="6:6">
      <c r="F327">
        <v>10976</v>
      </c>
    </row>
    <row r="328" spans="6:6">
      <c r="F328">
        <v>10977</v>
      </c>
    </row>
    <row r="329" spans="6:6">
      <c r="F329">
        <v>10979</v>
      </c>
    </row>
    <row r="330" spans="6:6">
      <c r="F330">
        <v>10980</v>
      </c>
    </row>
    <row r="331" spans="6:6">
      <c r="F331">
        <v>10981</v>
      </c>
    </row>
    <row r="332" spans="6:6">
      <c r="F332">
        <v>10982</v>
      </c>
    </row>
    <row r="333" spans="6:6">
      <c r="F333">
        <v>10983</v>
      </c>
    </row>
    <row r="334" spans="6:6">
      <c r="F334">
        <v>10984</v>
      </c>
    </row>
    <row r="335" spans="6:6">
      <c r="F335">
        <v>10985</v>
      </c>
    </row>
    <row r="336" spans="6:6">
      <c r="F336">
        <v>10986</v>
      </c>
    </row>
    <row r="337" spans="6:6">
      <c r="F337">
        <v>10987</v>
      </c>
    </row>
    <row r="338" spans="6:6">
      <c r="F338">
        <v>10988</v>
      </c>
    </row>
    <row r="339" spans="6:6">
      <c r="F339">
        <v>10989</v>
      </c>
    </row>
    <row r="340" spans="6:6">
      <c r="F340">
        <v>10990</v>
      </c>
    </row>
    <row r="341" spans="6:6">
      <c r="F341">
        <v>10992</v>
      </c>
    </row>
    <row r="342" spans="6:6">
      <c r="F342">
        <v>10993</v>
      </c>
    </row>
    <row r="343" spans="6:6">
      <c r="F343">
        <v>10994</v>
      </c>
    </row>
    <row r="344" spans="6:6">
      <c r="F344">
        <v>10996</v>
      </c>
    </row>
    <row r="345" spans="6:6">
      <c r="F345">
        <v>10997</v>
      </c>
    </row>
    <row r="346" spans="6:6">
      <c r="F346">
        <v>10998</v>
      </c>
    </row>
    <row r="347" spans="6:6">
      <c r="F347">
        <v>11001</v>
      </c>
    </row>
    <row r="348" spans="6:6">
      <c r="F348">
        <v>11002</v>
      </c>
    </row>
    <row r="349" spans="6:6">
      <c r="F349">
        <v>11003</v>
      </c>
    </row>
    <row r="350" spans="6:6">
      <c r="F350">
        <v>11004</v>
      </c>
    </row>
    <row r="351" spans="6:6">
      <c r="F351">
        <v>11005</v>
      </c>
    </row>
    <row r="352" spans="6:6">
      <c r="F352">
        <v>11010</v>
      </c>
    </row>
    <row r="353" spans="6:6">
      <c r="F353">
        <v>11020</v>
      </c>
    </row>
    <row r="354" spans="6:6">
      <c r="F354">
        <v>11021</v>
      </c>
    </row>
    <row r="355" spans="6:6">
      <c r="F355">
        <v>11022</v>
      </c>
    </row>
    <row r="356" spans="6:6">
      <c r="F356">
        <v>11023</v>
      </c>
    </row>
    <row r="357" spans="6:6">
      <c r="F357">
        <v>11024</v>
      </c>
    </row>
    <row r="358" spans="6:6">
      <c r="F358">
        <v>11026</v>
      </c>
    </row>
    <row r="359" spans="6:6">
      <c r="F359">
        <v>11027</v>
      </c>
    </row>
    <row r="360" spans="6:6">
      <c r="F360">
        <v>11030</v>
      </c>
    </row>
    <row r="361" spans="6:6">
      <c r="F361">
        <v>11040</v>
      </c>
    </row>
    <row r="362" spans="6:6">
      <c r="F362">
        <v>11042</v>
      </c>
    </row>
    <row r="363" spans="6:6">
      <c r="F363">
        <v>11050</v>
      </c>
    </row>
    <row r="364" spans="6:6">
      <c r="F364">
        <v>11051</v>
      </c>
    </row>
    <row r="365" spans="6:6">
      <c r="F365">
        <v>11052</v>
      </c>
    </row>
    <row r="366" spans="6:6">
      <c r="F366">
        <v>11053</v>
      </c>
    </row>
    <row r="367" spans="6:6">
      <c r="F367">
        <v>11054</v>
      </c>
    </row>
    <row r="368" spans="6:6">
      <c r="F368">
        <v>11055</v>
      </c>
    </row>
    <row r="369" spans="6:6">
      <c r="F369">
        <v>11096</v>
      </c>
    </row>
    <row r="370" spans="6:6">
      <c r="F370">
        <v>11101</v>
      </c>
    </row>
    <row r="371" spans="6:6">
      <c r="F371">
        <v>11102</v>
      </c>
    </row>
    <row r="372" spans="6:6">
      <c r="F372">
        <v>11103</v>
      </c>
    </row>
    <row r="373" spans="6:6">
      <c r="F373">
        <v>11104</v>
      </c>
    </row>
    <row r="374" spans="6:6">
      <c r="F374">
        <v>11105</v>
      </c>
    </row>
    <row r="375" spans="6:6">
      <c r="F375">
        <v>11106</v>
      </c>
    </row>
    <row r="376" spans="6:6">
      <c r="F376">
        <v>11109</v>
      </c>
    </row>
    <row r="377" spans="6:6">
      <c r="F377">
        <v>11120</v>
      </c>
    </row>
    <row r="378" spans="6:6">
      <c r="F378">
        <v>11201</v>
      </c>
    </row>
    <row r="379" spans="6:6">
      <c r="F379">
        <v>11202</v>
      </c>
    </row>
    <row r="380" spans="6:6">
      <c r="F380">
        <v>11203</v>
      </c>
    </row>
    <row r="381" spans="6:6">
      <c r="F381">
        <v>11204</v>
      </c>
    </row>
    <row r="382" spans="6:6">
      <c r="F382">
        <v>11205</v>
      </c>
    </row>
    <row r="383" spans="6:6">
      <c r="F383">
        <v>11206</v>
      </c>
    </row>
    <row r="384" spans="6:6">
      <c r="F384">
        <v>11207</v>
      </c>
    </row>
    <row r="385" spans="6:6">
      <c r="F385">
        <v>11208</v>
      </c>
    </row>
    <row r="386" spans="6:6">
      <c r="F386">
        <v>11209</v>
      </c>
    </row>
    <row r="387" spans="6:6">
      <c r="F387">
        <v>11210</v>
      </c>
    </row>
    <row r="388" spans="6:6">
      <c r="F388">
        <v>11211</v>
      </c>
    </row>
    <row r="389" spans="6:6">
      <c r="F389">
        <v>11212</v>
      </c>
    </row>
    <row r="390" spans="6:6">
      <c r="F390">
        <v>11213</v>
      </c>
    </row>
    <row r="391" spans="6:6">
      <c r="F391">
        <v>11214</v>
      </c>
    </row>
    <row r="392" spans="6:6">
      <c r="F392">
        <v>11215</v>
      </c>
    </row>
    <row r="393" spans="6:6">
      <c r="F393">
        <v>11216</v>
      </c>
    </row>
    <row r="394" spans="6:6">
      <c r="F394">
        <v>11217</v>
      </c>
    </row>
    <row r="395" spans="6:6">
      <c r="F395">
        <v>11218</v>
      </c>
    </row>
    <row r="396" spans="6:6">
      <c r="F396">
        <v>11219</v>
      </c>
    </row>
    <row r="397" spans="6:6">
      <c r="F397">
        <v>11220</v>
      </c>
    </row>
    <row r="398" spans="6:6">
      <c r="F398">
        <v>11221</v>
      </c>
    </row>
    <row r="399" spans="6:6">
      <c r="F399">
        <v>11222</v>
      </c>
    </row>
    <row r="400" spans="6:6">
      <c r="F400">
        <v>11223</v>
      </c>
    </row>
    <row r="401" spans="6:6">
      <c r="F401">
        <v>11224</v>
      </c>
    </row>
    <row r="402" spans="6:6">
      <c r="F402">
        <v>11225</v>
      </c>
    </row>
    <row r="403" spans="6:6">
      <c r="F403">
        <v>11226</v>
      </c>
    </row>
    <row r="404" spans="6:6">
      <c r="F404">
        <v>11228</v>
      </c>
    </row>
    <row r="405" spans="6:6">
      <c r="F405">
        <v>11229</v>
      </c>
    </row>
    <row r="406" spans="6:6">
      <c r="F406">
        <v>11230</v>
      </c>
    </row>
    <row r="407" spans="6:6">
      <c r="F407">
        <v>11231</v>
      </c>
    </row>
    <row r="408" spans="6:6">
      <c r="F408">
        <v>11232</v>
      </c>
    </row>
    <row r="409" spans="6:6">
      <c r="F409">
        <v>11233</v>
      </c>
    </row>
    <row r="410" spans="6:6">
      <c r="F410">
        <v>11234</v>
      </c>
    </row>
    <row r="411" spans="6:6">
      <c r="F411">
        <v>11235</v>
      </c>
    </row>
    <row r="412" spans="6:6">
      <c r="F412">
        <v>11236</v>
      </c>
    </row>
    <row r="413" spans="6:6">
      <c r="F413">
        <v>11237</v>
      </c>
    </row>
    <row r="414" spans="6:6">
      <c r="F414">
        <v>11238</v>
      </c>
    </row>
    <row r="415" spans="6:6">
      <c r="F415">
        <v>11239</v>
      </c>
    </row>
    <row r="416" spans="6:6">
      <c r="F416">
        <v>11241</v>
      </c>
    </row>
    <row r="417" spans="6:6">
      <c r="F417">
        <v>11242</v>
      </c>
    </row>
    <row r="418" spans="6:6">
      <c r="F418">
        <v>11243</v>
      </c>
    </row>
    <row r="419" spans="6:6">
      <c r="F419">
        <v>11245</v>
      </c>
    </row>
    <row r="420" spans="6:6">
      <c r="F420">
        <v>11247</v>
      </c>
    </row>
    <row r="421" spans="6:6">
      <c r="F421">
        <v>11249</v>
      </c>
    </row>
    <row r="422" spans="6:6">
      <c r="F422">
        <v>11251</v>
      </c>
    </row>
    <row r="423" spans="6:6">
      <c r="F423">
        <v>11252</v>
      </c>
    </row>
    <row r="424" spans="6:6">
      <c r="F424">
        <v>11256</v>
      </c>
    </row>
    <row r="425" spans="6:6">
      <c r="F425">
        <v>11351</v>
      </c>
    </row>
    <row r="426" spans="6:6">
      <c r="F426">
        <v>11352</v>
      </c>
    </row>
    <row r="427" spans="6:6">
      <c r="F427">
        <v>11354</v>
      </c>
    </row>
    <row r="428" spans="6:6">
      <c r="F428">
        <v>11355</v>
      </c>
    </row>
    <row r="429" spans="6:6">
      <c r="F429">
        <v>11356</v>
      </c>
    </row>
    <row r="430" spans="6:6">
      <c r="F430">
        <v>11357</v>
      </c>
    </row>
    <row r="431" spans="6:6">
      <c r="F431">
        <v>11358</v>
      </c>
    </row>
    <row r="432" spans="6:6">
      <c r="F432">
        <v>11359</v>
      </c>
    </row>
    <row r="433" spans="6:6">
      <c r="F433">
        <v>11360</v>
      </c>
    </row>
    <row r="434" spans="6:6">
      <c r="F434">
        <v>11361</v>
      </c>
    </row>
    <row r="435" spans="6:6">
      <c r="F435">
        <v>11362</v>
      </c>
    </row>
    <row r="436" spans="6:6">
      <c r="F436">
        <v>11363</v>
      </c>
    </row>
    <row r="437" spans="6:6">
      <c r="F437">
        <v>11364</v>
      </c>
    </row>
    <row r="438" spans="6:6">
      <c r="F438">
        <v>11365</v>
      </c>
    </row>
    <row r="439" spans="6:6">
      <c r="F439">
        <v>11366</v>
      </c>
    </row>
    <row r="440" spans="6:6">
      <c r="F440">
        <v>11367</v>
      </c>
    </row>
    <row r="441" spans="6:6">
      <c r="F441">
        <v>11368</v>
      </c>
    </row>
    <row r="442" spans="6:6">
      <c r="F442">
        <v>11369</v>
      </c>
    </row>
    <row r="443" spans="6:6">
      <c r="F443">
        <v>11370</v>
      </c>
    </row>
    <row r="444" spans="6:6">
      <c r="F444">
        <v>11371</v>
      </c>
    </row>
    <row r="445" spans="6:6">
      <c r="F445">
        <v>11372</v>
      </c>
    </row>
    <row r="446" spans="6:6">
      <c r="F446">
        <v>11373</v>
      </c>
    </row>
    <row r="447" spans="6:6">
      <c r="F447">
        <v>11374</v>
      </c>
    </row>
    <row r="448" spans="6:6">
      <c r="F448">
        <v>11375</v>
      </c>
    </row>
    <row r="449" spans="6:6">
      <c r="F449">
        <v>11377</v>
      </c>
    </row>
    <row r="450" spans="6:6">
      <c r="F450">
        <v>11378</v>
      </c>
    </row>
    <row r="451" spans="6:6">
      <c r="F451">
        <v>11379</v>
      </c>
    </row>
    <row r="452" spans="6:6">
      <c r="F452">
        <v>11380</v>
      </c>
    </row>
    <row r="453" spans="6:6">
      <c r="F453">
        <v>11381</v>
      </c>
    </row>
    <row r="454" spans="6:6">
      <c r="F454">
        <v>11385</v>
      </c>
    </row>
    <row r="455" spans="6:6">
      <c r="F455">
        <v>11386</v>
      </c>
    </row>
    <row r="456" spans="6:6">
      <c r="F456">
        <v>11405</v>
      </c>
    </row>
    <row r="457" spans="6:6">
      <c r="F457">
        <v>11411</v>
      </c>
    </row>
    <row r="458" spans="6:6">
      <c r="F458">
        <v>11412</v>
      </c>
    </row>
    <row r="459" spans="6:6">
      <c r="F459">
        <v>11413</v>
      </c>
    </row>
    <row r="460" spans="6:6">
      <c r="F460">
        <v>11414</v>
      </c>
    </row>
    <row r="461" spans="6:6">
      <c r="F461">
        <v>11415</v>
      </c>
    </row>
    <row r="462" spans="6:6">
      <c r="F462">
        <v>11416</v>
      </c>
    </row>
    <row r="463" spans="6:6">
      <c r="F463">
        <v>11417</v>
      </c>
    </row>
    <row r="464" spans="6:6">
      <c r="F464">
        <v>11418</v>
      </c>
    </row>
    <row r="465" spans="6:6">
      <c r="F465">
        <v>11419</v>
      </c>
    </row>
    <row r="466" spans="6:6">
      <c r="F466">
        <v>11420</v>
      </c>
    </row>
    <row r="467" spans="6:6">
      <c r="F467">
        <v>11421</v>
      </c>
    </row>
    <row r="468" spans="6:6">
      <c r="F468">
        <v>11422</v>
      </c>
    </row>
    <row r="469" spans="6:6">
      <c r="F469">
        <v>11423</v>
      </c>
    </row>
    <row r="470" spans="6:6">
      <c r="F470">
        <v>11424</v>
      </c>
    </row>
    <row r="471" spans="6:6">
      <c r="F471">
        <v>11425</v>
      </c>
    </row>
    <row r="472" spans="6:6">
      <c r="F472">
        <v>11426</v>
      </c>
    </row>
    <row r="473" spans="6:6">
      <c r="F473">
        <v>11427</v>
      </c>
    </row>
    <row r="474" spans="6:6">
      <c r="F474">
        <v>11428</v>
      </c>
    </row>
    <row r="475" spans="6:6">
      <c r="F475">
        <v>11429</v>
      </c>
    </row>
    <row r="476" spans="6:6">
      <c r="F476">
        <v>11430</v>
      </c>
    </row>
    <row r="477" spans="6:6">
      <c r="F477">
        <v>11431</v>
      </c>
    </row>
    <row r="478" spans="6:6">
      <c r="F478">
        <v>11432</v>
      </c>
    </row>
    <row r="479" spans="6:6">
      <c r="F479">
        <v>11433</v>
      </c>
    </row>
    <row r="480" spans="6:6">
      <c r="F480">
        <v>11434</v>
      </c>
    </row>
    <row r="481" spans="6:6">
      <c r="F481">
        <v>11435</v>
      </c>
    </row>
    <row r="482" spans="6:6">
      <c r="F482">
        <v>11436</v>
      </c>
    </row>
    <row r="483" spans="6:6">
      <c r="F483">
        <v>11439</v>
      </c>
    </row>
    <row r="484" spans="6:6">
      <c r="F484">
        <v>11451</v>
      </c>
    </row>
    <row r="485" spans="6:6">
      <c r="F485">
        <v>11499</v>
      </c>
    </row>
    <row r="486" spans="6:6">
      <c r="F486">
        <v>11501</v>
      </c>
    </row>
    <row r="487" spans="6:6">
      <c r="F487">
        <v>11507</v>
      </c>
    </row>
    <row r="488" spans="6:6">
      <c r="F488">
        <v>11509</v>
      </c>
    </row>
    <row r="489" spans="6:6">
      <c r="F489">
        <v>11510</v>
      </c>
    </row>
    <row r="490" spans="6:6">
      <c r="F490">
        <v>11514</v>
      </c>
    </row>
    <row r="491" spans="6:6">
      <c r="F491">
        <v>11516</v>
      </c>
    </row>
    <row r="492" spans="6:6">
      <c r="F492">
        <v>11518</v>
      </c>
    </row>
    <row r="493" spans="6:6">
      <c r="F493">
        <v>11520</v>
      </c>
    </row>
    <row r="494" spans="6:6">
      <c r="F494">
        <v>11530</v>
      </c>
    </row>
    <row r="495" spans="6:6">
      <c r="F495">
        <v>11531</v>
      </c>
    </row>
    <row r="496" spans="6:6">
      <c r="F496">
        <v>11542</v>
      </c>
    </row>
    <row r="497" spans="6:6">
      <c r="F497">
        <v>11545</v>
      </c>
    </row>
    <row r="498" spans="6:6">
      <c r="F498">
        <v>11547</v>
      </c>
    </row>
    <row r="499" spans="6:6">
      <c r="F499">
        <v>11548</v>
      </c>
    </row>
    <row r="500" spans="6:6">
      <c r="F500">
        <v>11549</v>
      </c>
    </row>
    <row r="501" spans="6:6">
      <c r="F501">
        <v>11550</v>
      </c>
    </row>
    <row r="502" spans="6:6">
      <c r="F502">
        <v>11551</v>
      </c>
    </row>
    <row r="503" spans="6:6">
      <c r="F503">
        <v>11552</v>
      </c>
    </row>
    <row r="504" spans="6:6">
      <c r="F504">
        <v>11553</v>
      </c>
    </row>
    <row r="505" spans="6:6">
      <c r="F505">
        <v>11554</v>
      </c>
    </row>
    <row r="506" spans="6:6">
      <c r="F506">
        <v>11555</v>
      </c>
    </row>
    <row r="507" spans="6:6">
      <c r="F507">
        <v>11556</v>
      </c>
    </row>
    <row r="508" spans="6:6">
      <c r="F508">
        <v>11557</v>
      </c>
    </row>
    <row r="509" spans="6:6">
      <c r="F509">
        <v>11558</v>
      </c>
    </row>
    <row r="510" spans="6:6">
      <c r="F510">
        <v>11559</v>
      </c>
    </row>
    <row r="511" spans="6:6">
      <c r="F511">
        <v>11560</v>
      </c>
    </row>
    <row r="512" spans="6:6">
      <c r="F512">
        <v>11561</v>
      </c>
    </row>
    <row r="513" spans="6:6">
      <c r="F513">
        <v>11563</v>
      </c>
    </row>
    <row r="514" spans="6:6">
      <c r="F514">
        <v>11565</v>
      </c>
    </row>
    <row r="515" spans="6:6">
      <c r="F515">
        <v>11566</v>
      </c>
    </row>
    <row r="516" spans="6:6">
      <c r="F516">
        <v>11568</v>
      </c>
    </row>
    <row r="517" spans="6:6">
      <c r="F517">
        <v>11569</v>
      </c>
    </row>
    <row r="518" spans="6:6">
      <c r="F518">
        <v>11570</v>
      </c>
    </row>
    <row r="519" spans="6:6">
      <c r="F519">
        <v>11571</v>
      </c>
    </row>
    <row r="520" spans="6:6">
      <c r="F520">
        <v>11572</v>
      </c>
    </row>
    <row r="521" spans="6:6">
      <c r="F521">
        <v>11575</v>
      </c>
    </row>
    <row r="522" spans="6:6">
      <c r="F522">
        <v>11576</v>
      </c>
    </row>
    <row r="523" spans="6:6">
      <c r="F523">
        <v>11577</v>
      </c>
    </row>
    <row r="524" spans="6:6">
      <c r="F524">
        <v>11579</v>
      </c>
    </row>
    <row r="525" spans="6:6">
      <c r="F525">
        <v>11580</v>
      </c>
    </row>
    <row r="526" spans="6:6">
      <c r="F526">
        <v>11581</v>
      </c>
    </row>
    <row r="527" spans="6:6">
      <c r="F527">
        <v>11582</v>
      </c>
    </row>
    <row r="528" spans="6:6">
      <c r="F528">
        <v>11590</v>
      </c>
    </row>
    <row r="529" spans="6:6">
      <c r="F529">
        <v>11596</v>
      </c>
    </row>
    <row r="530" spans="6:6">
      <c r="F530">
        <v>11598</v>
      </c>
    </row>
    <row r="531" spans="6:6">
      <c r="F531">
        <v>11599</v>
      </c>
    </row>
    <row r="532" spans="6:6">
      <c r="F532">
        <v>11690</v>
      </c>
    </row>
    <row r="533" spans="6:6">
      <c r="F533">
        <v>11691</v>
      </c>
    </row>
    <row r="534" spans="6:6">
      <c r="F534">
        <v>11692</v>
      </c>
    </row>
    <row r="535" spans="6:6">
      <c r="F535">
        <v>11693</v>
      </c>
    </row>
    <row r="536" spans="6:6">
      <c r="F536">
        <v>11694</v>
      </c>
    </row>
    <row r="537" spans="6:6">
      <c r="F537">
        <v>11695</v>
      </c>
    </row>
    <row r="538" spans="6:6">
      <c r="F538">
        <v>11697</v>
      </c>
    </row>
    <row r="539" spans="6:6">
      <c r="F539">
        <v>11701</v>
      </c>
    </row>
    <row r="540" spans="6:6">
      <c r="F540">
        <v>11702</v>
      </c>
    </row>
    <row r="541" spans="6:6">
      <c r="F541">
        <v>11703</v>
      </c>
    </row>
    <row r="542" spans="6:6">
      <c r="F542">
        <v>11704</v>
      </c>
    </row>
    <row r="543" spans="6:6">
      <c r="F543">
        <v>11705</v>
      </c>
    </row>
    <row r="544" spans="6:6">
      <c r="F544">
        <v>11706</v>
      </c>
    </row>
    <row r="545" spans="6:6">
      <c r="F545">
        <v>11707</v>
      </c>
    </row>
    <row r="546" spans="6:6">
      <c r="F546">
        <v>11709</v>
      </c>
    </row>
    <row r="547" spans="6:6">
      <c r="F547">
        <v>11710</v>
      </c>
    </row>
    <row r="548" spans="6:6">
      <c r="F548">
        <v>11713</v>
      </c>
    </row>
    <row r="549" spans="6:6">
      <c r="F549">
        <v>11714</v>
      </c>
    </row>
    <row r="550" spans="6:6">
      <c r="F550">
        <v>11715</v>
      </c>
    </row>
    <row r="551" spans="6:6">
      <c r="F551">
        <v>11716</v>
      </c>
    </row>
    <row r="552" spans="6:6">
      <c r="F552">
        <v>11717</v>
      </c>
    </row>
    <row r="553" spans="6:6">
      <c r="F553">
        <v>11718</v>
      </c>
    </row>
    <row r="554" spans="6:6">
      <c r="F554">
        <v>11719</v>
      </c>
    </row>
    <row r="555" spans="6:6">
      <c r="F555">
        <v>11720</v>
      </c>
    </row>
    <row r="556" spans="6:6">
      <c r="F556">
        <v>11721</v>
      </c>
    </row>
    <row r="557" spans="6:6">
      <c r="F557">
        <v>11722</v>
      </c>
    </row>
    <row r="558" spans="6:6">
      <c r="F558">
        <v>11724</v>
      </c>
    </row>
    <row r="559" spans="6:6">
      <c r="F559">
        <v>11725</v>
      </c>
    </row>
    <row r="560" spans="6:6">
      <c r="F560">
        <v>11726</v>
      </c>
    </row>
    <row r="561" spans="6:6">
      <c r="F561">
        <v>11727</v>
      </c>
    </row>
    <row r="562" spans="6:6">
      <c r="F562">
        <v>11729</v>
      </c>
    </row>
    <row r="563" spans="6:6">
      <c r="F563">
        <v>11730</v>
      </c>
    </row>
    <row r="564" spans="6:6">
      <c r="F564">
        <v>11731</v>
      </c>
    </row>
    <row r="565" spans="6:6">
      <c r="F565">
        <v>11732</v>
      </c>
    </row>
    <row r="566" spans="6:6">
      <c r="F566">
        <v>11733</v>
      </c>
    </row>
    <row r="567" spans="6:6">
      <c r="F567">
        <v>11735</v>
      </c>
    </row>
    <row r="568" spans="6:6">
      <c r="F568">
        <v>11737</v>
      </c>
    </row>
    <row r="569" spans="6:6">
      <c r="F569">
        <v>11738</v>
      </c>
    </row>
    <row r="570" spans="6:6">
      <c r="F570">
        <v>11739</v>
      </c>
    </row>
    <row r="571" spans="6:6">
      <c r="F571">
        <v>11740</v>
      </c>
    </row>
    <row r="572" spans="6:6">
      <c r="F572">
        <v>11741</v>
      </c>
    </row>
    <row r="573" spans="6:6">
      <c r="F573">
        <v>11742</v>
      </c>
    </row>
    <row r="574" spans="6:6">
      <c r="F574">
        <v>11743</v>
      </c>
    </row>
    <row r="575" spans="6:6">
      <c r="F575">
        <v>11746</v>
      </c>
    </row>
    <row r="576" spans="6:6">
      <c r="F576">
        <v>11747</v>
      </c>
    </row>
    <row r="577" spans="6:6">
      <c r="F577">
        <v>11749</v>
      </c>
    </row>
    <row r="578" spans="6:6">
      <c r="F578">
        <v>11751</v>
      </c>
    </row>
    <row r="579" spans="6:6">
      <c r="F579">
        <v>11752</v>
      </c>
    </row>
    <row r="580" spans="6:6">
      <c r="F580">
        <v>11753</v>
      </c>
    </row>
    <row r="581" spans="6:6">
      <c r="F581">
        <v>11754</v>
      </c>
    </row>
    <row r="582" spans="6:6">
      <c r="F582">
        <v>11755</v>
      </c>
    </row>
    <row r="583" spans="6:6">
      <c r="F583">
        <v>11756</v>
      </c>
    </row>
    <row r="584" spans="6:6">
      <c r="F584">
        <v>11757</v>
      </c>
    </row>
    <row r="585" spans="6:6">
      <c r="F585">
        <v>11758</v>
      </c>
    </row>
    <row r="586" spans="6:6">
      <c r="F586">
        <v>11760</v>
      </c>
    </row>
    <row r="587" spans="6:6">
      <c r="F587">
        <v>11762</v>
      </c>
    </row>
    <row r="588" spans="6:6">
      <c r="F588">
        <v>11763</v>
      </c>
    </row>
    <row r="589" spans="6:6">
      <c r="F589">
        <v>11764</v>
      </c>
    </row>
    <row r="590" spans="6:6">
      <c r="F590">
        <v>11765</v>
      </c>
    </row>
    <row r="591" spans="6:6">
      <c r="F591">
        <v>11766</v>
      </c>
    </row>
    <row r="592" spans="6:6">
      <c r="F592">
        <v>11767</v>
      </c>
    </row>
    <row r="593" spans="6:6">
      <c r="F593">
        <v>11768</v>
      </c>
    </row>
    <row r="594" spans="6:6">
      <c r="F594">
        <v>11769</v>
      </c>
    </row>
    <row r="595" spans="6:6">
      <c r="F595">
        <v>11770</v>
      </c>
    </row>
    <row r="596" spans="6:6">
      <c r="F596">
        <v>11771</v>
      </c>
    </row>
    <row r="597" spans="6:6">
      <c r="F597">
        <v>11772</v>
      </c>
    </row>
    <row r="598" spans="6:6">
      <c r="F598">
        <v>11773</v>
      </c>
    </row>
    <row r="599" spans="6:6">
      <c r="F599">
        <v>11775</v>
      </c>
    </row>
    <row r="600" spans="6:6">
      <c r="F600">
        <v>11776</v>
      </c>
    </row>
    <row r="601" spans="6:6">
      <c r="F601">
        <v>11777</v>
      </c>
    </row>
    <row r="602" spans="6:6">
      <c r="F602">
        <v>11778</v>
      </c>
    </row>
    <row r="603" spans="6:6">
      <c r="F603">
        <v>11779</v>
      </c>
    </row>
    <row r="604" spans="6:6">
      <c r="F604">
        <v>11780</v>
      </c>
    </row>
    <row r="605" spans="6:6">
      <c r="F605">
        <v>11782</v>
      </c>
    </row>
    <row r="606" spans="6:6">
      <c r="F606">
        <v>11783</v>
      </c>
    </row>
    <row r="607" spans="6:6">
      <c r="F607">
        <v>11784</v>
      </c>
    </row>
    <row r="608" spans="6:6">
      <c r="F608">
        <v>11786</v>
      </c>
    </row>
    <row r="609" spans="6:6">
      <c r="F609">
        <v>11787</v>
      </c>
    </row>
    <row r="610" spans="6:6">
      <c r="F610">
        <v>11788</v>
      </c>
    </row>
    <row r="611" spans="6:6">
      <c r="F611">
        <v>11789</v>
      </c>
    </row>
    <row r="612" spans="6:6">
      <c r="F612">
        <v>11790</v>
      </c>
    </row>
    <row r="613" spans="6:6">
      <c r="F613">
        <v>11791</v>
      </c>
    </row>
    <row r="614" spans="6:6">
      <c r="F614">
        <v>11792</v>
      </c>
    </row>
    <row r="615" spans="6:6">
      <c r="F615">
        <v>11793</v>
      </c>
    </row>
    <row r="616" spans="6:6">
      <c r="F616">
        <v>11794</v>
      </c>
    </row>
    <row r="617" spans="6:6">
      <c r="F617">
        <v>11795</v>
      </c>
    </row>
    <row r="618" spans="6:6">
      <c r="F618">
        <v>11796</v>
      </c>
    </row>
    <row r="619" spans="6:6">
      <c r="F619">
        <v>11797</v>
      </c>
    </row>
    <row r="620" spans="6:6">
      <c r="F620">
        <v>11798</v>
      </c>
    </row>
    <row r="621" spans="6:6">
      <c r="F621">
        <v>11801</v>
      </c>
    </row>
    <row r="622" spans="6:6">
      <c r="F622">
        <v>11802</v>
      </c>
    </row>
    <row r="623" spans="6:6">
      <c r="F623">
        <v>11803</v>
      </c>
    </row>
    <row r="624" spans="6:6">
      <c r="F624">
        <v>11804</v>
      </c>
    </row>
    <row r="625" spans="6:6">
      <c r="F625">
        <v>11815</v>
      </c>
    </row>
    <row r="626" spans="6:6">
      <c r="F626">
        <v>11819</v>
      </c>
    </row>
    <row r="627" spans="6:6">
      <c r="F627">
        <v>11853</v>
      </c>
    </row>
    <row r="628" spans="6:6">
      <c r="F628">
        <v>11854</v>
      </c>
    </row>
    <row r="629" spans="6:6">
      <c r="F629">
        <v>11901</v>
      </c>
    </row>
    <row r="630" spans="6:6">
      <c r="F630">
        <v>11930</v>
      </c>
    </row>
    <row r="631" spans="6:6">
      <c r="F631">
        <v>11931</v>
      </c>
    </row>
    <row r="632" spans="6:6">
      <c r="F632">
        <v>11932</v>
      </c>
    </row>
    <row r="633" spans="6:6">
      <c r="F633">
        <v>11933</v>
      </c>
    </row>
    <row r="634" spans="6:6">
      <c r="F634">
        <v>11934</v>
      </c>
    </row>
    <row r="635" spans="6:6">
      <c r="F635">
        <v>11935</v>
      </c>
    </row>
    <row r="636" spans="6:6">
      <c r="F636">
        <v>11937</v>
      </c>
    </row>
    <row r="637" spans="6:6">
      <c r="F637">
        <v>11939</v>
      </c>
    </row>
    <row r="638" spans="6:6">
      <c r="F638">
        <v>11940</v>
      </c>
    </row>
    <row r="639" spans="6:6">
      <c r="F639">
        <v>11941</v>
      </c>
    </row>
    <row r="640" spans="6:6">
      <c r="F640">
        <v>11942</v>
      </c>
    </row>
    <row r="641" spans="6:6">
      <c r="F641">
        <v>11944</v>
      </c>
    </row>
    <row r="642" spans="6:6">
      <c r="F642">
        <v>11946</v>
      </c>
    </row>
    <row r="643" spans="6:6">
      <c r="F643">
        <v>11947</v>
      </c>
    </row>
    <row r="644" spans="6:6">
      <c r="F644">
        <v>11948</v>
      </c>
    </row>
    <row r="645" spans="6:6">
      <c r="F645">
        <v>11949</v>
      </c>
    </row>
    <row r="646" spans="6:6">
      <c r="F646">
        <v>11950</v>
      </c>
    </row>
    <row r="647" spans="6:6">
      <c r="F647">
        <v>11951</v>
      </c>
    </row>
    <row r="648" spans="6:6">
      <c r="F648">
        <v>11952</v>
      </c>
    </row>
    <row r="649" spans="6:6">
      <c r="F649">
        <v>11953</v>
      </c>
    </row>
    <row r="650" spans="6:6">
      <c r="F650">
        <v>11954</v>
      </c>
    </row>
    <row r="651" spans="6:6">
      <c r="F651">
        <v>11955</v>
      </c>
    </row>
    <row r="652" spans="6:6">
      <c r="F652">
        <v>11956</v>
      </c>
    </row>
    <row r="653" spans="6:6">
      <c r="F653">
        <v>11957</v>
      </c>
    </row>
    <row r="654" spans="6:6">
      <c r="F654">
        <v>11958</v>
      </c>
    </row>
    <row r="655" spans="6:6">
      <c r="F655">
        <v>11959</v>
      </c>
    </row>
    <row r="656" spans="6:6">
      <c r="F656">
        <v>11960</v>
      </c>
    </row>
    <row r="657" spans="6:6">
      <c r="F657">
        <v>11961</v>
      </c>
    </row>
    <row r="658" spans="6:6">
      <c r="F658">
        <v>11962</v>
      </c>
    </row>
    <row r="659" spans="6:6">
      <c r="F659">
        <v>11963</v>
      </c>
    </row>
    <row r="660" spans="6:6">
      <c r="F660">
        <v>11964</v>
      </c>
    </row>
    <row r="661" spans="6:6">
      <c r="F661">
        <v>11965</v>
      </c>
    </row>
    <row r="662" spans="6:6">
      <c r="F662">
        <v>11967</v>
      </c>
    </row>
    <row r="663" spans="6:6">
      <c r="F663">
        <v>11968</v>
      </c>
    </row>
    <row r="664" spans="6:6">
      <c r="F664">
        <v>11969</v>
      </c>
    </row>
    <row r="665" spans="6:6">
      <c r="F665">
        <v>11970</v>
      </c>
    </row>
    <row r="666" spans="6:6">
      <c r="F666">
        <v>11971</v>
      </c>
    </row>
    <row r="667" spans="6:6">
      <c r="F667">
        <v>11972</v>
      </c>
    </row>
    <row r="668" spans="6:6">
      <c r="F668">
        <v>11973</v>
      </c>
    </row>
    <row r="669" spans="6:6">
      <c r="F669">
        <v>11975</v>
      </c>
    </row>
    <row r="670" spans="6:6">
      <c r="F670">
        <v>11976</v>
      </c>
    </row>
    <row r="671" spans="6:6">
      <c r="F671">
        <v>11977</v>
      </c>
    </row>
    <row r="672" spans="6:6">
      <c r="F672">
        <v>11978</v>
      </c>
    </row>
    <row r="673" spans="6:6">
      <c r="F673">
        <v>11980</v>
      </c>
    </row>
    <row r="674" spans="6:6">
      <c r="F674">
        <v>12007</v>
      </c>
    </row>
    <row r="675" spans="6:6">
      <c r="F675">
        <v>12008</v>
      </c>
    </row>
    <row r="676" spans="6:6">
      <c r="F676">
        <v>12009</v>
      </c>
    </row>
    <row r="677" spans="6:6">
      <c r="F677">
        <v>12010</v>
      </c>
    </row>
    <row r="678" spans="6:6">
      <c r="F678">
        <v>12015</v>
      </c>
    </row>
    <row r="679" spans="6:6">
      <c r="F679">
        <v>12016</v>
      </c>
    </row>
    <row r="680" spans="6:6">
      <c r="F680">
        <v>12017</v>
      </c>
    </row>
    <row r="681" spans="6:6">
      <c r="F681">
        <v>12018</v>
      </c>
    </row>
    <row r="682" spans="6:6">
      <c r="F682">
        <v>12019</v>
      </c>
    </row>
    <row r="683" spans="6:6">
      <c r="F683">
        <v>12020</v>
      </c>
    </row>
    <row r="684" spans="6:6">
      <c r="F684">
        <v>12022</v>
      </c>
    </row>
    <row r="685" spans="6:6">
      <c r="F685">
        <v>12023</v>
      </c>
    </row>
    <row r="686" spans="6:6">
      <c r="F686">
        <v>12024</v>
      </c>
    </row>
    <row r="687" spans="6:6">
      <c r="F687">
        <v>12025</v>
      </c>
    </row>
    <row r="688" spans="6:6">
      <c r="F688">
        <v>12027</v>
      </c>
    </row>
    <row r="689" spans="6:6">
      <c r="F689">
        <v>12028</v>
      </c>
    </row>
    <row r="690" spans="6:6">
      <c r="F690">
        <v>12029</v>
      </c>
    </row>
    <row r="691" spans="6:6">
      <c r="F691">
        <v>12031</v>
      </c>
    </row>
    <row r="692" spans="6:6">
      <c r="F692">
        <v>12032</v>
      </c>
    </row>
    <row r="693" spans="6:6">
      <c r="F693">
        <v>12033</v>
      </c>
    </row>
    <row r="694" spans="6:6">
      <c r="F694">
        <v>12035</v>
      </c>
    </row>
    <row r="695" spans="6:6">
      <c r="F695">
        <v>12036</v>
      </c>
    </row>
    <row r="696" spans="6:6">
      <c r="F696">
        <v>12037</v>
      </c>
    </row>
    <row r="697" spans="6:6">
      <c r="F697">
        <v>12040</v>
      </c>
    </row>
    <row r="698" spans="6:6">
      <c r="F698">
        <v>12041</v>
      </c>
    </row>
    <row r="699" spans="6:6">
      <c r="F699">
        <v>12042</v>
      </c>
    </row>
    <row r="700" spans="6:6">
      <c r="F700">
        <v>12043</v>
      </c>
    </row>
    <row r="701" spans="6:6">
      <c r="F701">
        <v>12045</v>
      </c>
    </row>
    <row r="702" spans="6:6">
      <c r="F702">
        <v>12046</v>
      </c>
    </row>
    <row r="703" spans="6:6">
      <c r="F703">
        <v>12047</v>
      </c>
    </row>
    <row r="704" spans="6:6">
      <c r="F704">
        <v>12050</v>
      </c>
    </row>
    <row r="705" spans="6:6">
      <c r="F705">
        <v>12051</v>
      </c>
    </row>
    <row r="706" spans="6:6">
      <c r="F706">
        <v>12052</v>
      </c>
    </row>
    <row r="707" spans="6:6">
      <c r="F707">
        <v>12053</v>
      </c>
    </row>
    <row r="708" spans="6:6">
      <c r="F708">
        <v>12054</v>
      </c>
    </row>
    <row r="709" spans="6:6">
      <c r="F709">
        <v>12055</v>
      </c>
    </row>
    <row r="710" spans="6:6">
      <c r="F710">
        <v>12056</v>
      </c>
    </row>
    <row r="711" spans="6:6">
      <c r="F711">
        <v>12057</v>
      </c>
    </row>
    <row r="712" spans="6:6">
      <c r="F712">
        <v>12058</v>
      </c>
    </row>
    <row r="713" spans="6:6">
      <c r="F713">
        <v>12059</v>
      </c>
    </row>
    <row r="714" spans="6:6">
      <c r="F714">
        <v>12060</v>
      </c>
    </row>
    <row r="715" spans="6:6">
      <c r="F715">
        <v>12061</v>
      </c>
    </row>
    <row r="716" spans="6:6">
      <c r="F716">
        <v>12062</v>
      </c>
    </row>
    <row r="717" spans="6:6">
      <c r="F717">
        <v>12063</v>
      </c>
    </row>
    <row r="718" spans="6:6">
      <c r="F718">
        <v>12064</v>
      </c>
    </row>
    <row r="719" spans="6:6">
      <c r="F719">
        <v>12065</v>
      </c>
    </row>
    <row r="720" spans="6:6">
      <c r="F720">
        <v>12066</v>
      </c>
    </row>
    <row r="721" spans="6:6">
      <c r="F721">
        <v>12067</v>
      </c>
    </row>
    <row r="722" spans="6:6">
      <c r="F722">
        <v>12068</v>
      </c>
    </row>
    <row r="723" spans="6:6">
      <c r="F723">
        <v>12069</v>
      </c>
    </row>
    <row r="724" spans="6:6">
      <c r="F724">
        <v>12070</v>
      </c>
    </row>
    <row r="725" spans="6:6">
      <c r="F725">
        <v>12071</v>
      </c>
    </row>
    <row r="726" spans="6:6">
      <c r="F726">
        <v>12072</v>
      </c>
    </row>
    <row r="727" spans="6:6">
      <c r="F727">
        <v>12073</v>
      </c>
    </row>
    <row r="728" spans="6:6">
      <c r="F728">
        <v>12074</v>
      </c>
    </row>
    <row r="729" spans="6:6">
      <c r="F729">
        <v>12075</v>
      </c>
    </row>
    <row r="730" spans="6:6">
      <c r="F730">
        <v>12076</v>
      </c>
    </row>
    <row r="731" spans="6:6">
      <c r="F731">
        <v>12077</v>
      </c>
    </row>
    <row r="732" spans="6:6">
      <c r="F732">
        <v>12078</v>
      </c>
    </row>
    <row r="733" spans="6:6">
      <c r="F733">
        <v>12082</v>
      </c>
    </row>
    <row r="734" spans="6:6">
      <c r="F734">
        <v>12083</v>
      </c>
    </row>
    <row r="735" spans="6:6">
      <c r="F735">
        <v>12084</v>
      </c>
    </row>
    <row r="736" spans="6:6">
      <c r="F736">
        <v>12085</v>
      </c>
    </row>
    <row r="737" spans="6:6">
      <c r="F737">
        <v>12086</v>
      </c>
    </row>
    <row r="738" spans="6:6">
      <c r="F738">
        <v>12087</v>
      </c>
    </row>
    <row r="739" spans="6:6">
      <c r="F739">
        <v>12089</v>
      </c>
    </row>
    <row r="740" spans="6:6">
      <c r="F740">
        <v>12090</v>
      </c>
    </row>
    <row r="741" spans="6:6">
      <c r="F741">
        <v>12092</v>
      </c>
    </row>
    <row r="742" spans="6:6">
      <c r="F742">
        <v>12093</v>
      </c>
    </row>
    <row r="743" spans="6:6">
      <c r="F743">
        <v>12094</v>
      </c>
    </row>
    <row r="744" spans="6:6">
      <c r="F744">
        <v>12095</v>
      </c>
    </row>
    <row r="745" spans="6:6">
      <c r="F745">
        <v>12106</v>
      </c>
    </row>
    <row r="746" spans="6:6">
      <c r="F746">
        <v>12107</v>
      </c>
    </row>
    <row r="747" spans="6:6">
      <c r="F747">
        <v>12108</v>
      </c>
    </row>
    <row r="748" spans="6:6">
      <c r="F748">
        <v>12110</v>
      </c>
    </row>
    <row r="749" spans="6:6">
      <c r="F749">
        <v>12115</v>
      </c>
    </row>
    <row r="750" spans="6:6">
      <c r="F750">
        <v>12116</v>
      </c>
    </row>
    <row r="751" spans="6:6">
      <c r="F751">
        <v>12117</v>
      </c>
    </row>
    <row r="752" spans="6:6">
      <c r="F752">
        <v>12118</v>
      </c>
    </row>
    <row r="753" spans="6:6">
      <c r="F753">
        <v>12120</v>
      </c>
    </row>
    <row r="754" spans="6:6">
      <c r="F754">
        <v>12121</v>
      </c>
    </row>
    <row r="755" spans="6:6">
      <c r="F755">
        <v>12122</v>
      </c>
    </row>
    <row r="756" spans="6:6">
      <c r="F756">
        <v>12123</v>
      </c>
    </row>
    <row r="757" spans="6:6">
      <c r="F757">
        <v>12124</v>
      </c>
    </row>
    <row r="758" spans="6:6">
      <c r="F758">
        <v>12125</v>
      </c>
    </row>
    <row r="759" spans="6:6">
      <c r="F759">
        <v>12128</v>
      </c>
    </row>
    <row r="760" spans="6:6">
      <c r="F760">
        <v>12130</v>
      </c>
    </row>
    <row r="761" spans="6:6">
      <c r="F761">
        <v>12131</v>
      </c>
    </row>
    <row r="762" spans="6:6">
      <c r="F762">
        <v>12132</v>
      </c>
    </row>
    <row r="763" spans="6:6">
      <c r="F763">
        <v>12133</v>
      </c>
    </row>
    <row r="764" spans="6:6">
      <c r="F764">
        <v>12134</v>
      </c>
    </row>
    <row r="765" spans="6:6">
      <c r="F765">
        <v>12136</v>
      </c>
    </row>
    <row r="766" spans="6:6">
      <c r="F766">
        <v>12137</v>
      </c>
    </row>
    <row r="767" spans="6:6">
      <c r="F767">
        <v>12138</v>
      </c>
    </row>
    <row r="768" spans="6:6">
      <c r="F768">
        <v>12139</v>
      </c>
    </row>
    <row r="769" spans="6:6">
      <c r="F769">
        <v>12140</v>
      </c>
    </row>
    <row r="770" spans="6:6">
      <c r="F770">
        <v>12141</v>
      </c>
    </row>
    <row r="771" spans="6:6">
      <c r="F771">
        <v>12143</v>
      </c>
    </row>
    <row r="772" spans="6:6">
      <c r="F772">
        <v>12144</v>
      </c>
    </row>
    <row r="773" spans="6:6">
      <c r="F773">
        <v>12147</v>
      </c>
    </row>
    <row r="774" spans="6:6">
      <c r="F774">
        <v>12148</v>
      </c>
    </row>
    <row r="775" spans="6:6">
      <c r="F775">
        <v>12149</v>
      </c>
    </row>
    <row r="776" spans="6:6">
      <c r="F776">
        <v>12150</v>
      </c>
    </row>
    <row r="777" spans="6:6">
      <c r="F777">
        <v>12151</v>
      </c>
    </row>
    <row r="778" spans="6:6">
      <c r="F778">
        <v>12153</v>
      </c>
    </row>
    <row r="779" spans="6:6">
      <c r="F779">
        <v>12154</v>
      </c>
    </row>
    <row r="780" spans="6:6">
      <c r="F780">
        <v>12155</v>
      </c>
    </row>
    <row r="781" spans="6:6">
      <c r="F781">
        <v>12156</v>
      </c>
    </row>
    <row r="782" spans="6:6">
      <c r="F782">
        <v>12157</v>
      </c>
    </row>
    <row r="783" spans="6:6">
      <c r="F783">
        <v>12158</v>
      </c>
    </row>
    <row r="784" spans="6:6">
      <c r="F784">
        <v>12159</v>
      </c>
    </row>
    <row r="785" spans="6:6">
      <c r="F785">
        <v>12160</v>
      </c>
    </row>
    <row r="786" spans="6:6">
      <c r="F786">
        <v>12161</v>
      </c>
    </row>
    <row r="787" spans="6:6">
      <c r="F787">
        <v>12164</v>
      </c>
    </row>
    <row r="788" spans="6:6">
      <c r="F788">
        <v>12165</v>
      </c>
    </row>
    <row r="789" spans="6:6">
      <c r="F789">
        <v>12166</v>
      </c>
    </row>
    <row r="790" spans="6:6">
      <c r="F790">
        <v>12167</v>
      </c>
    </row>
    <row r="791" spans="6:6">
      <c r="F791">
        <v>12168</v>
      </c>
    </row>
    <row r="792" spans="6:6">
      <c r="F792">
        <v>12169</v>
      </c>
    </row>
    <row r="793" spans="6:6">
      <c r="F793">
        <v>12170</v>
      </c>
    </row>
    <row r="794" spans="6:6">
      <c r="F794">
        <v>12172</v>
      </c>
    </row>
    <row r="795" spans="6:6">
      <c r="F795">
        <v>12173</v>
      </c>
    </row>
    <row r="796" spans="6:6">
      <c r="F796">
        <v>12174</v>
      </c>
    </row>
    <row r="797" spans="6:6">
      <c r="F797">
        <v>12175</v>
      </c>
    </row>
    <row r="798" spans="6:6">
      <c r="F798">
        <v>12176</v>
      </c>
    </row>
    <row r="799" spans="6:6">
      <c r="F799">
        <v>12177</v>
      </c>
    </row>
    <row r="800" spans="6:6">
      <c r="F800">
        <v>12180</v>
      </c>
    </row>
    <row r="801" spans="6:6">
      <c r="F801">
        <v>12181</v>
      </c>
    </row>
    <row r="802" spans="6:6">
      <c r="F802">
        <v>12182</v>
      </c>
    </row>
    <row r="803" spans="6:6">
      <c r="F803">
        <v>12183</v>
      </c>
    </row>
    <row r="804" spans="6:6">
      <c r="F804">
        <v>12184</v>
      </c>
    </row>
    <row r="805" spans="6:6">
      <c r="F805">
        <v>12185</v>
      </c>
    </row>
    <row r="806" spans="6:6">
      <c r="F806">
        <v>12186</v>
      </c>
    </row>
    <row r="807" spans="6:6">
      <c r="F807">
        <v>12187</v>
      </c>
    </row>
    <row r="808" spans="6:6">
      <c r="F808">
        <v>12188</v>
      </c>
    </row>
    <row r="809" spans="6:6">
      <c r="F809">
        <v>12189</v>
      </c>
    </row>
    <row r="810" spans="6:6">
      <c r="F810">
        <v>12190</v>
      </c>
    </row>
    <row r="811" spans="6:6">
      <c r="F811">
        <v>12192</v>
      </c>
    </row>
    <row r="812" spans="6:6">
      <c r="F812">
        <v>12193</v>
      </c>
    </row>
    <row r="813" spans="6:6">
      <c r="F813">
        <v>12194</v>
      </c>
    </row>
    <row r="814" spans="6:6">
      <c r="F814">
        <v>12195</v>
      </c>
    </row>
    <row r="815" spans="6:6">
      <c r="F815">
        <v>12196</v>
      </c>
    </row>
    <row r="816" spans="6:6">
      <c r="F816">
        <v>12197</v>
      </c>
    </row>
    <row r="817" spans="6:6">
      <c r="F817">
        <v>12198</v>
      </c>
    </row>
    <row r="818" spans="6:6">
      <c r="F818">
        <v>12201</v>
      </c>
    </row>
    <row r="819" spans="6:6">
      <c r="F819">
        <v>12202</v>
      </c>
    </row>
    <row r="820" spans="6:6">
      <c r="F820">
        <v>12203</v>
      </c>
    </row>
    <row r="821" spans="6:6">
      <c r="F821">
        <v>12204</v>
      </c>
    </row>
    <row r="822" spans="6:6">
      <c r="F822">
        <v>12205</v>
      </c>
    </row>
    <row r="823" spans="6:6">
      <c r="F823">
        <v>12206</v>
      </c>
    </row>
    <row r="824" spans="6:6">
      <c r="F824">
        <v>12207</v>
      </c>
    </row>
    <row r="825" spans="6:6">
      <c r="F825">
        <v>12208</v>
      </c>
    </row>
    <row r="826" spans="6:6">
      <c r="F826">
        <v>12209</v>
      </c>
    </row>
    <row r="827" spans="6:6">
      <c r="F827">
        <v>12210</v>
      </c>
    </row>
    <row r="828" spans="6:6">
      <c r="F828">
        <v>12211</v>
      </c>
    </row>
    <row r="829" spans="6:6">
      <c r="F829">
        <v>12212</v>
      </c>
    </row>
    <row r="830" spans="6:6">
      <c r="F830">
        <v>12214</v>
      </c>
    </row>
    <row r="831" spans="6:6">
      <c r="F831">
        <v>12220</v>
      </c>
    </row>
    <row r="832" spans="6:6">
      <c r="F832">
        <v>12222</v>
      </c>
    </row>
    <row r="833" spans="6:6">
      <c r="F833">
        <v>12223</v>
      </c>
    </row>
    <row r="834" spans="6:6">
      <c r="F834">
        <v>12224</v>
      </c>
    </row>
    <row r="835" spans="6:6">
      <c r="F835">
        <v>12225</v>
      </c>
    </row>
    <row r="836" spans="6:6">
      <c r="F836">
        <v>12226</v>
      </c>
    </row>
    <row r="837" spans="6:6">
      <c r="F837">
        <v>12227</v>
      </c>
    </row>
    <row r="838" spans="6:6">
      <c r="F838">
        <v>12228</v>
      </c>
    </row>
    <row r="839" spans="6:6">
      <c r="F839">
        <v>12229</v>
      </c>
    </row>
    <row r="840" spans="6:6">
      <c r="F840">
        <v>12230</v>
      </c>
    </row>
    <row r="841" spans="6:6">
      <c r="F841">
        <v>12231</v>
      </c>
    </row>
    <row r="842" spans="6:6">
      <c r="F842">
        <v>12232</v>
      </c>
    </row>
    <row r="843" spans="6:6">
      <c r="F843">
        <v>12233</v>
      </c>
    </row>
    <row r="844" spans="6:6">
      <c r="F844">
        <v>12234</v>
      </c>
    </row>
    <row r="845" spans="6:6">
      <c r="F845">
        <v>12235</v>
      </c>
    </row>
    <row r="846" spans="6:6">
      <c r="F846">
        <v>12236</v>
      </c>
    </row>
    <row r="847" spans="6:6">
      <c r="F847">
        <v>12237</v>
      </c>
    </row>
    <row r="848" spans="6:6">
      <c r="F848">
        <v>12238</v>
      </c>
    </row>
    <row r="849" spans="6:6">
      <c r="F849">
        <v>12239</v>
      </c>
    </row>
    <row r="850" spans="6:6">
      <c r="F850">
        <v>12240</v>
      </c>
    </row>
    <row r="851" spans="6:6">
      <c r="F851">
        <v>12241</v>
      </c>
    </row>
    <row r="852" spans="6:6">
      <c r="F852">
        <v>12242</v>
      </c>
    </row>
    <row r="853" spans="6:6">
      <c r="F853">
        <v>12243</v>
      </c>
    </row>
    <row r="854" spans="6:6">
      <c r="F854">
        <v>12244</v>
      </c>
    </row>
    <row r="855" spans="6:6">
      <c r="F855">
        <v>12245</v>
      </c>
    </row>
    <row r="856" spans="6:6">
      <c r="F856">
        <v>12246</v>
      </c>
    </row>
    <row r="857" spans="6:6">
      <c r="F857">
        <v>12247</v>
      </c>
    </row>
    <row r="858" spans="6:6">
      <c r="F858">
        <v>12248</v>
      </c>
    </row>
    <row r="859" spans="6:6">
      <c r="F859">
        <v>12249</v>
      </c>
    </row>
    <row r="860" spans="6:6">
      <c r="F860">
        <v>12250</v>
      </c>
    </row>
    <row r="861" spans="6:6">
      <c r="F861">
        <v>12252</v>
      </c>
    </row>
    <row r="862" spans="6:6">
      <c r="F862">
        <v>12255</v>
      </c>
    </row>
    <row r="863" spans="6:6">
      <c r="F863">
        <v>12256</v>
      </c>
    </row>
    <row r="864" spans="6:6">
      <c r="F864">
        <v>12257</v>
      </c>
    </row>
    <row r="865" spans="6:6">
      <c r="F865">
        <v>12260</v>
      </c>
    </row>
    <row r="866" spans="6:6">
      <c r="F866">
        <v>12261</v>
      </c>
    </row>
    <row r="867" spans="6:6">
      <c r="F867">
        <v>12288</v>
      </c>
    </row>
    <row r="868" spans="6:6">
      <c r="F868">
        <v>12301</v>
      </c>
    </row>
    <row r="869" spans="6:6">
      <c r="F869">
        <v>12302</v>
      </c>
    </row>
    <row r="870" spans="6:6">
      <c r="F870">
        <v>12303</v>
      </c>
    </row>
    <row r="871" spans="6:6">
      <c r="F871">
        <v>12304</v>
      </c>
    </row>
    <row r="872" spans="6:6">
      <c r="F872">
        <v>12305</v>
      </c>
    </row>
    <row r="873" spans="6:6">
      <c r="F873">
        <v>12306</v>
      </c>
    </row>
    <row r="874" spans="6:6">
      <c r="F874">
        <v>12307</v>
      </c>
    </row>
    <row r="875" spans="6:6">
      <c r="F875">
        <v>12308</v>
      </c>
    </row>
    <row r="876" spans="6:6">
      <c r="F876">
        <v>12309</v>
      </c>
    </row>
    <row r="877" spans="6:6">
      <c r="F877">
        <v>12325</v>
      </c>
    </row>
    <row r="878" spans="6:6">
      <c r="F878">
        <v>12345</v>
      </c>
    </row>
    <row r="879" spans="6:6">
      <c r="F879">
        <v>12401</v>
      </c>
    </row>
    <row r="880" spans="6:6">
      <c r="F880">
        <v>12402</v>
      </c>
    </row>
    <row r="881" spans="6:6">
      <c r="F881">
        <v>12404</v>
      </c>
    </row>
    <row r="882" spans="6:6">
      <c r="F882">
        <v>12405</v>
      </c>
    </row>
    <row r="883" spans="6:6">
      <c r="F883">
        <v>12406</v>
      </c>
    </row>
    <row r="884" spans="6:6">
      <c r="F884">
        <v>12407</v>
      </c>
    </row>
    <row r="885" spans="6:6">
      <c r="F885">
        <v>12409</v>
      </c>
    </row>
    <row r="886" spans="6:6">
      <c r="F886">
        <v>12410</v>
      </c>
    </row>
    <row r="887" spans="6:6">
      <c r="F887">
        <v>12411</v>
      </c>
    </row>
    <row r="888" spans="6:6">
      <c r="F888">
        <v>12412</v>
      </c>
    </row>
    <row r="889" spans="6:6">
      <c r="F889">
        <v>12413</v>
      </c>
    </row>
    <row r="890" spans="6:6">
      <c r="F890">
        <v>12414</v>
      </c>
    </row>
    <row r="891" spans="6:6">
      <c r="F891">
        <v>12416</v>
      </c>
    </row>
    <row r="892" spans="6:6">
      <c r="F892">
        <v>12417</v>
      </c>
    </row>
    <row r="893" spans="6:6">
      <c r="F893">
        <v>12418</v>
      </c>
    </row>
    <row r="894" spans="6:6">
      <c r="F894">
        <v>12419</v>
      </c>
    </row>
    <row r="895" spans="6:6">
      <c r="F895">
        <v>12420</v>
      </c>
    </row>
    <row r="896" spans="6:6">
      <c r="F896">
        <v>12421</v>
      </c>
    </row>
    <row r="897" spans="6:6">
      <c r="F897">
        <v>12422</v>
      </c>
    </row>
    <row r="898" spans="6:6">
      <c r="F898">
        <v>12423</v>
      </c>
    </row>
    <row r="899" spans="6:6">
      <c r="F899">
        <v>12424</v>
      </c>
    </row>
    <row r="900" spans="6:6">
      <c r="F900">
        <v>12427</v>
      </c>
    </row>
    <row r="901" spans="6:6">
      <c r="F901">
        <v>12428</v>
      </c>
    </row>
    <row r="902" spans="6:6">
      <c r="F902">
        <v>12429</v>
      </c>
    </row>
    <row r="903" spans="6:6">
      <c r="F903">
        <v>12430</v>
      </c>
    </row>
    <row r="904" spans="6:6">
      <c r="F904">
        <v>12431</v>
      </c>
    </row>
    <row r="905" spans="6:6">
      <c r="F905">
        <v>12432</v>
      </c>
    </row>
    <row r="906" spans="6:6">
      <c r="F906">
        <v>12433</v>
      </c>
    </row>
    <row r="907" spans="6:6">
      <c r="F907">
        <v>12434</v>
      </c>
    </row>
    <row r="908" spans="6:6">
      <c r="F908">
        <v>12435</v>
      </c>
    </row>
    <row r="909" spans="6:6">
      <c r="F909">
        <v>12436</v>
      </c>
    </row>
    <row r="910" spans="6:6">
      <c r="F910">
        <v>12438</v>
      </c>
    </row>
    <row r="911" spans="6:6">
      <c r="F911">
        <v>12439</v>
      </c>
    </row>
    <row r="912" spans="6:6">
      <c r="F912">
        <v>12440</v>
      </c>
    </row>
    <row r="913" spans="6:6">
      <c r="F913">
        <v>12441</v>
      </c>
    </row>
    <row r="914" spans="6:6">
      <c r="F914">
        <v>12442</v>
      </c>
    </row>
    <row r="915" spans="6:6">
      <c r="F915">
        <v>12443</v>
      </c>
    </row>
    <row r="916" spans="6:6">
      <c r="F916">
        <v>12444</v>
      </c>
    </row>
    <row r="917" spans="6:6">
      <c r="F917">
        <v>12446</v>
      </c>
    </row>
    <row r="918" spans="6:6">
      <c r="F918">
        <v>12448</v>
      </c>
    </row>
    <row r="919" spans="6:6">
      <c r="F919">
        <v>12449</v>
      </c>
    </row>
    <row r="920" spans="6:6">
      <c r="F920">
        <v>12450</v>
      </c>
    </row>
    <row r="921" spans="6:6">
      <c r="F921">
        <v>12451</v>
      </c>
    </row>
    <row r="922" spans="6:6">
      <c r="F922">
        <v>12452</v>
      </c>
    </row>
    <row r="923" spans="6:6">
      <c r="F923">
        <v>12453</v>
      </c>
    </row>
    <row r="924" spans="6:6">
      <c r="F924">
        <v>12454</v>
      </c>
    </row>
    <row r="925" spans="6:6">
      <c r="F925">
        <v>12455</v>
      </c>
    </row>
    <row r="926" spans="6:6">
      <c r="F926">
        <v>12456</v>
      </c>
    </row>
    <row r="927" spans="6:6">
      <c r="F927">
        <v>12457</v>
      </c>
    </row>
    <row r="928" spans="6:6">
      <c r="F928">
        <v>12458</v>
      </c>
    </row>
    <row r="929" spans="6:6">
      <c r="F929">
        <v>12459</v>
      </c>
    </row>
    <row r="930" spans="6:6">
      <c r="F930">
        <v>12460</v>
      </c>
    </row>
    <row r="931" spans="6:6">
      <c r="F931">
        <v>12461</v>
      </c>
    </row>
    <row r="932" spans="6:6">
      <c r="F932">
        <v>12463</v>
      </c>
    </row>
    <row r="933" spans="6:6">
      <c r="F933">
        <v>12464</v>
      </c>
    </row>
    <row r="934" spans="6:6">
      <c r="F934">
        <v>12465</v>
      </c>
    </row>
    <row r="935" spans="6:6">
      <c r="F935">
        <v>12466</v>
      </c>
    </row>
    <row r="936" spans="6:6">
      <c r="F936">
        <v>12468</v>
      </c>
    </row>
    <row r="937" spans="6:6">
      <c r="F937">
        <v>12469</v>
      </c>
    </row>
    <row r="938" spans="6:6">
      <c r="F938">
        <v>12470</v>
      </c>
    </row>
    <row r="939" spans="6:6">
      <c r="F939">
        <v>12471</v>
      </c>
    </row>
    <row r="940" spans="6:6">
      <c r="F940">
        <v>12472</v>
      </c>
    </row>
    <row r="941" spans="6:6">
      <c r="F941">
        <v>12473</v>
      </c>
    </row>
    <row r="942" spans="6:6">
      <c r="F942">
        <v>12474</v>
      </c>
    </row>
    <row r="943" spans="6:6">
      <c r="F943">
        <v>12475</v>
      </c>
    </row>
    <row r="944" spans="6:6">
      <c r="F944">
        <v>12477</v>
      </c>
    </row>
    <row r="945" spans="6:6">
      <c r="F945">
        <v>12480</v>
      </c>
    </row>
    <row r="946" spans="6:6">
      <c r="F946">
        <v>12481</v>
      </c>
    </row>
    <row r="947" spans="6:6">
      <c r="F947">
        <v>12482</v>
      </c>
    </row>
    <row r="948" spans="6:6">
      <c r="F948">
        <v>12483</v>
      </c>
    </row>
    <row r="949" spans="6:6">
      <c r="F949">
        <v>12484</v>
      </c>
    </row>
    <row r="950" spans="6:6">
      <c r="F950">
        <v>12485</v>
      </c>
    </row>
    <row r="951" spans="6:6">
      <c r="F951">
        <v>12486</v>
      </c>
    </row>
    <row r="952" spans="6:6">
      <c r="F952">
        <v>12487</v>
      </c>
    </row>
    <row r="953" spans="6:6">
      <c r="F953">
        <v>12489</v>
      </c>
    </row>
    <row r="954" spans="6:6">
      <c r="F954">
        <v>12490</v>
      </c>
    </row>
    <row r="955" spans="6:6">
      <c r="F955">
        <v>12491</v>
      </c>
    </row>
    <row r="956" spans="6:6">
      <c r="F956">
        <v>12492</v>
      </c>
    </row>
    <row r="957" spans="6:6">
      <c r="F957">
        <v>12493</v>
      </c>
    </row>
    <row r="958" spans="6:6">
      <c r="F958">
        <v>12494</v>
      </c>
    </row>
    <row r="959" spans="6:6">
      <c r="F959">
        <v>12495</v>
      </c>
    </row>
    <row r="960" spans="6:6">
      <c r="F960">
        <v>12496</v>
      </c>
    </row>
    <row r="961" spans="6:6">
      <c r="F961">
        <v>12498</v>
      </c>
    </row>
    <row r="962" spans="6:6">
      <c r="F962">
        <v>12501</v>
      </c>
    </row>
    <row r="963" spans="6:6">
      <c r="F963">
        <v>12502</v>
      </c>
    </row>
    <row r="964" spans="6:6">
      <c r="F964">
        <v>12503</v>
      </c>
    </row>
    <row r="965" spans="6:6">
      <c r="F965">
        <v>12504</v>
      </c>
    </row>
    <row r="966" spans="6:6">
      <c r="F966">
        <v>12506</v>
      </c>
    </row>
    <row r="967" spans="6:6">
      <c r="F967">
        <v>12507</v>
      </c>
    </row>
    <row r="968" spans="6:6">
      <c r="F968">
        <v>12508</v>
      </c>
    </row>
    <row r="969" spans="6:6">
      <c r="F969">
        <v>12510</v>
      </c>
    </row>
    <row r="970" spans="6:6">
      <c r="F970">
        <v>12511</v>
      </c>
    </row>
    <row r="971" spans="6:6">
      <c r="F971">
        <v>12512</v>
      </c>
    </row>
    <row r="972" spans="6:6">
      <c r="F972">
        <v>12513</v>
      </c>
    </row>
    <row r="973" spans="6:6">
      <c r="F973">
        <v>12514</v>
      </c>
    </row>
    <row r="974" spans="6:6">
      <c r="F974">
        <v>12515</v>
      </c>
    </row>
    <row r="975" spans="6:6">
      <c r="F975">
        <v>12516</v>
      </c>
    </row>
    <row r="976" spans="6:6">
      <c r="F976">
        <v>12517</v>
      </c>
    </row>
    <row r="977" spans="6:6">
      <c r="F977">
        <v>12518</v>
      </c>
    </row>
    <row r="978" spans="6:6">
      <c r="F978">
        <v>12520</v>
      </c>
    </row>
    <row r="979" spans="6:6">
      <c r="F979">
        <v>12521</v>
      </c>
    </row>
    <row r="980" spans="6:6">
      <c r="F980">
        <v>12522</v>
      </c>
    </row>
    <row r="981" spans="6:6">
      <c r="F981">
        <v>12523</v>
      </c>
    </row>
    <row r="982" spans="6:6">
      <c r="F982">
        <v>12524</v>
      </c>
    </row>
    <row r="983" spans="6:6">
      <c r="F983">
        <v>12525</v>
      </c>
    </row>
    <row r="984" spans="6:6">
      <c r="F984">
        <v>12526</v>
      </c>
    </row>
    <row r="985" spans="6:6">
      <c r="F985">
        <v>12527</v>
      </c>
    </row>
    <row r="986" spans="6:6">
      <c r="F986">
        <v>12528</v>
      </c>
    </row>
    <row r="987" spans="6:6">
      <c r="F987">
        <v>12529</v>
      </c>
    </row>
    <row r="988" spans="6:6">
      <c r="F988">
        <v>12530</v>
      </c>
    </row>
    <row r="989" spans="6:6">
      <c r="F989">
        <v>12531</v>
      </c>
    </row>
    <row r="990" spans="6:6">
      <c r="F990">
        <v>12533</v>
      </c>
    </row>
    <row r="991" spans="6:6">
      <c r="F991">
        <v>12534</v>
      </c>
    </row>
    <row r="992" spans="6:6">
      <c r="F992">
        <v>12537</v>
      </c>
    </row>
    <row r="993" spans="6:6">
      <c r="F993">
        <v>12538</v>
      </c>
    </row>
    <row r="994" spans="6:6">
      <c r="F994">
        <v>12540</v>
      </c>
    </row>
    <row r="995" spans="6:6">
      <c r="F995">
        <v>12541</v>
      </c>
    </row>
    <row r="996" spans="6:6">
      <c r="F996">
        <v>12542</v>
      </c>
    </row>
    <row r="997" spans="6:6">
      <c r="F997">
        <v>12543</v>
      </c>
    </row>
    <row r="998" spans="6:6">
      <c r="F998">
        <v>12544</v>
      </c>
    </row>
    <row r="999" spans="6:6">
      <c r="F999">
        <v>12545</v>
      </c>
    </row>
    <row r="1000" spans="6:6">
      <c r="F1000">
        <v>12546</v>
      </c>
    </row>
    <row r="1001" spans="6:6">
      <c r="F1001">
        <v>12547</v>
      </c>
    </row>
    <row r="1002" spans="6:6">
      <c r="F1002">
        <v>12548</v>
      </c>
    </row>
    <row r="1003" spans="6:6">
      <c r="F1003">
        <v>12549</v>
      </c>
    </row>
    <row r="1004" spans="6:6">
      <c r="F1004">
        <v>12550</v>
      </c>
    </row>
    <row r="1005" spans="6:6">
      <c r="F1005">
        <v>12551</v>
      </c>
    </row>
    <row r="1006" spans="6:6">
      <c r="F1006">
        <v>12552</v>
      </c>
    </row>
    <row r="1007" spans="6:6">
      <c r="F1007">
        <v>12553</v>
      </c>
    </row>
    <row r="1008" spans="6:6">
      <c r="F1008">
        <v>12555</v>
      </c>
    </row>
    <row r="1009" spans="6:6">
      <c r="F1009">
        <v>12561</v>
      </c>
    </row>
    <row r="1010" spans="6:6">
      <c r="F1010">
        <v>12563</v>
      </c>
    </row>
    <row r="1011" spans="6:6">
      <c r="F1011">
        <v>12564</v>
      </c>
    </row>
    <row r="1012" spans="6:6">
      <c r="F1012">
        <v>12565</v>
      </c>
    </row>
    <row r="1013" spans="6:6">
      <c r="F1013">
        <v>12566</v>
      </c>
    </row>
    <row r="1014" spans="6:6">
      <c r="F1014">
        <v>12567</v>
      </c>
    </row>
    <row r="1015" spans="6:6">
      <c r="F1015">
        <v>12568</v>
      </c>
    </row>
    <row r="1016" spans="6:6">
      <c r="F1016">
        <v>12569</v>
      </c>
    </row>
    <row r="1017" spans="6:6">
      <c r="F1017">
        <v>12570</v>
      </c>
    </row>
    <row r="1018" spans="6:6">
      <c r="F1018">
        <v>12571</v>
      </c>
    </row>
    <row r="1019" spans="6:6">
      <c r="F1019">
        <v>12572</v>
      </c>
    </row>
    <row r="1020" spans="6:6">
      <c r="F1020">
        <v>12574</v>
      </c>
    </row>
    <row r="1021" spans="6:6">
      <c r="F1021">
        <v>12575</v>
      </c>
    </row>
    <row r="1022" spans="6:6">
      <c r="F1022">
        <v>12577</v>
      </c>
    </row>
    <row r="1023" spans="6:6">
      <c r="F1023">
        <v>12578</v>
      </c>
    </row>
    <row r="1024" spans="6:6">
      <c r="F1024">
        <v>12580</v>
      </c>
    </row>
    <row r="1025" spans="6:6">
      <c r="F1025">
        <v>12581</v>
      </c>
    </row>
    <row r="1026" spans="6:6">
      <c r="F1026">
        <v>12582</v>
      </c>
    </row>
    <row r="1027" spans="6:6">
      <c r="F1027">
        <v>12583</v>
      </c>
    </row>
    <row r="1028" spans="6:6">
      <c r="F1028">
        <v>12584</v>
      </c>
    </row>
    <row r="1029" spans="6:6">
      <c r="F1029">
        <v>12585</v>
      </c>
    </row>
    <row r="1030" spans="6:6">
      <c r="F1030">
        <v>12586</v>
      </c>
    </row>
    <row r="1031" spans="6:6">
      <c r="F1031">
        <v>12588</v>
      </c>
    </row>
    <row r="1032" spans="6:6">
      <c r="F1032">
        <v>12589</v>
      </c>
    </row>
    <row r="1033" spans="6:6">
      <c r="F1033">
        <v>12590</v>
      </c>
    </row>
    <row r="1034" spans="6:6">
      <c r="F1034">
        <v>12592</v>
      </c>
    </row>
    <row r="1035" spans="6:6">
      <c r="F1035">
        <v>12594</v>
      </c>
    </row>
    <row r="1036" spans="6:6">
      <c r="F1036">
        <v>12601</v>
      </c>
    </row>
    <row r="1037" spans="6:6">
      <c r="F1037">
        <v>12602</v>
      </c>
    </row>
    <row r="1038" spans="6:6">
      <c r="F1038">
        <v>12603</v>
      </c>
    </row>
    <row r="1039" spans="6:6">
      <c r="F1039">
        <v>12604</v>
      </c>
    </row>
    <row r="1040" spans="6:6">
      <c r="F1040">
        <v>12701</v>
      </c>
    </row>
    <row r="1041" spans="6:6">
      <c r="F1041">
        <v>12719</v>
      </c>
    </row>
    <row r="1042" spans="6:6">
      <c r="F1042">
        <v>12720</v>
      </c>
    </row>
    <row r="1043" spans="6:6">
      <c r="F1043">
        <v>12721</v>
      </c>
    </row>
    <row r="1044" spans="6:6">
      <c r="F1044">
        <v>12722</v>
      </c>
    </row>
    <row r="1045" spans="6:6">
      <c r="F1045">
        <v>12723</v>
      </c>
    </row>
    <row r="1046" spans="6:6">
      <c r="F1046">
        <v>12724</v>
      </c>
    </row>
    <row r="1047" spans="6:6">
      <c r="F1047">
        <v>12725</v>
      </c>
    </row>
    <row r="1048" spans="6:6">
      <c r="F1048">
        <v>12726</v>
      </c>
    </row>
    <row r="1049" spans="6:6">
      <c r="F1049">
        <v>12727</v>
      </c>
    </row>
    <row r="1050" spans="6:6">
      <c r="F1050">
        <v>12729</v>
      </c>
    </row>
    <row r="1051" spans="6:6">
      <c r="F1051">
        <v>12732</v>
      </c>
    </row>
    <row r="1052" spans="6:6">
      <c r="F1052">
        <v>12733</v>
      </c>
    </row>
    <row r="1053" spans="6:6">
      <c r="F1053">
        <v>12734</v>
      </c>
    </row>
    <row r="1054" spans="6:6">
      <c r="F1054">
        <v>12736</v>
      </c>
    </row>
    <row r="1055" spans="6:6">
      <c r="F1055">
        <v>12737</v>
      </c>
    </row>
    <row r="1056" spans="6:6">
      <c r="F1056">
        <v>12738</v>
      </c>
    </row>
    <row r="1057" spans="6:6">
      <c r="F1057">
        <v>12740</v>
      </c>
    </row>
    <row r="1058" spans="6:6">
      <c r="F1058">
        <v>12741</v>
      </c>
    </row>
    <row r="1059" spans="6:6">
      <c r="F1059">
        <v>12742</v>
      </c>
    </row>
    <row r="1060" spans="6:6">
      <c r="F1060">
        <v>12743</v>
      </c>
    </row>
    <row r="1061" spans="6:6">
      <c r="F1061">
        <v>12745</v>
      </c>
    </row>
    <row r="1062" spans="6:6">
      <c r="F1062">
        <v>12746</v>
      </c>
    </row>
    <row r="1063" spans="6:6">
      <c r="F1063">
        <v>12747</v>
      </c>
    </row>
    <row r="1064" spans="6:6">
      <c r="F1064">
        <v>12748</v>
      </c>
    </row>
    <row r="1065" spans="6:6">
      <c r="F1065">
        <v>12749</v>
      </c>
    </row>
    <row r="1066" spans="6:6">
      <c r="F1066">
        <v>12750</v>
      </c>
    </row>
    <row r="1067" spans="6:6">
      <c r="F1067">
        <v>12751</v>
      </c>
    </row>
    <row r="1068" spans="6:6">
      <c r="F1068">
        <v>12752</v>
      </c>
    </row>
    <row r="1069" spans="6:6">
      <c r="F1069">
        <v>12754</v>
      </c>
    </row>
    <row r="1070" spans="6:6">
      <c r="F1070">
        <v>12758</v>
      </c>
    </row>
    <row r="1071" spans="6:6">
      <c r="F1071">
        <v>12759</v>
      </c>
    </row>
    <row r="1072" spans="6:6">
      <c r="F1072">
        <v>12760</v>
      </c>
    </row>
    <row r="1073" spans="6:6">
      <c r="F1073">
        <v>12762</v>
      </c>
    </row>
    <row r="1074" spans="6:6">
      <c r="F1074">
        <v>12763</v>
      </c>
    </row>
    <row r="1075" spans="6:6">
      <c r="F1075">
        <v>12764</v>
      </c>
    </row>
    <row r="1076" spans="6:6">
      <c r="F1076">
        <v>12765</v>
      </c>
    </row>
    <row r="1077" spans="6:6">
      <c r="F1077">
        <v>12766</v>
      </c>
    </row>
    <row r="1078" spans="6:6">
      <c r="F1078">
        <v>12767</v>
      </c>
    </row>
    <row r="1079" spans="6:6">
      <c r="F1079">
        <v>12768</v>
      </c>
    </row>
    <row r="1080" spans="6:6">
      <c r="F1080">
        <v>12769</v>
      </c>
    </row>
    <row r="1081" spans="6:6">
      <c r="F1081">
        <v>12770</v>
      </c>
    </row>
    <row r="1082" spans="6:6">
      <c r="F1082">
        <v>12771</v>
      </c>
    </row>
    <row r="1083" spans="6:6">
      <c r="F1083">
        <v>12775</v>
      </c>
    </row>
    <row r="1084" spans="6:6">
      <c r="F1084">
        <v>12776</v>
      </c>
    </row>
    <row r="1085" spans="6:6">
      <c r="F1085">
        <v>12777</v>
      </c>
    </row>
    <row r="1086" spans="6:6">
      <c r="F1086">
        <v>12778</v>
      </c>
    </row>
    <row r="1087" spans="6:6">
      <c r="F1087">
        <v>12779</v>
      </c>
    </row>
    <row r="1088" spans="6:6">
      <c r="F1088">
        <v>12780</v>
      </c>
    </row>
    <row r="1089" spans="6:6">
      <c r="F1089">
        <v>12781</v>
      </c>
    </row>
    <row r="1090" spans="6:6">
      <c r="F1090">
        <v>12783</v>
      </c>
    </row>
    <row r="1091" spans="6:6">
      <c r="F1091">
        <v>12784</v>
      </c>
    </row>
    <row r="1092" spans="6:6">
      <c r="F1092">
        <v>12785</v>
      </c>
    </row>
    <row r="1093" spans="6:6">
      <c r="F1093">
        <v>12786</v>
      </c>
    </row>
    <row r="1094" spans="6:6">
      <c r="F1094">
        <v>12787</v>
      </c>
    </row>
    <row r="1095" spans="6:6">
      <c r="F1095">
        <v>12788</v>
      </c>
    </row>
    <row r="1096" spans="6:6">
      <c r="F1096">
        <v>12789</v>
      </c>
    </row>
    <row r="1097" spans="6:6">
      <c r="F1097">
        <v>12790</v>
      </c>
    </row>
    <row r="1098" spans="6:6">
      <c r="F1098">
        <v>12791</v>
      </c>
    </row>
    <row r="1099" spans="6:6">
      <c r="F1099">
        <v>12792</v>
      </c>
    </row>
    <row r="1100" spans="6:6">
      <c r="F1100">
        <v>12801</v>
      </c>
    </row>
    <row r="1101" spans="6:6">
      <c r="F1101">
        <v>12803</v>
      </c>
    </row>
    <row r="1102" spans="6:6">
      <c r="F1102">
        <v>12804</v>
      </c>
    </row>
    <row r="1103" spans="6:6">
      <c r="F1103">
        <v>12808</v>
      </c>
    </row>
    <row r="1104" spans="6:6">
      <c r="F1104">
        <v>12809</v>
      </c>
    </row>
    <row r="1105" spans="6:6">
      <c r="F1105">
        <v>12810</v>
      </c>
    </row>
    <row r="1106" spans="6:6">
      <c r="F1106">
        <v>12811</v>
      </c>
    </row>
    <row r="1107" spans="6:6">
      <c r="F1107">
        <v>12812</v>
      </c>
    </row>
    <row r="1108" spans="6:6">
      <c r="F1108">
        <v>12814</v>
      </c>
    </row>
    <row r="1109" spans="6:6">
      <c r="F1109">
        <v>12815</v>
      </c>
    </row>
    <row r="1110" spans="6:6">
      <c r="F1110">
        <v>12816</v>
      </c>
    </row>
    <row r="1111" spans="6:6">
      <c r="F1111">
        <v>12817</v>
      </c>
    </row>
    <row r="1112" spans="6:6">
      <c r="F1112">
        <v>12819</v>
      </c>
    </row>
    <row r="1113" spans="6:6">
      <c r="F1113">
        <v>12820</v>
      </c>
    </row>
    <row r="1114" spans="6:6">
      <c r="F1114">
        <v>12821</v>
      </c>
    </row>
    <row r="1115" spans="6:6">
      <c r="F1115">
        <v>12822</v>
      </c>
    </row>
    <row r="1116" spans="6:6">
      <c r="F1116">
        <v>12823</v>
      </c>
    </row>
    <row r="1117" spans="6:6">
      <c r="F1117">
        <v>12824</v>
      </c>
    </row>
    <row r="1118" spans="6:6">
      <c r="F1118">
        <v>12827</v>
      </c>
    </row>
    <row r="1119" spans="6:6">
      <c r="F1119">
        <v>12828</v>
      </c>
    </row>
    <row r="1120" spans="6:6">
      <c r="F1120">
        <v>12831</v>
      </c>
    </row>
    <row r="1121" spans="6:6">
      <c r="F1121">
        <v>12832</v>
      </c>
    </row>
    <row r="1122" spans="6:6">
      <c r="F1122">
        <v>12833</v>
      </c>
    </row>
    <row r="1123" spans="6:6">
      <c r="F1123">
        <v>12834</v>
      </c>
    </row>
    <row r="1124" spans="6:6">
      <c r="F1124">
        <v>12835</v>
      </c>
    </row>
    <row r="1125" spans="6:6">
      <c r="F1125">
        <v>12836</v>
      </c>
    </row>
    <row r="1126" spans="6:6">
      <c r="F1126">
        <v>12837</v>
      </c>
    </row>
    <row r="1127" spans="6:6">
      <c r="F1127">
        <v>12838</v>
      </c>
    </row>
    <row r="1128" spans="6:6">
      <c r="F1128">
        <v>12839</v>
      </c>
    </row>
    <row r="1129" spans="6:6">
      <c r="F1129">
        <v>12841</v>
      </c>
    </row>
    <row r="1130" spans="6:6">
      <c r="F1130">
        <v>12842</v>
      </c>
    </row>
    <row r="1131" spans="6:6">
      <c r="F1131">
        <v>12843</v>
      </c>
    </row>
    <row r="1132" spans="6:6">
      <c r="F1132">
        <v>12844</v>
      </c>
    </row>
    <row r="1133" spans="6:6">
      <c r="F1133">
        <v>12845</v>
      </c>
    </row>
    <row r="1134" spans="6:6">
      <c r="F1134">
        <v>12846</v>
      </c>
    </row>
    <row r="1135" spans="6:6">
      <c r="F1135">
        <v>12847</v>
      </c>
    </row>
    <row r="1136" spans="6:6">
      <c r="F1136">
        <v>12848</v>
      </c>
    </row>
    <row r="1137" spans="6:6">
      <c r="F1137">
        <v>12849</v>
      </c>
    </row>
    <row r="1138" spans="6:6">
      <c r="F1138">
        <v>12850</v>
      </c>
    </row>
    <row r="1139" spans="6:6">
      <c r="F1139">
        <v>12851</v>
      </c>
    </row>
    <row r="1140" spans="6:6">
      <c r="F1140">
        <v>12852</v>
      </c>
    </row>
    <row r="1141" spans="6:6">
      <c r="F1141">
        <v>12853</v>
      </c>
    </row>
    <row r="1142" spans="6:6">
      <c r="F1142">
        <v>12854</v>
      </c>
    </row>
    <row r="1143" spans="6:6">
      <c r="F1143">
        <v>12855</v>
      </c>
    </row>
    <row r="1144" spans="6:6">
      <c r="F1144">
        <v>12856</v>
      </c>
    </row>
    <row r="1145" spans="6:6">
      <c r="F1145">
        <v>12857</v>
      </c>
    </row>
    <row r="1146" spans="6:6">
      <c r="F1146">
        <v>12858</v>
      </c>
    </row>
    <row r="1147" spans="6:6">
      <c r="F1147">
        <v>12859</v>
      </c>
    </row>
    <row r="1148" spans="6:6">
      <c r="F1148">
        <v>12860</v>
      </c>
    </row>
    <row r="1149" spans="6:6">
      <c r="F1149">
        <v>12861</v>
      </c>
    </row>
    <row r="1150" spans="6:6">
      <c r="F1150">
        <v>12862</v>
      </c>
    </row>
    <row r="1151" spans="6:6">
      <c r="F1151">
        <v>12863</v>
      </c>
    </row>
    <row r="1152" spans="6:6">
      <c r="F1152">
        <v>12864</v>
      </c>
    </row>
    <row r="1153" spans="6:6">
      <c r="F1153">
        <v>12865</v>
      </c>
    </row>
    <row r="1154" spans="6:6">
      <c r="F1154">
        <v>12866</v>
      </c>
    </row>
    <row r="1155" spans="6:6">
      <c r="F1155">
        <v>12870</v>
      </c>
    </row>
    <row r="1156" spans="6:6">
      <c r="F1156">
        <v>12871</v>
      </c>
    </row>
    <row r="1157" spans="6:6">
      <c r="F1157">
        <v>12872</v>
      </c>
    </row>
    <row r="1158" spans="6:6">
      <c r="F1158">
        <v>12873</v>
      </c>
    </row>
    <row r="1159" spans="6:6">
      <c r="F1159">
        <v>12874</v>
      </c>
    </row>
    <row r="1160" spans="6:6">
      <c r="F1160">
        <v>12878</v>
      </c>
    </row>
    <row r="1161" spans="6:6">
      <c r="F1161">
        <v>12879</v>
      </c>
    </row>
    <row r="1162" spans="6:6">
      <c r="F1162">
        <v>12883</v>
      </c>
    </row>
    <row r="1163" spans="6:6">
      <c r="F1163">
        <v>12884</v>
      </c>
    </row>
    <row r="1164" spans="6:6">
      <c r="F1164">
        <v>12885</v>
      </c>
    </row>
    <row r="1165" spans="6:6">
      <c r="F1165">
        <v>12886</v>
      </c>
    </row>
    <row r="1166" spans="6:6">
      <c r="F1166">
        <v>12887</v>
      </c>
    </row>
    <row r="1167" spans="6:6">
      <c r="F1167">
        <v>12901</v>
      </c>
    </row>
    <row r="1168" spans="6:6">
      <c r="F1168">
        <v>12903</v>
      </c>
    </row>
    <row r="1169" spans="6:6">
      <c r="F1169">
        <v>12910</v>
      </c>
    </row>
    <row r="1170" spans="6:6">
      <c r="F1170">
        <v>12911</v>
      </c>
    </row>
    <row r="1171" spans="6:6">
      <c r="F1171">
        <v>12912</v>
      </c>
    </row>
    <row r="1172" spans="6:6">
      <c r="F1172">
        <v>12913</v>
      </c>
    </row>
    <row r="1173" spans="6:6">
      <c r="F1173">
        <v>12914</v>
      </c>
    </row>
    <row r="1174" spans="6:6">
      <c r="F1174">
        <v>12915</v>
      </c>
    </row>
    <row r="1175" spans="6:6">
      <c r="F1175">
        <v>12916</v>
      </c>
    </row>
    <row r="1176" spans="6:6">
      <c r="F1176">
        <v>12917</v>
      </c>
    </row>
    <row r="1177" spans="6:6">
      <c r="F1177">
        <v>12918</v>
      </c>
    </row>
    <row r="1178" spans="6:6">
      <c r="F1178">
        <v>12919</v>
      </c>
    </row>
    <row r="1179" spans="6:6">
      <c r="F1179">
        <v>12920</v>
      </c>
    </row>
    <row r="1180" spans="6:6">
      <c r="F1180">
        <v>12921</v>
      </c>
    </row>
    <row r="1181" spans="6:6">
      <c r="F1181">
        <v>12922</v>
      </c>
    </row>
    <row r="1182" spans="6:6">
      <c r="F1182">
        <v>12923</v>
      </c>
    </row>
    <row r="1183" spans="6:6">
      <c r="F1183">
        <v>12924</v>
      </c>
    </row>
    <row r="1184" spans="6:6">
      <c r="F1184">
        <v>12926</v>
      </c>
    </row>
    <row r="1185" spans="6:6">
      <c r="F1185">
        <v>12927</v>
      </c>
    </row>
    <row r="1186" spans="6:6">
      <c r="F1186">
        <v>12928</v>
      </c>
    </row>
    <row r="1187" spans="6:6">
      <c r="F1187">
        <v>12929</v>
      </c>
    </row>
    <row r="1188" spans="6:6">
      <c r="F1188">
        <v>12930</v>
      </c>
    </row>
    <row r="1189" spans="6:6">
      <c r="F1189">
        <v>12932</v>
      </c>
    </row>
    <row r="1190" spans="6:6">
      <c r="F1190">
        <v>12933</v>
      </c>
    </row>
    <row r="1191" spans="6:6">
      <c r="F1191">
        <v>12934</v>
      </c>
    </row>
    <row r="1192" spans="6:6">
      <c r="F1192">
        <v>12935</v>
      </c>
    </row>
    <row r="1193" spans="6:6">
      <c r="F1193">
        <v>12936</v>
      </c>
    </row>
    <row r="1194" spans="6:6">
      <c r="F1194">
        <v>12937</v>
      </c>
    </row>
    <row r="1195" spans="6:6">
      <c r="F1195">
        <v>12939</v>
      </c>
    </row>
    <row r="1196" spans="6:6">
      <c r="F1196">
        <v>12941</v>
      </c>
    </row>
    <row r="1197" spans="6:6">
      <c r="F1197">
        <v>12942</v>
      </c>
    </row>
    <row r="1198" spans="6:6">
      <c r="F1198">
        <v>12943</v>
      </c>
    </row>
    <row r="1199" spans="6:6">
      <c r="F1199">
        <v>12944</v>
      </c>
    </row>
    <row r="1200" spans="6:6">
      <c r="F1200">
        <v>12945</v>
      </c>
    </row>
    <row r="1201" spans="6:6">
      <c r="F1201">
        <v>12946</v>
      </c>
    </row>
    <row r="1202" spans="6:6">
      <c r="F1202">
        <v>12949</v>
      </c>
    </row>
    <row r="1203" spans="6:6">
      <c r="F1203">
        <v>12950</v>
      </c>
    </row>
    <row r="1204" spans="6:6">
      <c r="F1204">
        <v>12952</v>
      </c>
    </row>
    <row r="1205" spans="6:6">
      <c r="F1205">
        <v>12953</v>
      </c>
    </row>
    <row r="1206" spans="6:6">
      <c r="F1206">
        <v>12955</v>
      </c>
    </row>
    <row r="1207" spans="6:6">
      <c r="F1207">
        <v>12956</v>
      </c>
    </row>
    <row r="1208" spans="6:6">
      <c r="F1208">
        <v>12957</v>
      </c>
    </row>
    <row r="1209" spans="6:6">
      <c r="F1209">
        <v>12958</v>
      </c>
    </row>
    <row r="1210" spans="6:6">
      <c r="F1210">
        <v>12959</v>
      </c>
    </row>
    <row r="1211" spans="6:6">
      <c r="F1211">
        <v>12960</v>
      </c>
    </row>
    <row r="1212" spans="6:6">
      <c r="F1212">
        <v>12961</v>
      </c>
    </row>
    <row r="1213" spans="6:6">
      <c r="F1213">
        <v>12962</v>
      </c>
    </row>
    <row r="1214" spans="6:6">
      <c r="F1214">
        <v>12964</v>
      </c>
    </row>
    <row r="1215" spans="6:6">
      <c r="F1215">
        <v>12965</v>
      </c>
    </row>
    <row r="1216" spans="6:6">
      <c r="F1216">
        <v>12966</v>
      </c>
    </row>
    <row r="1217" spans="6:6">
      <c r="F1217">
        <v>12967</v>
      </c>
    </row>
    <row r="1218" spans="6:6">
      <c r="F1218">
        <v>12969</v>
      </c>
    </row>
    <row r="1219" spans="6:6">
      <c r="F1219">
        <v>12970</v>
      </c>
    </row>
    <row r="1220" spans="6:6">
      <c r="F1220">
        <v>12972</v>
      </c>
    </row>
    <row r="1221" spans="6:6">
      <c r="F1221">
        <v>12973</v>
      </c>
    </row>
    <row r="1222" spans="6:6">
      <c r="F1222">
        <v>12974</v>
      </c>
    </row>
    <row r="1223" spans="6:6">
      <c r="F1223">
        <v>12975</v>
      </c>
    </row>
    <row r="1224" spans="6:6">
      <c r="F1224">
        <v>12976</v>
      </c>
    </row>
    <row r="1225" spans="6:6">
      <c r="F1225">
        <v>12977</v>
      </c>
    </row>
    <row r="1226" spans="6:6">
      <c r="F1226">
        <v>12978</v>
      </c>
    </row>
    <row r="1227" spans="6:6">
      <c r="F1227">
        <v>12979</v>
      </c>
    </row>
    <row r="1228" spans="6:6">
      <c r="F1228">
        <v>12980</v>
      </c>
    </row>
    <row r="1229" spans="6:6">
      <c r="F1229">
        <v>12981</v>
      </c>
    </row>
    <row r="1230" spans="6:6">
      <c r="F1230">
        <v>12983</v>
      </c>
    </row>
    <row r="1231" spans="6:6">
      <c r="F1231">
        <v>12985</v>
      </c>
    </row>
    <row r="1232" spans="6:6">
      <c r="F1232">
        <v>12986</v>
      </c>
    </row>
    <row r="1233" spans="6:6">
      <c r="F1233">
        <v>12987</v>
      </c>
    </row>
    <row r="1234" spans="6:6">
      <c r="F1234">
        <v>12989</v>
      </c>
    </row>
    <row r="1235" spans="6:6">
      <c r="F1235">
        <v>12992</v>
      </c>
    </row>
    <row r="1236" spans="6:6">
      <c r="F1236">
        <v>12993</v>
      </c>
    </row>
    <row r="1237" spans="6:6">
      <c r="F1237">
        <v>12995</v>
      </c>
    </row>
    <row r="1238" spans="6:6">
      <c r="F1238">
        <v>12996</v>
      </c>
    </row>
    <row r="1239" spans="6:6">
      <c r="F1239">
        <v>12997</v>
      </c>
    </row>
    <row r="1240" spans="6:6">
      <c r="F1240">
        <v>12998</v>
      </c>
    </row>
    <row r="1241" spans="6:6">
      <c r="F1241">
        <v>13020</v>
      </c>
    </row>
    <row r="1242" spans="6:6">
      <c r="F1242">
        <v>13021</v>
      </c>
    </row>
    <row r="1243" spans="6:6">
      <c r="F1243">
        <v>13022</v>
      </c>
    </row>
    <row r="1244" spans="6:6">
      <c r="F1244">
        <v>13024</v>
      </c>
    </row>
    <row r="1245" spans="6:6">
      <c r="F1245">
        <v>13026</v>
      </c>
    </row>
    <row r="1246" spans="6:6">
      <c r="F1246">
        <v>13027</v>
      </c>
    </row>
    <row r="1247" spans="6:6">
      <c r="F1247">
        <v>13028</v>
      </c>
    </row>
    <row r="1248" spans="6:6">
      <c r="F1248">
        <v>13029</v>
      </c>
    </row>
    <row r="1249" spans="6:6">
      <c r="F1249">
        <v>13030</v>
      </c>
    </row>
    <row r="1250" spans="6:6">
      <c r="F1250">
        <v>13031</v>
      </c>
    </row>
    <row r="1251" spans="6:6">
      <c r="F1251">
        <v>13032</v>
      </c>
    </row>
    <row r="1252" spans="6:6">
      <c r="F1252">
        <v>13033</v>
      </c>
    </row>
    <row r="1253" spans="6:6">
      <c r="F1253">
        <v>13034</v>
      </c>
    </row>
    <row r="1254" spans="6:6">
      <c r="F1254">
        <v>13035</v>
      </c>
    </row>
    <row r="1255" spans="6:6">
      <c r="F1255">
        <v>13036</v>
      </c>
    </row>
    <row r="1256" spans="6:6">
      <c r="F1256">
        <v>13037</v>
      </c>
    </row>
    <row r="1257" spans="6:6">
      <c r="F1257">
        <v>13039</v>
      </c>
    </row>
    <row r="1258" spans="6:6">
      <c r="F1258">
        <v>13040</v>
      </c>
    </row>
    <row r="1259" spans="6:6">
      <c r="F1259">
        <v>13041</v>
      </c>
    </row>
    <row r="1260" spans="6:6">
      <c r="F1260">
        <v>13042</v>
      </c>
    </row>
    <row r="1261" spans="6:6">
      <c r="F1261">
        <v>13043</v>
      </c>
    </row>
    <row r="1262" spans="6:6">
      <c r="F1262">
        <v>13044</v>
      </c>
    </row>
    <row r="1263" spans="6:6">
      <c r="F1263">
        <v>13045</v>
      </c>
    </row>
    <row r="1264" spans="6:6">
      <c r="F1264">
        <v>13051</v>
      </c>
    </row>
    <row r="1265" spans="6:6">
      <c r="F1265">
        <v>13052</v>
      </c>
    </row>
    <row r="1266" spans="6:6">
      <c r="F1266">
        <v>13053</v>
      </c>
    </row>
    <row r="1267" spans="6:6">
      <c r="F1267">
        <v>13054</v>
      </c>
    </row>
    <row r="1268" spans="6:6">
      <c r="F1268">
        <v>13056</v>
      </c>
    </row>
    <row r="1269" spans="6:6">
      <c r="F1269">
        <v>13057</v>
      </c>
    </row>
    <row r="1270" spans="6:6">
      <c r="F1270">
        <v>13060</v>
      </c>
    </row>
    <row r="1271" spans="6:6">
      <c r="F1271">
        <v>13061</v>
      </c>
    </row>
    <row r="1272" spans="6:6">
      <c r="F1272">
        <v>13062</v>
      </c>
    </row>
    <row r="1273" spans="6:6">
      <c r="F1273">
        <v>13063</v>
      </c>
    </row>
    <row r="1274" spans="6:6">
      <c r="F1274">
        <v>13064</v>
      </c>
    </row>
    <row r="1275" spans="6:6">
      <c r="F1275">
        <v>13065</v>
      </c>
    </row>
    <row r="1276" spans="6:6">
      <c r="F1276">
        <v>13066</v>
      </c>
    </row>
    <row r="1277" spans="6:6">
      <c r="F1277">
        <v>13068</v>
      </c>
    </row>
    <row r="1278" spans="6:6">
      <c r="F1278">
        <v>13069</v>
      </c>
    </row>
    <row r="1279" spans="6:6">
      <c r="F1279">
        <v>13071</v>
      </c>
    </row>
    <row r="1280" spans="6:6">
      <c r="F1280">
        <v>13072</v>
      </c>
    </row>
    <row r="1281" spans="6:6">
      <c r="F1281">
        <v>13073</v>
      </c>
    </row>
    <row r="1282" spans="6:6">
      <c r="F1282">
        <v>13074</v>
      </c>
    </row>
    <row r="1283" spans="6:6">
      <c r="F1283">
        <v>13076</v>
      </c>
    </row>
    <row r="1284" spans="6:6">
      <c r="F1284">
        <v>13077</v>
      </c>
    </row>
    <row r="1285" spans="6:6">
      <c r="F1285">
        <v>13078</v>
      </c>
    </row>
    <row r="1286" spans="6:6">
      <c r="F1286">
        <v>13080</v>
      </c>
    </row>
    <row r="1287" spans="6:6">
      <c r="F1287">
        <v>13081</v>
      </c>
    </row>
    <row r="1288" spans="6:6">
      <c r="F1288">
        <v>13082</v>
      </c>
    </row>
    <row r="1289" spans="6:6">
      <c r="F1289">
        <v>13083</v>
      </c>
    </row>
    <row r="1290" spans="6:6">
      <c r="F1290">
        <v>13084</v>
      </c>
    </row>
    <row r="1291" spans="6:6">
      <c r="F1291">
        <v>13087</v>
      </c>
    </row>
    <row r="1292" spans="6:6">
      <c r="F1292">
        <v>13088</v>
      </c>
    </row>
    <row r="1293" spans="6:6">
      <c r="F1293">
        <v>13089</v>
      </c>
    </row>
    <row r="1294" spans="6:6">
      <c r="F1294">
        <v>13090</v>
      </c>
    </row>
    <row r="1295" spans="6:6">
      <c r="F1295">
        <v>13092</v>
      </c>
    </row>
    <row r="1296" spans="6:6">
      <c r="F1296">
        <v>13093</v>
      </c>
    </row>
    <row r="1297" spans="6:6">
      <c r="F1297">
        <v>13101</v>
      </c>
    </row>
    <row r="1298" spans="6:6">
      <c r="F1298">
        <v>13102</v>
      </c>
    </row>
    <row r="1299" spans="6:6">
      <c r="F1299">
        <v>13103</v>
      </c>
    </row>
    <row r="1300" spans="6:6">
      <c r="F1300">
        <v>13104</v>
      </c>
    </row>
    <row r="1301" spans="6:6">
      <c r="F1301">
        <v>13107</v>
      </c>
    </row>
    <row r="1302" spans="6:6">
      <c r="F1302">
        <v>13108</v>
      </c>
    </row>
    <row r="1303" spans="6:6">
      <c r="F1303">
        <v>13110</v>
      </c>
    </row>
    <row r="1304" spans="6:6">
      <c r="F1304">
        <v>13111</v>
      </c>
    </row>
    <row r="1305" spans="6:6">
      <c r="F1305">
        <v>13112</v>
      </c>
    </row>
    <row r="1306" spans="6:6">
      <c r="F1306">
        <v>13113</v>
      </c>
    </row>
    <row r="1307" spans="6:6">
      <c r="F1307">
        <v>13114</v>
      </c>
    </row>
    <row r="1308" spans="6:6">
      <c r="F1308">
        <v>13115</v>
      </c>
    </row>
    <row r="1309" spans="6:6">
      <c r="F1309">
        <v>13116</v>
      </c>
    </row>
    <row r="1310" spans="6:6">
      <c r="F1310">
        <v>13117</v>
      </c>
    </row>
    <row r="1311" spans="6:6">
      <c r="F1311">
        <v>13118</v>
      </c>
    </row>
    <row r="1312" spans="6:6">
      <c r="F1312">
        <v>13119</v>
      </c>
    </row>
    <row r="1313" spans="6:6">
      <c r="F1313">
        <v>13120</v>
      </c>
    </row>
    <row r="1314" spans="6:6">
      <c r="F1314">
        <v>13121</v>
      </c>
    </row>
    <row r="1315" spans="6:6">
      <c r="F1315">
        <v>13122</v>
      </c>
    </row>
    <row r="1316" spans="6:6">
      <c r="F1316">
        <v>13123</v>
      </c>
    </row>
    <row r="1317" spans="6:6">
      <c r="F1317">
        <v>13124</v>
      </c>
    </row>
    <row r="1318" spans="6:6">
      <c r="F1318">
        <v>13126</v>
      </c>
    </row>
    <row r="1319" spans="6:6">
      <c r="F1319">
        <v>13131</v>
      </c>
    </row>
    <row r="1320" spans="6:6">
      <c r="F1320">
        <v>13132</v>
      </c>
    </row>
    <row r="1321" spans="6:6">
      <c r="F1321">
        <v>13134</v>
      </c>
    </row>
    <row r="1322" spans="6:6">
      <c r="F1322">
        <v>13135</v>
      </c>
    </row>
    <row r="1323" spans="6:6">
      <c r="F1323">
        <v>13136</v>
      </c>
    </row>
    <row r="1324" spans="6:6">
      <c r="F1324">
        <v>13137</v>
      </c>
    </row>
    <row r="1325" spans="6:6">
      <c r="F1325">
        <v>13138</v>
      </c>
    </row>
    <row r="1326" spans="6:6">
      <c r="F1326">
        <v>13139</v>
      </c>
    </row>
    <row r="1327" spans="6:6">
      <c r="F1327">
        <v>13140</v>
      </c>
    </row>
    <row r="1328" spans="6:6">
      <c r="F1328">
        <v>13141</v>
      </c>
    </row>
    <row r="1329" spans="6:6">
      <c r="F1329">
        <v>13142</v>
      </c>
    </row>
    <row r="1330" spans="6:6">
      <c r="F1330">
        <v>13143</v>
      </c>
    </row>
    <row r="1331" spans="6:6">
      <c r="F1331">
        <v>13144</v>
      </c>
    </row>
    <row r="1332" spans="6:6">
      <c r="F1332">
        <v>13145</v>
      </c>
    </row>
    <row r="1333" spans="6:6">
      <c r="F1333">
        <v>13146</v>
      </c>
    </row>
    <row r="1334" spans="6:6">
      <c r="F1334">
        <v>13147</v>
      </c>
    </row>
    <row r="1335" spans="6:6">
      <c r="F1335">
        <v>13148</v>
      </c>
    </row>
    <row r="1336" spans="6:6">
      <c r="F1336">
        <v>13152</v>
      </c>
    </row>
    <row r="1337" spans="6:6">
      <c r="F1337">
        <v>13153</v>
      </c>
    </row>
    <row r="1338" spans="6:6">
      <c r="F1338">
        <v>13154</v>
      </c>
    </row>
    <row r="1339" spans="6:6">
      <c r="F1339">
        <v>13155</v>
      </c>
    </row>
    <row r="1340" spans="6:6">
      <c r="F1340">
        <v>13156</v>
      </c>
    </row>
    <row r="1341" spans="6:6">
      <c r="F1341">
        <v>13157</v>
      </c>
    </row>
    <row r="1342" spans="6:6">
      <c r="F1342">
        <v>13158</v>
      </c>
    </row>
    <row r="1343" spans="6:6">
      <c r="F1343">
        <v>13159</v>
      </c>
    </row>
    <row r="1344" spans="6:6">
      <c r="F1344">
        <v>13160</v>
      </c>
    </row>
    <row r="1345" spans="6:6">
      <c r="F1345">
        <v>13162</v>
      </c>
    </row>
    <row r="1346" spans="6:6">
      <c r="F1346">
        <v>13163</v>
      </c>
    </row>
    <row r="1347" spans="6:6">
      <c r="F1347">
        <v>13164</v>
      </c>
    </row>
    <row r="1348" spans="6:6">
      <c r="F1348">
        <v>13165</v>
      </c>
    </row>
    <row r="1349" spans="6:6">
      <c r="F1349">
        <v>13166</v>
      </c>
    </row>
    <row r="1350" spans="6:6">
      <c r="F1350">
        <v>13167</v>
      </c>
    </row>
    <row r="1351" spans="6:6">
      <c r="F1351">
        <v>13201</v>
      </c>
    </row>
    <row r="1352" spans="6:6">
      <c r="F1352">
        <v>13202</v>
      </c>
    </row>
    <row r="1353" spans="6:6">
      <c r="F1353">
        <v>13203</v>
      </c>
    </row>
    <row r="1354" spans="6:6">
      <c r="F1354">
        <v>13204</v>
      </c>
    </row>
    <row r="1355" spans="6:6">
      <c r="F1355">
        <v>13205</v>
      </c>
    </row>
    <row r="1356" spans="6:6">
      <c r="F1356">
        <v>13206</v>
      </c>
    </row>
    <row r="1357" spans="6:6">
      <c r="F1357">
        <v>13207</v>
      </c>
    </row>
    <row r="1358" spans="6:6">
      <c r="F1358">
        <v>13208</v>
      </c>
    </row>
    <row r="1359" spans="6:6">
      <c r="F1359">
        <v>13209</v>
      </c>
    </row>
    <row r="1360" spans="6:6">
      <c r="F1360">
        <v>13210</v>
      </c>
    </row>
    <row r="1361" spans="6:6">
      <c r="F1361">
        <v>13211</v>
      </c>
    </row>
    <row r="1362" spans="6:6">
      <c r="F1362">
        <v>13212</v>
      </c>
    </row>
    <row r="1363" spans="6:6">
      <c r="F1363">
        <v>13214</v>
      </c>
    </row>
    <row r="1364" spans="6:6">
      <c r="F1364">
        <v>13215</v>
      </c>
    </row>
    <row r="1365" spans="6:6">
      <c r="F1365">
        <v>13217</v>
      </c>
    </row>
    <row r="1366" spans="6:6">
      <c r="F1366">
        <v>13218</v>
      </c>
    </row>
    <row r="1367" spans="6:6">
      <c r="F1367">
        <v>13219</v>
      </c>
    </row>
    <row r="1368" spans="6:6">
      <c r="F1368">
        <v>13220</v>
      </c>
    </row>
    <row r="1369" spans="6:6">
      <c r="F1369">
        <v>13221</v>
      </c>
    </row>
    <row r="1370" spans="6:6">
      <c r="F1370">
        <v>13224</v>
      </c>
    </row>
    <row r="1371" spans="6:6">
      <c r="F1371">
        <v>13225</v>
      </c>
    </row>
    <row r="1372" spans="6:6">
      <c r="F1372">
        <v>13235</v>
      </c>
    </row>
    <row r="1373" spans="6:6">
      <c r="F1373">
        <v>13244</v>
      </c>
    </row>
    <row r="1374" spans="6:6">
      <c r="F1374">
        <v>13250</v>
      </c>
    </row>
    <row r="1375" spans="6:6">
      <c r="F1375">
        <v>13251</v>
      </c>
    </row>
    <row r="1376" spans="6:6">
      <c r="F1376">
        <v>13252</v>
      </c>
    </row>
    <row r="1377" spans="6:6">
      <c r="F1377">
        <v>13261</v>
      </c>
    </row>
    <row r="1378" spans="6:6">
      <c r="F1378">
        <v>13290</v>
      </c>
    </row>
    <row r="1379" spans="6:6">
      <c r="F1379">
        <v>13301</v>
      </c>
    </row>
    <row r="1380" spans="6:6">
      <c r="F1380">
        <v>13302</v>
      </c>
    </row>
    <row r="1381" spans="6:6">
      <c r="F1381">
        <v>13303</v>
      </c>
    </row>
    <row r="1382" spans="6:6">
      <c r="F1382">
        <v>13304</v>
      </c>
    </row>
    <row r="1383" spans="6:6">
      <c r="F1383">
        <v>13305</v>
      </c>
    </row>
    <row r="1384" spans="6:6">
      <c r="F1384">
        <v>13308</v>
      </c>
    </row>
    <row r="1385" spans="6:6">
      <c r="F1385">
        <v>13309</v>
      </c>
    </row>
    <row r="1386" spans="6:6">
      <c r="F1386">
        <v>13310</v>
      </c>
    </row>
    <row r="1387" spans="6:6">
      <c r="F1387">
        <v>13312</v>
      </c>
    </row>
    <row r="1388" spans="6:6">
      <c r="F1388">
        <v>13313</v>
      </c>
    </row>
    <row r="1389" spans="6:6">
      <c r="F1389">
        <v>13314</v>
      </c>
    </row>
    <row r="1390" spans="6:6">
      <c r="F1390">
        <v>13315</v>
      </c>
    </row>
    <row r="1391" spans="6:6">
      <c r="F1391">
        <v>13316</v>
      </c>
    </row>
    <row r="1392" spans="6:6">
      <c r="F1392">
        <v>13317</v>
      </c>
    </row>
    <row r="1393" spans="6:6">
      <c r="F1393">
        <v>13318</v>
      </c>
    </row>
    <row r="1394" spans="6:6">
      <c r="F1394">
        <v>13319</v>
      </c>
    </row>
    <row r="1395" spans="6:6">
      <c r="F1395">
        <v>13320</v>
      </c>
    </row>
    <row r="1396" spans="6:6">
      <c r="F1396">
        <v>13321</v>
      </c>
    </row>
    <row r="1397" spans="6:6">
      <c r="F1397">
        <v>13322</v>
      </c>
    </row>
    <row r="1398" spans="6:6">
      <c r="F1398">
        <v>13323</v>
      </c>
    </row>
    <row r="1399" spans="6:6">
      <c r="F1399">
        <v>13324</v>
      </c>
    </row>
    <row r="1400" spans="6:6">
      <c r="F1400">
        <v>13325</v>
      </c>
    </row>
    <row r="1401" spans="6:6">
      <c r="F1401">
        <v>13326</v>
      </c>
    </row>
    <row r="1402" spans="6:6">
      <c r="F1402">
        <v>13327</v>
      </c>
    </row>
    <row r="1403" spans="6:6">
      <c r="F1403">
        <v>13328</v>
      </c>
    </row>
    <row r="1404" spans="6:6">
      <c r="F1404">
        <v>13329</v>
      </c>
    </row>
    <row r="1405" spans="6:6">
      <c r="F1405">
        <v>13331</v>
      </c>
    </row>
    <row r="1406" spans="6:6">
      <c r="F1406">
        <v>13332</v>
      </c>
    </row>
    <row r="1407" spans="6:6">
      <c r="F1407">
        <v>13333</v>
      </c>
    </row>
    <row r="1408" spans="6:6">
      <c r="F1408">
        <v>13334</v>
      </c>
    </row>
    <row r="1409" spans="6:6">
      <c r="F1409">
        <v>13335</v>
      </c>
    </row>
    <row r="1410" spans="6:6">
      <c r="F1410">
        <v>13337</v>
      </c>
    </row>
    <row r="1411" spans="6:6">
      <c r="F1411">
        <v>13338</v>
      </c>
    </row>
    <row r="1412" spans="6:6">
      <c r="F1412">
        <v>13339</v>
      </c>
    </row>
    <row r="1413" spans="6:6">
      <c r="F1413">
        <v>13340</v>
      </c>
    </row>
    <row r="1414" spans="6:6">
      <c r="F1414">
        <v>13341</v>
      </c>
    </row>
    <row r="1415" spans="6:6">
      <c r="F1415">
        <v>13342</v>
      </c>
    </row>
    <row r="1416" spans="6:6">
      <c r="F1416">
        <v>13343</v>
      </c>
    </row>
    <row r="1417" spans="6:6">
      <c r="F1417">
        <v>13345</v>
      </c>
    </row>
    <row r="1418" spans="6:6">
      <c r="F1418">
        <v>13346</v>
      </c>
    </row>
    <row r="1419" spans="6:6">
      <c r="F1419">
        <v>13348</v>
      </c>
    </row>
    <row r="1420" spans="6:6">
      <c r="F1420">
        <v>13350</v>
      </c>
    </row>
    <row r="1421" spans="6:6">
      <c r="F1421">
        <v>13352</v>
      </c>
    </row>
    <row r="1422" spans="6:6">
      <c r="F1422">
        <v>13353</v>
      </c>
    </row>
    <row r="1423" spans="6:6">
      <c r="F1423">
        <v>13354</v>
      </c>
    </row>
    <row r="1424" spans="6:6">
      <c r="F1424">
        <v>13355</v>
      </c>
    </row>
    <row r="1425" spans="6:6">
      <c r="F1425">
        <v>13357</v>
      </c>
    </row>
    <row r="1426" spans="6:6">
      <c r="F1426">
        <v>13360</v>
      </c>
    </row>
    <row r="1427" spans="6:6">
      <c r="F1427">
        <v>13361</v>
      </c>
    </row>
    <row r="1428" spans="6:6">
      <c r="F1428">
        <v>13362</v>
      </c>
    </row>
    <row r="1429" spans="6:6">
      <c r="F1429">
        <v>13363</v>
      </c>
    </row>
    <row r="1430" spans="6:6">
      <c r="F1430">
        <v>13364</v>
      </c>
    </row>
    <row r="1431" spans="6:6">
      <c r="F1431">
        <v>13365</v>
      </c>
    </row>
    <row r="1432" spans="6:6">
      <c r="F1432">
        <v>13367</v>
      </c>
    </row>
    <row r="1433" spans="6:6">
      <c r="F1433">
        <v>13368</v>
      </c>
    </row>
    <row r="1434" spans="6:6">
      <c r="F1434">
        <v>13401</v>
      </c>
    </row>
    <row r="1435" spans="6:6">
      <c r="F1435">
        <v>13402</v>
      </c>
    </row>
    <row r="1436" spans="6:6">
      <c r="F1436">
        <v>13403</v>
      </c>
    </row>
    <row r="1437" spans="6:6">
      <c r="F1437">
        <v>13404</v>
      </c>
    </row>
    <row r="1438" spans="6:6">
      <c r="F1438">
        <v>13406</v>
      </c>
    </row>
    <row r="1439" spans="6:6">
      <c r="F1439">
        <v>13407</v>
      </c>
    </row>
    <row r="1440" spans="6:6">
      <c r="F1440">
        <v>13408</v>
      </c>
    </row>
    <row r="1441" spans="6:6">
      <c r="F1441">
        <v>13409</v>
      </c>
    </row>
    <row r="1442" spans="6:6">
      <c r="F1442">
        <v>13410</v>
      </c>
    </row>
    <row r="1443" spans="6:6">
      <c r="F1443">
        <v>13411</v>
      </c>
    </row>
    <row r="1444" spans="6:6">
      <c r="F1444">
        <v>13413</v>
      </c>
    </row>
    <row r="1445" spans="6:6">
      <c r="F1445">
        <v>13415</v>
      </c>
    </row>
    <row r="1446" spans="6:6">
      <c r="F1446">
        <v>13416</v>
      </c>
    </row>
    <row r="1447" spans="6:6">
      <c r="F1447">
        <v>13417</v>
      </c>
    </row>
    <row r="1448" spans="6:6">
      <c r="F1448">
        <v>13418</v>
      </c>
    </row>
    <row r="1449" spans="6:6">
      <c r="F1449">
        <v>13420</v>
      </c>
    </row>
    <row r="1450" spans="6:6">
      <c r="F1450">
        <v>13421</v>
      </c>
    </row>
    <row r="1451" spans="6:6">
      <c r="F1451">
        <v>13424</v>
      </c>
    </row>
    <row r="1452" spans="6:6">
      <c r="F1452">
        <v>13425</v>
      </c>
    </row>
    <row r="1453" spans="6:6">
      <c r="F1453">
        <v>13426</v>
      </c>
    </row>
    <row r="1454" spans="6:6">
      <c r="F1454">
        <v>13428</v>
      </c>
    </row>
    <row r="1455" spans="6:6">
      <c r="F1455">
        <v>13431</v>
      </c>
    </row>
    <row r="1456" spans="6:6">
      <c r="F1456">
        <v>13433</v>
      </c>
    </row>
    <row r="1457" spans="6:6">
      <c r="F1457">
        <v>13435</v>
      </c>
    </row>
    <row r="1458" spans="6:6">
      <c r="F1458">
        <v>13436</v>
      </c>
    </row>
    <row r="1459" spans="6:6">
      <c r="F1459">
        <v>13437</v>
      </c>
    </row>
    <row r="1460" spans="6:6">
      <c r="F1460">
        <v>13438</v>
      </c>
    </row>
    <row r="1461" spans="6:6">
      <c r="F1461">
        <v>13439</v>
      </c>
    </row>
    <row r="1462" spans="6:6">
      <c r="F1462">
        <v>13440</v>
      </c>
    </row>
    <row r="1463" spans="6:6">
      <c r="F1463">
        <v>13441</v>
      </c>
    </row>
    <row r="1464" spans="6:6">
      <c r="F1464">
        <v>13442</v>
      </c>
    </row>
    <row r="1465" spans="6:6">
      <c r="F1465">
        <v>13449</v>
      </c>
    </row>
    <row r="1466" spans="6:6">
      <c r="F1466">
        <v>13450</v>
      </c>
    </row>
    <row r="1467" spans="6:6">
      <c r="F1467">
        <v>13452</v>
      </c>
    </row>
    <row r="1468" spans="6:6">
      <c r="F1468">
        <v>13454</v>
      </c>
    </row>
    <row r="1469" spans="6:6">
      <c r="F1469">
        <v>13455</v>
      </c>
    </row>
    <row r="1470" spans="6:6">
      <c r="F1470">
        <v>13456</v>
      </c>
    </row>
    <row r="1471" spans="6:6">
      <c r="F1471">
        <v>13457</v>
      </c>
    </row>
    <row r="1472" spans="6:6">
      <c r="F1472">
        <v>13459</v>
      </c>
    </row>
    <row r="1473" spans="6:6">
      <c r="F1473">
        <v>13460</v>
      </c>
    </row>
    <row r="1474" spans="6:6">
      <c r="F1474">
        <v>13461</v>
      </c>
    </row>
    <row r="1475" spans="6:6">
      <c r="F1475">
        <v>13464</v>
      </c>
    </row>
    <row r="1476" spans="6:6">
      <c r="F1476">
        <v>13465</v>
      </c>
    </row>
    <row r="1477" spans="6:6">
      <c r="F1477">
        <v>13468</v>
      </c>
    </row>
    <row r="1478" spans="6:6">
      <c r="F1478">
        <v>13469</v>
      </c>
    </row>
    <row r="1479" spans="6:6">
      <c r="F1479">
        <v>13470</v>
      </c>
    </row>
    <row r="1480" spans="6:6">
      <c r="F1480">
        <v>13471</v>
      </c>
    </row>
    <row r="1481" spans="6:6">
      <c r="F1481">
        <v>13472</v>
      </c>
    </row>
    <row r="1482" spans="6:6">
      <c r="F1482">
        <v>13473</v>
      </c>
    </row>
    <row r="1483" spans="6:6">
      <c r="F1483">
        <v>13475</v>
      </c>
    </row>
    <row r="1484" spans="6:6">
      <c r="F1484">
        <v>13476</v>
      </c>
    </row>
    <row r="1485" spans="6:6">
      <c r="F1485">
        <v>13477</v>
      </c>
    </row>
    <row r="1486" spans="6:6">
      <c r="F1486">
        <v>13478</v>
      </c>
    </row>
    <row r="1487" spans="6:6">
      <c r="F1487">
        <v>13479</v>
      </c>
    </row>
    <row r="1488" spans="6:6">
      <c r="F1488">
        <v>13480</v>
      </c>
    </row>
    <row r="1489" spans="6:6">
      <c r="F1489">
        <v>13482</v>
      </c>
    </row>
    <row r="1490" spans="6:6">
      <c r="F1490">
        <v>13483</v>
      </c>
    </row>
    <row r="1491" spans="6:6">
      <c r="F1491">
        <v>13484</v>
      </c>
    </row>
    <row r="1492" spans="6:6">
      <c r="F1492">
        <v>13485</v>
      </c>
    </row>
    <row r="1493" spans="6:6">
      <c r="F1493">
        <v>13486</v>
      </c>
    </row>
    <row r="1494" spans="6:6">
      <c r="F1494">
        <v>13488</v>
      </c>
    </row>
    <row r="1495" spans="6:6">
      <c r="F1495">
        <v>13489</v>
      </c>
    </row>
    <row r="1496" spans="6:6">
      <c r="F1496">
        <v>13490</v>
      </c>
    </row>
    <row r="1497" spans="6:6">
      <c r="F1497">
        <v>13491</v>
      </c>
    </row>
    <row r="1498" spans="6:6">
      <c r="F1498">
        <v>13492</v>
      </c>
    </row>
    <row r="1499" spans="6:6">
      <c r="F1499">
        <v>13493</v>
      </c>
    </row>
    <row r="1500" spans="6:6">
      <c r="F1500">
        <v>13494</v>
      </c>
    </row>
    <row r="1501" spans="6:6">
      <c r="F1501">
        <v>13495</v>
      </c>
    </row>
    <row r="1502" spans="6:6">
      <c r="F1502">
        <v>13501</v>
      </c>
    </row>
    <row r="1503" spans="6:6">
      <c r="F1503">
        <v>13502</v>
      </c>
    </row>
    <row r="1504" spans="6:6">
      <c r="F1504">
        <v>13503</v>
      </c>
    </row>
    <row r="1505" spans="6:6">
      <c r="F1505">
        <v>13504</v>
      </c>
    </row>
    <row r="1506" spans="6:6">
      <c r="F1506">
        <v>13505</v>
      </c>
    </row>
    <row r="1507" spans="6:6">
      <c r="F1507">
        <v>13599</v>
      </c>
    </row>
    <row r="1508" spans="6:6">
      <c r="F1508">
        <v>13601</v>
      </c>
    </row>
    <row r="1509" spans="6:6">
      <c r="F1509">
        <v>13602</v>
      </c>
    </row>
    <row r="1510" spans="6:6">
      <c r="F1510">
        <v>13603</v>
      </c>
    </row>
    <row r="1511" spans="6:6">
      <c r="F1511">
        <v>13605</v>
      </c>
    </row>
    <row r="1512" spans="6:6">
      <c r="F1512">
        <v>13606</v>
      </c>
    </row>
    <row r="1513" spans="6:6">
      <c r="F1513">
        <v>13607</v>
      </c>
    </row>
    <row r="1514" spans="6:6">
      <c r="F1514">
        <v>13608</v>
      </c>
    </row>
    <row r="1515" spans="6:6">
      <c r="F1515">
        <v>13611</v>
      </c>
    </row>
    <row r="1516" spans="6:6">
      <c r="F1516">
        <v>13612</v>
      </c>
    </row>
    <row r="1517" spans="6:6">
      <c r="F1517">
        <v>13613</v>
      </c>
    </row>
    <row r="1518" spans="6:6">
      <c r="F1518">
        <v>13614</v>
      </c>
    </row>
    <row r="1519" spans="6:6">
      <c r="F1519">
        <v>13615</v>
      </c>
    </row>
    <row r="1520" spans="6:6">
      <c r="F1520">
        <v>13616</v>
      </c>
    </row>
    <row r="1521" spans="6:6">
      <c r="F1521">
        <v>13617</v>
      </c>
    </row>
    <row r="1522" spans="6:6">
      <c r="F1522">
        <v>13618</v>
      </c>
    </row>
    <row r="1523" spans="6:6">
      <c r="F1523">
        <v>13619</v>
      </c>
    </row>
    <row r="1524" spans="6:6">
      <c r="F1524">
        <v>13620</v>
      </c>
    </row>
    <row r="1525" spans="6:6">
      <c r="F1525">
        <v>13621</v>
      </c>
    </row>
    <row r="1526" spans="6:6">
      <c r="F1526">
        <v>13622</v>
      </c>
    </row>
    <row r="1527" spans="6:6">
      <c r="F1527">
        <v>13623</v>
      </c>
    </row>
    <row r="1528" spans="6:6">
      <c r="F1528">
        <v>13624</v>
      </c>
    </row>
    <row r="1529" spans="6:6">
      <c r="F1529">
        <v>13625</v>
      </c>
    </row>
    <row r="1530" spans="6:6">
      <c r="F1530">
        <v>13626</v>
      </c>
    </row>
    <row r="1531" spans="6:6">
      <c r="F1531">
        <v>13627</v>
      </c>
    </row>
    <row r="1532" spans="6:6">
      <c r="F1532">
        <v>13628</v>
      </c>
    </row>
    <row r="1533" spans="6:6">
      <c r="F1533">
        <v>13630</v>
      </c>
    </row>
    <row r="1534" spans="6:6">
      <c r="F1534">
        <v>13631</v>
      </c>
    </row>
    <row r="1535" spans="6:6">
      <c r="F1535">
        <v>13632</v>
      </c>
    </row>
    <row r="1536" spans="6:6">
      <c r="F1536">
        <v>13633</v>
      </c>
    </row>
    <row r="1537" spans="6:6">
      <c r="F1537">
        <v>13634</v>
      </c>
    </row>
    <row r="1538" spans="6:6">
      <c r="F1538">
        <v>13635</v>
      </c>
    </row>
    <row r="1539" spans="6:6">
      <c r="F1539">
        <v>13636</v>
      </c>
    </row>
    <row r="1540" spans="6:6">
      <c r="F1540">
        <v>13637</v>
      </c>
    </row>
    <row r="1541" spans="6:6">
      <c r="F1541">
        <v>13638</v>
      </c>
    </row>
    <row r="1542" spans="6:6">
      <c r="F1542">
        <v>13639</v>
      </c>
    </row>
    <row r="1543" spans="6:6">
      <c r="F1543">
        <v>13640</v>
      </c>
    </row>
    <row r="1544" spans="6:6">
      <c r="F1544">
        <v>13641</v>
      </c>
    </row>
    <row r="1545" spans="6:6">
      <c r="F1545">
        <v>13642</v>
      </c>
    </row>
    <row r="1546" spans="6:6">
      <c r="F1546">
        <v>13643</v>
      </c>
    </row>
    <row r="1547" spans="6:6">
      <c r="F1547">
        <v>13645</v>
      </c>
    </row>
    <row r="1548" spans="6:6">
      <c r="F1548">
        <v>13646</v>
      </c>
    </row>
    <row r="1549" spans="6:6">
      <c r="F1549">
        <v>13647</v>
      </c>
    </row>
    <row r="1550" spans="6:6">
      <c r="F1550">
        <v>13648</v>
      </c>
    </row>
    <row r="1551" spans="6:6">
      <c r="F1551">
        <v>13649</v>
      </c>
    </row>
    <row r="1552" spans="6:6">
      <c r="F1552">
        <v>13650</v>
      </c>
    </row>
    <row r="1553" spans="6:6">
      <c r="F1553">
        <v>13651</v>
      </c>
    </row>
    <row r="1554" spans="6:6">
      <c r="F1554">
        <v>13652</v>
      </c>
    </row>
    <row r="1555" spans="6:6">
      <c r="F1555">
        <v>13654</v>
      </c>
    </row>
    <row r="1556" spans="6:6">
      <c r="F1556">
        <v>13655</v>
      </c>
    </row>
    <row r="1557" spans="6:6">
      <c r="F1557">
        <v>13656</v>
      </c>
    </row>
    <row r="1558" spans="6:6">
      <c r="F1558">
        <v>13657</v>
      </c>
    </row>
    <row r="1559" spans="6:6">
      <c r="F1559">
        <v>13658</v>
      </c>
    </row>
    <row r="1560" spans="6:6">
      <c r="F1560">
        <v>13659</v>
      </c>
    </row>
    <row r="1561" spans="6:6">
      <c r="F1561">
        <v>13660</v>
      </c>
    </row>
    <row r="1562" spans="6:6">
      <c r="F1562">
        <v>13661</v>
      </c>
    </row>
    <row r="1563" spans="6:6">
      <c r="F1563">
        <v>13662</v>
      </c>
    </row>
    <row r="1564" spans="6:6">
      <c r="F1564">
        <v>13664</v>
      </c>
    </row>
    <row r="1565" spans="6:6">
      <c r="F1565">
        <v>13665</v>
      </c>
    </row>
    <row r="1566" spans="6:6">
      <c r="F1566">
        <v>13666</v>
      </c>
    </row>
    <row r="1567" spans="6:6">
      <c r="F1567">
        <v>13667</v>
      </c>
    </row>
    <row r="1568" spans="6:6">
      <c r="F1568">
        <v>13668</v>
      </c>
    </row>
    <row r="1569" spans="6:6">
      <c r="F1569">
        <v>13669</v>
      </c>
    </row>
    <row r="1570" spans="6:6">
      <c r="F1570">
        <v>13670</v>
      </c>
    </row>
    <row r="1571" spans="6:6">
      <c r="F1571">
        <v>13671</v>
      </c>
    </row>
    <row r="1572" spans="6:6">
      <c r="F1572">
        <v>13672</v>
      </c>
    </row>
    <row r="1573" spans="6:6">
      <c r="F1573">
        <v>13673</v>
      </c>
    </row>
    <row r="1574" spans="6:6">
      <c r="F1574">
        <v>13674</v>
      </c>
    </row>
    <row r="1575" spans="6:6">
      <c r="F1575">
        <v>13675</v>
      </c>
    </row>
    <row r="1576" spans="6:6">
      <c r="F1576">
        <v>13676</v>
      </c>
    </row>
    <row r="1577" spans="6:6">
      <c r="F1577">
        <v>13677</v>
      </c>
    </row>
    <row r="1578" spans="6:6">
      <c r="F1578">
        <v>13678</v>
      </c>
    </row>
    <row r="1579" spans="6:6">
      <c r="F1579">
        <v>13679</v>
      </c>
    </row>
    <row r="1580" spans="6:6">
      <c r="F1580">
        <v>13680</v>
      </c>
    </row>
    <row r="1581" spans="6:6">
      <c r="F1581">
        <v>13681</v>
      </c>
    </row>
    <row r="1582" spans="6:6">
      <c r="F1582">
        <v>13682</v>
      </c>
    </row>
    <row r="1583" spans="6:6">
      <c r="F1583">
        <v>13683</v>
      </c>
    </row>
    <row r="1584" spans="6:6">
      <c r="F1584">
        <v>13684</v>
      </c>
    </row>
    <row r="1585" spans="6:6">
      <c r="F1585">
        <v>13685</v>
      </c>
    </row>
    <row r="1586" spans="6:6">
      <c r="F1586">
        <v>13687</v>
      </c>
    </row>
    <row r="1587" spans="6:6">
      <c r="F1587">
        <v>13690</v>
      </c>
    </row>
    <row r="1588" spans="6:6">
      <c r="F1588">
        <v>13691</v>
      </c>
    </row>
    <row r="1589" spans="6:6">
      <c r="F1589">
        <v>13692</v>
      </c>
    </row>
    <row r="1590" spans="6:6">
      <c r="F1590">
        <v>13693</v>
      </c>
    </row>
    <row r="1591" spans="6:6">
      <c r="F1591">
        <v>13694</v>
      </c>
    </row>
    <row r="1592" spans="6:6">
      <c r="F1592">
        <v>13695</v>
      </c>
    </row>
    <row r="1593" spans="6:6">
      <c r="F1593">
        <v>13696</v>
      </c>
    </row>
    <row r="1594" spans="6:6">
      <c r="F1594">
        <v>13697</v>
      </c>
    </row>
    <row r="1595" spans="6:6">
      <c r="F1595">
        <v>13699</v>
      </c>
    </row>
    <row r="1596" spans="6:6">
      <c r="F1596">
        <v>13730</v>
      </c>
    </row>
    <row r="1597" spans="6:6">
      <c r="F1597">
        <v>13731</v>
      </c>
    </row>
    <row r="1598" spans="6:6">
      <c r="F1598">
        <v>13732</v>
      </c>
    </row>
    <row r="1599" spans="6:6">
      <c r="F1599">
        <v>13733</v>
      </c>
    </row>
    <row r="1600" spans="6:6">
      <c r="F1600">
        <v>13734</v>
      </c>
    </row>
    <row r="1601" spans="6:6">
      <c r="F1601">
        <v>13736</v>
      </c>
    </row>
    <row r="1602" spans="6:6">
      <c r="F1602">
        <v>13737</v>
      </c>
    </row>
    <row r="1603" spans="6:6">
      <c r="F1603">
        <v>13738</v>
      </c>
    </row>
    <row r="1604" spans="6:6">
      <c r="F1604">
        <v>13739</v>
      </c>
    </row>
    <row r="1605" spans="6:6">
      <c r="F1605">
        <v>13740</v>
      </c>
    </row>
    <row r="1606" spans="6:6">
      <c r="F1606">
        <v>13743</v>
      </c>
    </row>
    <row r="1607" spans="6:6">
      <c r="F1607">
        <v>13744</v>
      </c>
    </row>
    <row r="1608" spans="6:6">
      <c r="F1608">
        <v>13745</v>
      </c>
    </row>
    <row r="1609" spans="6:6">
      <c r="F1609">
        <v>13746</v>
      </c>
    </row>
    <row r="1610" spans="6:6">
      <c r="F1610">
        <v>13747</v>
      </c>
    </row>
    <row r="1611" spans="6:6">
      <c r="F1611">
        <v>13748</v>
      </c>
    </row>
    <row r="1612" spans="6:6">
      <c r="F1612">
        <v>13749</v>
      </c>
    </row>
    <row r="1613" spans="6:6">
      <c r="F1613">
        <v>13750</v>
      </c>
    </row>
    <row r="1614" spans="6:6">
      <c r="F1614">
        <v>13751</v>
      </c>
    </row>
    <row r="1615" spans="6:6">
      <c r="F1615">
        <v>13752</v>
      </c>
    </row>
    <row r="1616" spans="6:6">
      <c r="F1616">
        <v>13753</v>
      </c>
    </row>
    <row r="1617" spans="6:6">
      <c r="F1617">
        <v>13754</v>
      </c>
    </row>
    <row r="1618" spans="6:6">
      <c r="F1618">
        <v>13755</v>
      </c>
    </row>
    <row r="1619" spans="6:6">
      <c r="F1619">
        <v>13756</v>
      </c>
    </row>
    <row r="1620" spans="6:6">
      <c r="F1620">
        <v>13757</v>
      </c>
    </row>
    <row r="1621" spans="6:6">
      <c r="F1621">
        <v>13758</v>
      </c>
    </row>
    <row r="1622" spans="6:6">
      <c r="F1622">
        <v>13760</v>
      </c>
    </row>
    <row r="1623" spans="6:6">
      <c r="F1623">
        <v>13761</v>
      </c>
    </row>
    <row r="1624" spans="6:6">
      <c r="F1624">
        <v>13762</v>
      </c>
    </row>
    <row r="1625" spans="6:6">
      <c r="F1625">
        <v>13763</v>
      </c>
    </row>
    <row r="1626" spans="6:6">
      <c r="F1626">
        <v>13774</v>
      </c>
    </row>
    <row r="1627" spans="6:6">
      <c r="F1627">
        <v>13775</v>
      </c>
    </row>
    <row r="1628" spans="6:6">
      <c r="F1628">
        <v>13776</v>
      </c>
    </row>
    <row r="1629" spans="6:6">
      <c r="F1629">
        <v>13777</v>
      </c>
    </row>
    <row r="1630" spans="6:6">
      <c r="F1630">
        <v>13778</v>
      </c>
    </row>
    <row r="1631" spans="6:6">
      <c r="F1631">
        <v>13780</v>
      </c>
    </row>
    <row r="1632" spans="6:6">
      <c r="F1632">
        <v>13782</v>
      </c>
    </row>
    <row r="1633" spans="6:6">
      <c r="F1633">
        <v>13783</v>
      </c>
    </row>
    <row r="1634" spans="6:6">
      <c r="F1634">
        <v>13784</v>
      </c>
    </row>
    <row r="1635" spans="6:6">
      <c r="F1635">
        <v>13786</v>
      </c>
    </row>
    <row r="1636" spans="6:6">
      <c r="F1636">
        <v>13787</v>
      </c>
    </row>
    <row r="1637" spans="6:6">
      <c r="F1637">
        <v>13788</v>
      </c>
    </row>
    <row r="1638" spans="6:6">
      <c r="F1638">
        <v>13790</v>
      </c>
    </row>
    <row r="1639" spans="6:6">
      <c r="F1639">
        <v>13794</v>
      </c>
    </row>
    <row r="1640" spans="6:6">
      <c r="F1640">
        <v>13795</v>
      </c>
    </row>
    <row r="1641" spans="6:6">
      <c r="F1641">
        <v>13796</v>
      </c>
    </row>
    <row r="1642" spans="6:6">
      <c r="F1642">
        <v>13797</v>
      </c>
    </row>
    <row r="1643" spans="6:6">
      <c r="F1643">
        <v>13801</v>
      </c>
    </row>
    <row r="1644" spans="6:6">
      <c r="F1644">
        <v>13802</v>
      </c>
    </row>
    <row r="1645" spans="6:6">
      <c r="F1645">
        <v>13803</v>
      </c>
    </row>
    <row r="1646" spans="6:6">
      <c r="F1646">
        <v>13804</v>
      </c>
    </row>
    <row r="1647" spans="6:6">
      <c r="F1647">
        <v>13806</v>
      </c>
    </row>
    <row r="1648" spans="6:6">
      <c r="F1648">
        <v>13807</v>
      </c>
    </row>
    <row r="1649" spans="6:6">
      <c r="F1649">
        <v>13808</v>
      </c>
    </row>
    <row r="1650" spans="6:6">
      <c r="F1650">
        <v>13809</v>
      </c>
    </row>
    <row r="1651" spans="6:6">
      <c r="F1651">
        <v>13810</v>
      </c>
    </row>
    <row r="1652" spans="6:6">
      <c r="F1652">
        <v>13811</v>
      </c>
    </row>
    <row r="1653" spans="6:6">
      <c r="F1653">
        <v>13812</v>
      </c>
    </row>
    <row r="1654" spans="6:6">
      <c r="F1654">
        <v>13813</v>
      </c>
    </row>
    <row r="1655" spans="6:6">
      <c r="F1655">
        <v>13814</v>
      </c>
    </row>
    <row r="1656" spans="6:6">
      <c r="F1656">
        <v>13815</v>
      </c>
    </row>
    <row r="1657" spans="6:6">
      <c r="F1657">
        <v>13820</v>
      </c>
    </row>
    <row r="1658" spans="6:6">
      <c r="F1658">
        <v>13825</v>
      </c>
    </row>
    <row r="1659" spans="6:6">
      <c r="F1659">
        <v>13826</v>
      </c>
    </row>
    <row r="1660" spans="6:6">
      <c r="F1660">
        <v>13827</v>
      </c>
    </row>
    <row r="1661" spans="6:6">
      <c r="F1661">
        <v>13830</v>
      </c>
    </row>
    <row r="1662" spans="6:6">
      <c r="F1662">
        <v>13832</v>
      </c>
    </row>
    <row r="1663" spans="6:6">
      <c r="F1663">
        <v>13833</v>
      </c>
    </row>
    <row r="1664" spans="6:6">
      <c r="F1664">
        <v>13834</v>
      </c>
    </row>
    <row r="1665" spans="6:6">
      <c r="F1665">
        <v>13835</v>
      </c>
    </row>
    <row r="1666" spans="6:6">
      <c r="F1666">
        <v>13838</v>
      </c>
    </row>
    <row r="1667" spans="6:6">
      <c r="F1667">
        <v>13839</v>
      </c>
    </row>
    <row r="1668" spans="6:6">
      <c r="F1668">
        <v>13840</v>
      </c>
    </row>
    <row r="1669" spans="6:6">
      <c r="F1669">
        <v>13841</v>
      </c>
    </row>
    <row r="1670" spans="6:6">
      <c r="F1670">
        <v>13842</v>
      </c>
    </row>
    <row r="1671" spans="6:6">
      <c r="F1671">
        <v>13843</v>
      </c>
    </row>
    <row r="1672" spans="6:6">
      <c r="F1672">
        <v>13844</v>
      </c>
    </row>
    <row r="1673" spans="6:6">
      <c r="F1673">
        <v>13845</v>
      </c>
    </row>
    <row r="1674" spans="6:6">
      <c r="F1674">
        <v>13846</v>
      </c>
    </row>
    <row r="1675" spans="6:6">
      <c r="F1675">
        <v>13847</v>
      </c>
    </row>
    <row r="1676" spans="6:6">
      <c r="F1676">
        <v>13848</v>
      </c>
    </row>
    <row r="1677" spans="6:6">
      <c r="F1677">
        <v>13849</v>
      </c>
    </row>
    <row r="1678" spans="6:6">
      <c r="F1678">
        <v>13850</v>
      </c>
    </row>
    <row r="1679" spans="6:6">
      <c r="F1679">
        <v>13851</v>
      </c>
    </row>
    <row r="1680" spans="6:6">
      <c r="F1680">
        <v>13856</v>
      </c>
    </row>
    <row r="1681" spans="6:6">
      <c r="F1681">
        <v>13859</v>
      </c>
    </row>
    <row r="1682" spans="6:6">
      <c r="F1682">
        <v>13860</v>
      </c>
    </row>
    <row r="1683" spans="6:6">
      <c r="F1683">
        <v>13861</v>
      </c>
    </row>
    <row r="1684" spans="6:6">
      <c r="F1684">
        <v>13862</v>
      </c>
    </row>
    <row r="1685" spans="6:6">
      <c r="F1685">
        <v>13863</v>
      </c>
    </row>
    <row r="1686" spans="6:6">
      <c r="F1686">
        <v>13864</v>
      </c>
    </row>
    <row r="1687" spans="6:6">
      <c r="F1687">
        <v>13865</v>
      </c>
    </row>
    <row r="1688" spans="6:6">
      <c r="F1688">
        <v>13901</v>
      </c>
    </row>
    <row r="1689" spans="6:6">
      <c r="F1689">
        <v>13902</v>
      </c>
    </row>
    <row r="1690" spans="6:6">
      <c r="F1690">
        <v>13903</v>
      </c>
    </row>
    <row r="1691" spans="6:6">
      <c r="F1691">
        <v>13904</v>
      </c>
    </row>
    <row r="1692" spans="6:6">
      <c r="F1692">
        <v>13905</v>
      </c>
    </row>
    <row r="1693" spans="6:6">
      <c r="F1693">
        <v>14001</v>
      </c>
    </row>
    <row r="1694" spans="6:6">
      <c r="F1694">
        <v>14004</v>
      </c>
    </row>
    <row r="1695" spans="6:6">
      <c r="F1695">
        <v>14005</v>
      </c>
    </row>
    <row r="1696" spans="6:6">
      <c r="F1696">
        <v>14006</v>
      </c>
    </row>
    <row r="1697" spans="6:6">
      <c r="F1697">
        <v>14008</v>
      </c>
    </row>
    <row r="1698" spans="6:6">
      <c r="F1698">
        <v>14009</v>
      </c>
    </row>
    <row r="1699" spans="6:6">
      <c r="F1699">
        <v>14010</v>
      </c>
    </row>
    <row r="1700" spans="6:6">
      <c r="F1700">
        <v>14011</v>
      </c>
    </row>
    <row r="1701" spans="6:6">
      <c r="F1701">
        <v>14012</v>
      </c>
    </row>
    <row r="1702" spans="6:6">
      <c r="F1702">
        <v>14013</v>
      </c>
    </row>
    <row r="1703" spans="6:6">
      <c r="F1703">
        <v>14020</v>
      </c>
    </row>
    <row r="1704" spans="6:6">
      <c r="F1704">
        <v>14021</v>
      </c>
    </row>
    <row r="1705" spans="6:6">
      <c r="F1705">
        <v>14024</v>
      </c>
    </row>
    <row r="1706" spans="6:6">
      <c r="F1706">
        <v>14025</v>
      </c>
    </row>
    <row r="1707" spans="6:6">
      <c r="F1707">
        <v>14026</v>
      </c>
    </row>
    <row r="1708" spans="6:6">
      <c r="F1708">
        <v>14027</v>
      </c>
    </row>
    <row r="1709" spans="6:6">
      <c r="F1709">
        <v>14028</v>
      </c>
    </row>
    <row r="1710" spans="6:6">
      <c r="F1710">
        <v>14029</v>
      </c>
    </row>
    <row r="1711" spans="6:6">
      <c r="F1711">
        <v>14030</v>
      </c>
    </row>
    <row r="1712" spans="6:6">
      <c r="F1712">
        <v>14031</v>
      </c>
    </row>
    <row r="1713" spans="6:6">
      <c r="F1713">
        <v>14032</v>
      </c>
    </row>
    <row r="1714" spans="6:6">
      <c r="F1714">
        <v>14033</v>
      </c>
    </row>
    <row r="1715" spans="6:6">
      <c r="F1715">
        <v>14034</v>
      </c>
    </row>
    <row r="1716" spans="6:6">
      <c r="F1716">
        <v>14035</v>
      </c>
    </row>
    <row r="1717" spans="6:6">
      <c r="F1717">
        <v>14036</v>
      </c>
    </row>
    <row r="1718" spans="6:6">
      <c r="F1718">
        <v>14037</v>
      </c>
    </row>
    <row r="1719" spans="6:6">
      <c r="F1719">
        <v>14038</v>
      </c>
    </row>
    <row r="1720" spans="6:6">
      <c r="F1720">
        <v>14039</v>
      </c>
    </row>
    <row r="1721" spans="6:6">
      <c r="F1721">
        <v>14040</v>
      </c>
    </row>
    <row r="1722" spans="6:6">
      <c r="F1722">
        <v>14041</v>
      </c>
    </row>
    <row r="1723" spans="6:6">
      <c r="F1723">
        <v>14042</v>
      </c>
    </row>
    <row r="1724" spans="6:6">
      <c r="F1724">
        <v>14043</v>
      </c>
    </row>
    <row r="1725" spans="6:6">
      <c r="F1725">
        <v>14047</v>
      </c>
    </row>
    <row r="1726" spans="6:6">
      <c r="F1726">
        <v>14048</v>
      </c>
    </row>
    <row r="1727" spans="6:6">
      <c r="F1727">
        <v>14051</v>
      </c>
    </row>
    <row r="1728" spans="6:6">
      <c r="F1728">
        <v>14052</v>
      </c>
    </row>
    <row r="1729" spans="6:6">
      <c r="F1729">
        <v>14054</v>
      </c>
    </row>
    <row r="1730" spans="6:6">
      <c r="F1730">
        <v>14055</v>
      </c>
    </row>
    <row r="1731" spans="6:6">
      <c r="F1731">
        <v>14056</v>
      </c>
    </row>
    <row r="1732" spans="6:6">
      <c r="F1732">
        <v>14057</v>
      </c>
    </row>
    <row r="1733" spans="6:6">
      <c r="F1733">
        <v>14058</v>
      </c>
    </row>
    <row r="1734" spans="6:6">
      <c r="F1734">
        <v>14059</v>
      </c>
    </row>
    <row r="1735" spans="6:6">
      <c r="F1735">
        <v>14060</v>
      </c>
    </row>
    <row r="1736" spans="6:6">
      <c r="F1736">
        <v>14061</v>
      </c>
    </row>
    <row r="1737" spans="6:6">
      <c r="F1737">
        <v>14062</v>
      </c>
    </row>
    <row r="1738" spans="6:6">
      <c r="F1738">
        <v>14063</v>
      </c>
    </row>
    <row r="1739" spans="6:6">
      <c r="F1739">
        <v>14065</v>
      </c>
    </row>
    <row r="1740" spans="6:6">
      <c r="F1740">
        <v>14066</v>
      </c>
    </row>
    <row r="1741" spans="6:6">
      <c r="F1741">
        <v>14067</v>
      </c>
    </row>
    <row r="1742" spans="6:6">
      <c r="F1742">
        <v>14068</v>
      </c>
    </row>
    <row r="1743" spans="6:6">
      <c r="F1743">
        <v>14069</v>
      </c>
    </row>
    <row r="1744" spans="6:6">
      <c r="F1744">
        <v>14070</v>
      </c>
    </row>
    <row r="1745" spans="6:6">
      <c r="F1745">
        <v>14072</v>
      </c>
    </row>
    <row r="1746" spans="6:6">
      <c r="F1746">
        <v>14075</v>
      </c>
    </row>
    <row r="1747" spans="6:6">
      <c r="F1747">
        <v>14080</v>
      </c>
    </row>
    <row r="1748" spans="6:6">
      <c r="F1748">
        <v>14081</v>
      </c>
    </row>
    <row r="1749" spans="6:6">
      <c r="F1749">
        <v>14082</v>
      </c>
    </row>
    <row r="1750" spans="6:6">
      <c r="F1750">
        <v>14083</v>
      </c>
    </row>
    <row r="1751" spans="6:6">
      <c r="F1751">
        <v>14085</v>
      </c>
    </row>
    <row r="1752" spans="6:6">
      <c r="F1752">
        <v>14086</v>
      </c>
    </row>
    <row r="1753" spans="6:6">
      <c r="F1753">
        <v>14091</v>
      </c>
    </row>
    <row r="1754" spans="6:6">
      <c r="F1754">
        <v>14092</v>
      </c>
    </row>
    <row r="1755" spans="6:6">
      <c r="F1755">
        <v>14094</v>
      </c>
    </row>
    <row r="1756" spans="6:6">
      <c r="F1756">
        <v>14095</v>
      </c>
    </row>
    <row r="1757" spans="6:6">
      <c r="F1757">
        <v>14098</v>
      </c>
    </row>
    <row r="1758" spans="6:6">
      <c r="F1758">
        <v>14101</v>
      </c>
    </row>
    <row r="1759" spans="6:6">
      <c r="F1759">
        <v>14102</v>
      </c>
    </row>
    <row r="1760" spans="6:6">
      <c r="F1760">
        <v>14103</v>
      </c>
    </row>
    <row r="1761" spans="6:6">
      <c r="F1761">
        <v>14105</v>
      </c>
    </row>
    <row r="1762" spans="6:6">
      <c r="F1762">
        <v>14107</v>
      </c>
    </row>
    <row r="1763" spans="6:6">
      <c r="F1763">
        <v>14108</v>
      </c>
    </row>
    <row r="1764" spans="6:6">
      <c r="F1764">
        <v>14109</v>
      </c>
    </row>
    <row r="1765" spans="6:6">
      <c r="F1765">
        <v>14110</v>
      </c>
    </row>
    <row r="1766" spans="6:6">
      <c r="F1766">
        <v>14111</v>
      </c>
    </row>
    <row r="1767" spans="6:6">
      <c r="F1767">
        <v>14112</v>
      </c>
    </row>
    <row r="1768" spans="6:6">
      <c r="F1768">
        <v>14113</v>
      </c>
    </row>
    <row r="1769" spans="6:6">
      <c r="F1769">
        <v>14120</v>
      </c>
    </row>
    <row r="1770" spans="6:6">
      <c r="F1770">
        <v>14125</v>
      </c>
    </row>
    <row r="1771" spans="6:6">
      <c r="F1771">
        <v>14126</v>
      </c>
    </row>
    <row r="1772" spans="6:6">
      <c r="F1772">
        <v>14127</v>
      </c>
    </row>
    <row r="1773" spans="6:6">
      <c r="F1773">
        <v>14129</v>
      </c>
    </row>
    <row r="1774" spans="6:6">
      <c r="F1774">
        <v>14130</v>
      </c>
    </row>
    <row r="1775" spans="6:6">
      <c r="F1775">
        <v>14131</v>
      </c>
    </row>
    <row r="1776" spans="6:6">
      <c r="F1776">
        <v>14132</v>
      </c>
    </row>
    <row r="1777" spans="6:6">
      <c r="F1777">
        <v>14133</v>
      </c>
    </row>
    <row r="1778" spans="6:6">
      <c r="F1778">
        <v>14134</v>
      </c>
    </row>
    <row r="1779" spans="6:6">
      <c r="F1779">
        <v>14135</v>
      </c>
    </row>
    <row r="1780" spans="6:6">
      <c r="F1780">
        <v>14136</v>
      </c>
    </row>
    <row r="1781" spans="6:6">
      <c r="F1781">
        <v>14138</v>
      </c>
    </row>
    <row r="1782" spans="6:6">
      <c r="F1782">
        <v>14139</v>
      </c>
    </row>
    <row r="1783" spans="6:6">
      <c r="F1783">
        <v>14140</v>
      </c>
    </row>
    <row r="1784" spans="6:6">
      <c r="F1784">
        <v>14141</v>
      </c>
    </row>
    <row r="1785" spans="6:6">
      <c r="F1785">
        <v>14143</v>
      </c>
    </row>
    <row r="1786" spans="6:6">
      <c r="F1786">
        <v>14144</v>
      </c>
    </row>
    <row r="1787" spans="6:6">
      <c r="F1787">
        <v>14145</v>
      </c>
    </row>
    <row r="1788" spans="6:6">
      <c r="F1788">
        <v>14150</v>
      </c>
    </row>
    <row r="1789" spans="6:6">
      <c r="F1789">
        <v>14151</v>
      </c>
    </row>
    <row r="1790" spans="6:6">
      <c r="F1790">
        <v>14166</v>
      </c>
    </row>
    <row r="1791" spans="6:6">
      <c r="F1791">
        <v>14167</v>
      </c>
    </row>
    <row r="1792" spans="6:6">
      <c r="F1792">
        <v>14168</v>
      </c>
    </row>
    <row r="1793" spans="6:6">
      <c r="F1793">
        <v>14169</v>
      </c>
    </row>
    <row r="1794" spans="6:6">
      <c r="F1794">
        <v>14170</v>
      </c>
    </row>
    <row r="1795" spans="6:6">
      <c r="F1795">
        <v>14171</v>
      </c>
    </row>
    <row r="1796" spans="6:6">
      <c r="F1796">
        <v>14172</v>
      </c>
    </row>
    <row r="1797" spans="6:6">
      <c r="F1797">
        <v>14173</v>
      </c>
    </row>
    <row r="1798" spans="6:6">
      <c r="F1798">
        <v>14174</v>
      </c>
    </row>
    <row r="1799" spans="6:6">
      <c r="F1799">
        <v>14201</v>
      </c>
    </row>
    <row r="1800" spans="6:6">
      <c r="F1800">
        <v>14202</v>
      </c>
    </row>
    <row r="1801" spans="6:6">
      <c r="F1801">
        <v>14203</v>
      </c>
    </row>
    <row r="1802" spans="6:6">
      <c r="F1802">
        <v>14204</v>
      </c>
    </row>
    <row r="1803" spans="6:6">
      <c r="F1803">
        <v>14205</v>
      </c>
    </row>
    <row r="1804" spans="6:6">
      <c r="F1804">
        <v>14206</v>
      </c>
    </row>
    <row r="1805" spans="6:6">
      <c r="F1805">
        <v>14207</v>
      </c>
    </row>
    <row r="1806" spans="6:6">
      <c r="F1806">
        <v>14208</v>
      </c>
    </row>
    <row r="1807" spans="6:6">
      <c r="F1807">
        <v>14209</v>
      </c>
    </row>
    <row r="1808" spans="6:6">
      <c r="F1808">
        <v>14210</v>
      </c>
    </row>
    <row r="1809" spans="6:6">
      <c r="F1809">
        <v>14211</v>
      </c>
    </row>
    <row r="1810" spans="6:6">
      <c r="F1810">
        <v>14212</v>
      </c>
    </row>
    <row r="1811" spans="6:6">
      <c r="F1811">
        <v>14213</v>
      </c>
    </row>
    <row r="1812" spans="6:6">
      <c r="F1812">
        <v>14214</v>
      </c>
    </row>
    <row r="1813" spans="6:6">
      <c r="F1813">
        <v>14215</v>
      </c>
    </row>
    <row r="1814" spans="6:6">
      <c r="F1814">
        <v>14216</v>
      </c>
    </row>
    <row r="1815" spans="6:6">
      <c r="F1815">
        <v>14217</v>
      </c>
    </row>
    <row r="1816" spans="6:6">
      <c r="F1816">
        <v>14218</v>
      </c>
    </row>
    <row r="1817" spans="6:6">
      <c r="F1817">
        <v>14219</v>
      </c>
    </row>
    <row r="1818" spans="6:6">
      <c r="F1818">
        <v>14220</v>
      </c>
    </row>
    <row r="1819" spans="6:6">
      <c r="F1819">
        <v>14221</v>
      </c>
    </row>
    <row r="1820" spans="6:6">
      <c r="F1820">
        <v>14222</v>
      </c>
    </row>
    <row r="1821" spans="6:6">
      <c r="F1821">
        <v>14223</v>
      </c>
    </row>
    <row r="1822" spans="6:6">
      <c r="F1822">
        <v>14224</v>
      </c>
    </row>
    <row r="1823" spans="6:6">
      <c r="F1823">
        <v>14225</v>
      </c>
    </row>
    <row r="1824" spans="6:6">
      <c r="F1824">
        <v>14226</v>
      </c>
    </row>
    <row r="1825" spans="6:6">
      <c r="F1825">
        <v>14227</v>
      </c>
    </row>
    <row r="1826" spans="6:6">
      <c r="F1826">
        <v>14228</v>
      </c>
    </row>
    <row r="1827" spans="6:6">
      <c r="F1827">
        <v>14231</v>
      </c>
    </row>
    <row r="1828" spans="6:6">
      <c r="F1828">
        <v>14233</v>
      </c>
    </row>
    <row r="1829" spans="6:6">
      <c r="F1829">
        <v>14240</v>
      </c>
    </row>
    <row r="1830" spans="6:6">
      <c r="F1830">
        <v>14241</v>
      </c>
    </row>
    <row r="1831" spans="6:6">
      <c r="F1831">
        <v>14260</v>
      </c>
    </row>
    <row r="1832" spans="6:6">
      <c r="F1832">
        <v>14261</v>
      </c>
    </row>
    <row r="1833" spans="6:6">
      <c r="F1833">
        <v>14263</v>
      </c>
    </row>
    <row r="1834" spans="6:6">
      <c r="F1834">
        <v>14264</v>
      </c>
    </row>
    <row r="1835" spans="6:6">
      <c r="F1835">
        <v>14265</v>
      </c>
    </row>
    <row r="1836" spans="6:6">
      <c r="F1836">
        <v>14267</v>
      </c>
    </row>
    <row r="1837" spans="6:6">
      <c r="F1837">
        <v>14269</v>
      </c>
    </row>
    <row r="1838" spans="6:6">
      <c r="F1838">
        <v>14270</v>
      </c>
    </row>
    <row r="1839" spans="6:6">
      <c r="F1839">
        <v>14272</v>
      </c>
    </row>
    <row r="1840" spans="6:6">
      <c r="F1840">
        <v>14273</v>
      </c>
    </row>
    <row r="1841" spans="6:6">
      <c r="F1841">
        <v>14276</v>
      </c>
    </row>
    <row r="1842" spans="6:6">
      <c r="F1842">
        <v>14280</v>
      </c>
    </row>
    <row r="1843" spans="6:6">
      <c r="F1843">
        <v>14301</v>
      </c>
    </row>
    <row r="1844" spans="6:6">
      <c r="F1844">
        <v>14302</v>
      </c>
    </row>
    <row r="1845" spans="6:6">
      <c r="F1845">
        <v>14303</v>
      </c>
    </row>
    <row r="1846" spans="6:6">
      <c r="F1846">
        <v>14304</v>
      </c>
    </row>
    <row r="1847" spans="6:6">
      <c r="F1847">
        <v>14305</v>
      </c>
    </row>
    <row r="1848" spans="6:6">
      <c r="F1848">
        <v>14410</v>
      </c>
    </row>
    <row r="1849" spans="6:6">
      <c r="F1849">
        <v>14411</v>
      </c>
    </row>
    <row r="1850" spans="6:6">
      <c r="F1850">
        <v>14413</v>
      </c>
    </row>
    <row r="1851" spans="6:6">
      <c r="F1851">
        <v>14414</v>
      </c>
    </row>
    <row r="1852" spans="6:6">
      <c r="F1852">
        <v>14415</v>
      </c>
    </row>
    <row r="1853" spans="6:6">
      <c r="F1853">
        <v>14416</v>
      </c>
    </row>
    <row r="1854" spans="6:6">
      <c r="F1854">
        <v>14418</v>
      </c>
    </row>
    <row r="1855" spans="6:6">
      <c r="F1855">
        <v>14420</v>
      </c>
    </row>
    <row r="1856" spans="6:6">
      <c r="F1856">
        <v>14422</v>
      </c>
    </row>
    <row r="1857" spans="6:6">
      <c r="F1857">
        <v>14423</v>
      </c>
    </row>
    <row r="1858" spans="6:6">
      <c r="F1858">
        <v>14424</v>
      </c>
    </row>
    <row r="1859" spans="6:6">
      <c r="F1859">
        <v>14425</v>
      </c>
    </row>
    <row r="1860" spans="6:6">
      <c r="F1860">
        <v>14427</v>
      </c>
    </row>
    <row r="1861" spans="6:6">
      <c r="F1861">
        <v>14428</v>
      </c>
    </row>
    <row r="1862" spans="6:6">
      <c r="F1862">
        <v>14429</v>
      </c>
    </row>
    <row r="1863" spans="6:6">
      <c r="F1863">
        <v>14430</v>
      </c>
    </row>
    <row r="1864" spans="6:6">
      <c r="F1864">
        <v>14432</v>
      </c>
    </row>
    <row r="1865" spans="6:6">
      <c r="F1865">
        <v>14433</v>
      </c>
    </row>
    <row r="1866" spans="6:6">
      <c r="F1866">
        <v>14435</v>
      </c>
    </row>
    <row r="1867" spans="6:6">
      <c r="F1867">
        <v>14437</v>
      </c>
    </row>
    <row r="1868" spans="6:6">
      <c r="F1868">
        <v>14441</v>
      </c>
    </row>
    <row r="1869" spans="6:6">
      <c r="F1869">
        <v>14443</v>
      </c>
    </row>
    <row r="1870" spans="6:6">
      <c r="F1870">
        <v>14445</v>
      </c>
    </row>
    <row r="1871" spans="6:6">
      <c r="F1871">
        <v>14449</v>
      </c>
    </row>
    <row r="1872" spans="6:6">
      <c r="F1872">
        <v>14450</v>
      </c>
    </row>
    <row r="1873" spans="6:6">
      <c r="F1873">
        <v>14452</v>
      </c>
    </row>
    <row r="1874" spans="6:6">
      <c r="F1874">
        <v>14453</v>
      </c>
    </row>
    <row r="1875" spans="6:6">
      <c r="F1875">
        <v>14454</v>
      </c>
    </row>
    <row r="1876" spans="6:6">
      <c r="F1876">
        <v>14456</v>
      </c>
    </row>
    <row r="1877" spans="6:6">
      <c r="F1877">
        <v>14461</v>
      </c>
    </row>
    <row r="1878" spans="6:6">
      <c r="F1878">
        <v>14462</v>
      </c>
    </row>
    <row r="1879" spans="6:6">
      <c r="F1879">
        <v>14463</v>
      </c>
    </row>
    <row r="1880" spans="6:6">
      <c r="F1880">
        <v>14464</v>
      </c>
    </row>
    <row r="1881" spans="6:6">
      <c r="F1881">
        <v>14466</v>
      </c>
    </row>
    <row r="1882" spans="6:6">
      <c r="F1882">
        <v>14467</v>
      </c>
    </row>
    <row r="1883" spans="6:6">
      <c r="F1883">
        <v>14468</v>
      </c>
    </row>
    <row r="1884" spans="6:6">
      <c r="F1884">
        <v>14469</v>
      </c>
    </row>
    <row r="1885" spans="6:6">
      <c r="F1885">
        <v>14470</v>
      </c>
    </row>
    <row r="1886" spans="6:6">
      <c r="F1886">
        <v>14471</v>
      </c>
    </row>
    <row r="1887" spans="6:6">
      <c r="F1887">
        <v>14472</v>
      </c>
    </row>
    <row r="1888" spans="6:6">
      <c r="F1888">
        <v>14475</v>
      </c>
    </row>
    <row r="1889" spans="6:6">
      <c r="F1889">
        <v>14476</v>
      </c>
    </row>
    <row r="1890" spans="6:6">
      <c r="F1890">
        <v>14477</v>
      </c>
    </row>
    <row r="1891" spans="6:6">
      <c r="F1891">
        <v>14478</v>
      </c>
    </row>
    <row r="1892" spans="6:6">
      <c r="F1892">
        <v>14479</v>
      </c>
    </row>
    <row r="1893" spans="6:6">
      <c r="F1893">
        <v>14480</v>
      </c>
    </row>
    <row r="1894" spans="6:6">
      <c r="F1894">
        <v>14481</v>
      </c>
    </row>
    <row r="1895" spans="6:6">
      <c r="F1895">
        <v>14482</v>
      </c>
    </row>
    <row r="1896" spans="6:6">
      <c r="F1896">
        <v>14485</v>
      </c>
    </row>
    <row r="1897" spans="6:6">
      <c r="F1897">
        <v>14486</v>
      </c>
    </row>
    <row r="1898" spans="6:6">
      <c r="F1898">
        <v>14487</v>
      </c>
    </row>
    <row r="1899" spans="6:6">
      <c r="F1899">
        <v>14488</v>
      </c>
    </row>
    <row r="1900" spans="6:6">
      <c r="F1900">
        <v>14489</v>
      </c>
    </row>
    <row r="1901" spans="6:6">
      <c r="F1901">
        <v>14502</v>
      </c>
    </row>
    <row r="1902" spans="6:6">
      <c r="F1902">
        <v>14504</v>
      </c>
    </row>
    <row r="1903" spans="6:6">
      <c r="F1903">
        <v>14505</v>
      </c>
    </row>
    <row r="1904" spans="6:6">
      <c r="F1904">
        <v>14506</v>
      </c>
    </row>
    <row r="1905" spans="6:6">
      <c r="F1905">
        <v>14507</v>
      </c>
    </row>
    <row r="1906" spans="6:6">
      <c r="F1906">
        <v>14508</v>
      </c>
    </row>
    <row r="1907" spans="6:6">
      <c r="F1907">
        <v>14510</v>
      </c>
    </row>
    <row r="1908" spans="6:6">
      <c r="F1908">
        <v>14511</v>
      </c>
    </row>
    <row r="1909" spans="6:6">
      <c r="F1909">
        <v>14512</v>
      </c>
    </row>
    <row r="1910" spans="6:6">
      <c r="F1910">
        <v>14513</v>
      </c>
    </row>
    <row r="1911" spans="6:6">
      <c r="F1911">
        <v>14514</v>
      </c>
    </row>
    <row r="1912" spans="6:6">
      <c r="F1912">
        <v>14515</v>
      </c>
    </row>
    <row r="1913" spans="6:6">
      <c r="F1913">
        <v>14516</v>
      </c>
    </row>
    <row r="1914" spans="6:6">
      <c r="F1914">
        <v>14517</v>
      </c>
    </row>
    <row r="1915" spans="6:6">
      <c r="F1915">
        <v>14518</v>
      </c>
    </row>
    <row r="1916" spans="6:6">
      <c r="F1916">
        <v>14519</v>
      </c>
    </row>
    <row r="1917" spans="6:6">
      <c r="F1917">
        <v>14520</v>
      </c>
    </row>
    <row r="1918" spans="6:6">
      <c r="F1918">
        <v>14521</v>
      </c>
    </row>
    <row r="1919" spans="6:6">
      <c r="F1919">
        <v>14522</v>
      </c>
    </row>
    <row r="1920" spans="6:6">
      <c r="F1920">
        <v>14525</v>
      </c>
    </row>
    <row r="1921" spans="6:6">
      <c r="F1921">
        <v>14526</v>
      </c>
    </row>
    <row r="1922" spans="6:6">
      <c r="F1922">
        <v>14527</v>
      </c>
    </row>
    <row r="1923" spans="6:6">
      <c r="F1923">
        <v>14529</v>
      </c>
    </row>
    <row r="1924" spans="6:6">
      <c r="F1924">
        <v>14530</v>
      </c>
    </row>
    <row r="1925" spans="6:6">
      <c r="F1925">
        <v>14532</v>
      </c>
    </row>
    <row r="1926" spans="6:6">
      <c r="F1926">
        <v>14533</v>
      </c>
    </row>
    <row r="1927" spans="6:6">
      <c r="F1927">
        <v>14534</v>
      </c>
    </row>
    <row r="1928" spans="6:6">
      <c r="F1928">
        <v>14536</v>
      </c>
    </row>
    <row r="1929" spans="6:6">
      <c r="F1929">
        <v>14537</v>
      </c>
    </row>
    <row r="1930" spans="6:6">
      <c r="F1930">
        <v>14538</v>
      </c>
    </row>
    <row r="1931" spans="6:6">
      <c r="F1931">
        <v>14539</v>
      </c>
    </row>
    <row r="1932" spans="6:6">
      <c r="F1932">
        <v>14541</v>
      </c>
    </row>
    <row r="1933" spans="6:6">
      <c r="F1933">
        <v>14542</v>
      </c>
    </row>
    <row r="1934" spans="6:6">
      <c r="F1934">
        <v>14543</v>
      </c>
    </row>
    <row r="1935" spans="6:6">
      <c r="F1935">
        <v>14544</v>
      </c>
    </row>
    <row r="1936" spans="6:6">
      <c r="F1936">
        <v>14545</v>
      </c>
    </row>
    <row r="1937" spans="6:6">
      <c r="F1937">
        <v>14546</v>
      </c>
    </row>
    <row r="1938" spans="6:6">
      <c r="F1938">
        <v>14547</v>
      </c>
    </row>
    <row r="1939" spans="6:6">
      <c r="F1939">
        <v>14548</v>
      </c>
    </row>
    <row r="1940" spans="6:6">
      <c r="F1940">
        <v>14549</v>
      </c>
    </row>
    <row r="1941" spans="6:6">
      <c r="F1941">
        <v>14550</v>
      </c>
    </row>
    <row r="1942" spans="6:6">
      <c r="F1942">
        <v>14551</v>
      </c>
    </row>
    <row r="1943" spans="6:6">
      <c r="F1943">
        <v>14555</v>
      </c>
    </row>
    <row r="1944" spans="6:6">
      <c r="F1944">
        <v>14556</v>
      </c>
    </row>
    <row r="1945" spans="6:6">
      <c r="F1945">
        <v>14557</v>
      </c>
    </row>
    <row r="1946" spans="6:6">
      <c r="F1946">
        <v>14558</v>
      </c>
    </row>
    <row r="1947" spans="6:6">
      <c r="F1947">
        <v>14559</v>
      </c>
    </row>
    <row r="1948" spans="6:6">
      <c r="F1948">
        <v>14560</v>
      </c>
    </row>
    <row r="1949" spans="6:6">
      <c r="F1949">
        <v>14561</v>
      </c>
    </row>
    <row r="1950" spans="6:6">
      <c r="F1950">
        <v>14563</v>
      </c>
    </row>
    <row r="1951" spans="6:6">
      <c r="F1951">
        <v>14564</v>
      </c>
    </row>
    <row r="1952" spans="6:6">
      <c r="F1952">
        <v>14568</v>
      </c>
    </row>
    <row r="1953" spans="6:6">
      <c r="F1953">
        <v>14569</v>
      </c>
    </row>
    <row r="1954" spans="6:6">
      <c r="F1954">
        <v>14571</v>
      </c>
    </row>
    <row r="1955" spans="6:6">
      <c r="F1955">
        <v>14572</v>
      </c>
    </row>
    <row r="1956" spans="6:6">
      <c r="F1956">
        <v>14580</v>
      </c>
    </row>
    <row r="1957" spans="6:6">
      <c r="F1957">
        <v>14585</v>
      </c>
    </row>
    <row r="1958" spans="6:6">
      <c r="F1958">
        <v>14586</v>
      </c>
    </row>
    <row r="1959" spans="6:6">
      <c r="F1959">
        <v>14588</v>
      </c>
    </row>
    <row r="1960" spans="6:6">
      <c r="F1960">
        <v>14589</v>
      </c>
    </row>
    <row r="1961" spans="6:6">
      <c r="F1961">
        <v>14590</v>
      </c>
    </row>
    <row r="1962" spans="6:6">
      <c r="F1962">
        <v>14591</v>
      </c>
    </row>
    <row r="1963" spans="6:6">
      <c r="F1963">
        <v>14592</v>
      </c>
    </row>
    <row r="1964" spans="6:6">
      <c r="F1964">
        <v>14602</v>
      </c>
    </row>
    <row r="1965" spans="6:6">
      <c r="F1965">
        <v>14603</v>
      </c>
    </row>
    <row r="1966" spans="6:6">
      <c r="F1966">
        <v>14604</v>
      </c>
    </row>
    <row r="1967" spans="6:6">
      <c r="F1967">
        <v>14605</v>
      </c>
    </row>
    <row r="1968" spans="6:6">
      <c r="F1968">
        <v>14606</v>
      </c>
    </row>
    <row r="1969" spans="6:6">
      <c r="F1969">
        <v>14607</v>
      </c>
    </row>
    <row r="1970" spans="6:6">
      <c r="F1970">
        <v>14608</v>
      </c>
    </row>
    <row r="1971" spans="6:6">
      <c r="F1971">
        <v>14609</v>
      </c>
    </row>
    <row r="1972" spans="6:6">
      <c r="F1972">
        <v>14610</v>
      </c>
    </row>
    <row r="1973" spans="6:6">
      <c r="F1973">
        <v>14611</v>
      </c>
    </row>
    <row r="1974" spans="6:6">
      <c r="F1974">
        <v>14612</v>
      </c>
    </row>
    <row r="1975" spans="6:6">
      <c r="F1975">
        <v>14613</v>
      </c>
    </row>
    <row r="1976" spans="6:6">
      <c r="F1976">
        <v>14614</v>
      </c>
    </row>
    <row r="1977" spans="6:6">
      <c r="F1977">
        <v>14615</v>
      </c>
    </row>
    <row r="1978" spans="6:6">
      <c r="F1978">
        <v>14616</v>
      </c>
    </row>
    <row r="1979" spans="6:6">
      <c r="F1979">
        <v>14617</v>
      </c>
    </row>
    <row r="1980" spans="6:6">
      <c r="F1980">
        <v>14618</v>
      </c>
    </row>
    <row r="1981" spans="6:6">
      <c r="F1981">
        <v>14619</v>
      </c>
    </row>
    <row r="1982" spans="6:6">
      <c r="F1982">
        <v>14620</v>
      </c>
    </row>
    <row r="1983" spans="6:6">
      <c r="F1983">
        <v>14621</v>
      </c>
    </row>
    <row r="1984" spans="6:6">
      <c r="F1984">
        <v>14622</v>
      </c>
    </row>
    <row r="1985" spans="6:6">
      <c r="F1985">
        <v>14623</v>
      </c>
    </row>
    <row r="1986" spans="6:6">
      <c r="F1986">
        <v>14624</v>
      </c>
    </row>
    <row r="1987" spans="6:6">
      <c r="F1987">
        <v>14625</v>
      </c>
    </row>
    <row r="1988" spans="6:6">
      <c r="F1988">
        <v>14626</v>
      </c>
    </row>
    <row r="1989" spans="6:6">
      <c r="F1989">
        <v>14627</v>
      </c>
    </row>
    <row r="1990" spans="6:6">
      <c r="F1990">
        <v>14638</v>
      </c>
    </row>
    <row r="1991" spans="6:6">
      <c r="F1991">
        <v>14639</v>
      </c>
    </row>
    <row r="1992" spans="6:6">
      <c r="F1992">
        <v>14642</v>
      </c>
    </row>
    <row r="1993" spans="6:6">
      <c r="F1993">
        <v>14643</v>
      </c>
    </row>
    <row r="1994" spans="6:6">
      <c r="F1994">
        <v>14644</v>
      </c>
    </row>
    <row r="1995" spans="6:6">
      <c r="F1995">
        <v>14646</v>
      </c>
    </row>
    <row r="1996" spans="6:6">
      <c r="F1996">
        <v>14647</v>
      </c>
    </row>
    <row r="1997" spans="6:6">
      <c r="F1997">
        <v>14649</v>
      </c>
    </row>
    <row r="1998" spans="6:6">
      <c r="F1998">
        <v>14650</v>
      </c>
    </row>
    <row r="1999" spans="6:6">
      <c r="F1999">
        <v>14651</v>
      </c>
    </row>
    <row r="2000" spans="6:6">
      <c r="F2000">
        <v>14652</v>
      </c>
    </row>
    <row r="2001" spans="6:6">
      <c r="F2001">
        <v>14653</v>
      </c>
    </row>
    <row r="2002" spans="6:6">
      <c r="F2002">
        <v>14692</v>
      </c>
    </row>
    <row r="2003" spans="6:6">
      <c r="F2003">
        <v>14694</v>
      </c>
    </row>
    <row r="2004" spans="6:6">
      <c r="F2004">
        <v>14701</v>
      </c>
    </row>
    <row r="2005" spans="6:6">
      <c r="F2005">
        <v>14702</v>
      </c>
    </row>
    <row r="2006" spans="6:6">
      <c r="F2006">
        <v>14706</v>
      </c>
    </row>
    <row r="2007" spans="6:6">
      <c r="F2007">
        <v>14707</v>
      </c>
    </row>
    <row r="2008" spans="6:6">
      <c r="F2008">
        <v>14708</v>
      </c>
    </row>
    <row r="2009" spans="6:6">
      <c r="F2009">
        <v>14709</v>
      </c>
    </row>
    <row r="2010" spans="6:6">
      <c r="F2010">
        <v>14710</v>
      </c>
    </row>
    <row r="2011" spans="6:6">
      <c r="F2011">
        <v>14711</v>
      </c>
    </row>
    <row r="2012" spans="6:6">
      <c r="F2012">
        <v>14712</v>
      </c>
    </row>
    <row r="2013" spans="6:6">
      <c r="F2013">
        <v>14714</v>
      </c>
    </row>
    <row r="2014" spans="6:6">
      <c r="F2014">
        <v>14715</v>
      </c>
    </row>
    <row r="2015" spans="6:6">
      <c r="F2015">
        <v>14716</v>
      </c>
    </row>
    <row r="2016" spans="6:6">
      <c r="F2016">
        <v>14717</v>
      </c>
    </row>
    <row r="2017" spans="6:6">
      <c r="F2017">
        <v>14718</v>
      </c>
    </row>
    <row r="2018" spans="6:6">
      <c r="F2018">
        <v>14719</v>
      </c>
    </row>
    <row r="2019" spans="6:6">
      <c r="F2019">
        <v>14720</v>
      </c>
    </row>
    <row r="2020" spans="6:6">
      <c r="F2020">
        <v>14721</v>
      </c>
    </row>
    <row r="2021" spans="6:6">
      <c r="F2021">
        <v>14722</v>
      </c>
    </row>
    <row r="2022" spans="6:6">
      <c r="F2022">
        <v>14723</v>
      </c>
    </row>
    <row r="2023" spans="6:6">
      <c r="F2023">
        <v>14724</v>
      </c>
    </row>
    <row r="2024" spans="6:6">
      <c r="F2024">
        <v>14726</v>
      </c>
    </row>
    <row r="2025" spans="6:6">
      <c r="F2025">
        <v>14727</v>
      </c>
    </row>
    <row r="2026" spans="6:6">
      <c r="F2026">
        <v>14728</v>
      </c>
    </row>
    <row r="2027" spans="6:6">
      <c r="F2027">
        <v>14729</v>
      </c>
    </row>
    <row r="2028" spans="6:6">
      <c r="F2028">
        <v>14730</v>
      </c>
    </row>
    <row r="2029" spans="6:6">
      <c r="F2029">
        <v>14731</v>
      </c>
    </row>
    <row r="2030" spans="6:6">
      <c r="F2030">
        <v>14732</v>
      </c>
    </row>
    <row r="2031" spans="6:6">
      <c r="F2031">
        <v>14733</v>
      </c>
    </row>
    <row r="2032" spans="6:6">
      <c r="F2032">
        <v>14735</v>
      </c>
    </row>
    <row r="2033" spans="6:6">
      <c r="F2033">
        <v>14736</v>
      </c>
    </row>
    <row r="2034" spans="6:6">
      <c r="F2034">
        <v>14737</v>
      </c>
    </row>
    <row r="2035" spans="6:6">
      <c r="F2035">
        <v>14738</v>
      </c>
    </row>
    <row r="2036" spans="6:6">
      <c r="F2036">
        <v>14739</v>
      </c>
    </row>
    <row r="2037" spans="6:6">
      <c r="F2037">
        <v>14740</v>
      </c>
    </row>
    <row r="2038" spans="6:6">
      <c r="F2038">
        <v>14741</v>
      </c>
    </row>
    <row r="2039" spans="6:6">
      <c r="F2039">
        <v>14742</v>
      </c>
    </row>
    <row r="2040" spans="6:6">
      <c r="F2040">
        <v>14743</v>
      </c>
    </row>
    <row r="2041" spans="6:6">
      <c r="F2041">
        <v>14744</v>
      </c>
    </row>
    <row r="2042" spans="6:6">
      <c r="F2042">
        <v>14745</v>
      </c>
    </row>
    <row r="2043" spans="6:6">
      <c r="F2043">
        <v>14747</v>
      </c>
    </row>
    <row r="2044" spans="6:6">
      <c r="F2044">
        <v>14748</v>
      </c>
    </row>
    <row r="2045" spans="6:6">
      <c r="F2045">
        <v>14750</v>
      </c>
    </row>
    <row r="2046" spans="6:6">
      <c r="F2046">
        <v>14751</v>
      </c>
    </row>
    <row r="2047" spans="6:6">
      <c r="F2047">
        <v>14752</v>
      </c>
    </row>
    <row r="2048" spans="6:6">
      <c r="F2048">
        <v>14753</v>
      </c>
    </row>
    <row r="2049" spans="6:6">
      <c r="F2049">
        <v>14754</v>
      </c>
    </row>
    <row r="2050" spans="6:6">
      <c r="F2050">
        <v>14755</v>
      </c>
    </row>
    <row r="2051" spans="6:6">
      <c r="F2051">
        <v>14756</v>
      </c>
    </row>
    <row r="2052" spans="6:6">
      <c r="F2052">
        <v>14757</v>
      </c>
    </row>
    <row r="2053" spans="6:6">
      <c r="F2053">
        <v>14758</v>
      </c>
    </row>
    <row r="2054" spans="6:6">
      <c r="F2054">
        <v>14760</v>
      </c>
    </row>
    <row r="2055" spans="6:6">
      <c r="F2055">
        <v>14766</v>
      </c>
    </row>
    <row r="2056" spans="6:6">
      <c r="F2056">
        <v>14767</v>
      </c>
    </row>
    <row r="2057" spans="6:6">
      <c r="F2057">
        <v>14769</v>
      </c>
    </row>
    <row r="2058" spans="6:6">
      <c r="F2058">
        <v>14770</v>
      </c>
    </row>
    <row r="2059" spans="6:6">
      <c r="F2059">
        <v>14772</v>
      </c>
    </row>
    <row r="2060" spans="6:6">
      <c r="F2060">
        <v>14774</v>
      </c>
    </row>
    <row r="2061" spans="6:6">
      <c r="F2061">
        <v>14775</v>
      </c>
    </row>
    <row r="2062" spans="6:6">
      <c r="F2062">
        <v>14777</v>
      </c>
    </row>
    <row r="2063" spans="6:6">
      <c r="F2063">
        <v>14778</v>
      </c>
    </row>
    <row r="2064" spans="6:6">
      <c r="F2064">
        <v>14779</v>
      </c>
    </row>
    <row r="2065" spans="6:6">
      <c r="F2065">
        <v>14781</v>
      </c>
    </row>
    <row r="2066" spans="6:6">
      <c r="F2066">
        <v>14782</v>
      </c>
    </row>
    <row r="2067" spans="6:6">
      <c r="F2067">
        <v>14783</v>
      </c>
    </row>
    <row r="2068" spans="6:6">
      <c r="F2068">
        <v>14784</v>
      </c>
    </row>
    <row r="2069" spans="6:6">
      <c r="F2069">
        <v>14785</v>
      </c>
    </row>
    <row r="2070" spans="6:6">
      <c r="F2070">
        <v>14786</v>
      </c>
    </row>
    <row r="2071" spans="6:6">
      <c r="F2071">
        <v>14787</v>
      </c>
    </row>
    <row r="2072" spans="6:6">
      <c r="F2072">
        <v>14788</v>
      </c>
    </row>
    <row r="2073" spans="6:6">
      <c r="F2073">
        <v>14801</v>
      </c>
    </row>
    <row r="2074" spans="6:6">
      <c r="F2074">
        <v>14802</v>
      </c>
    </row>
    <row r="2075" spans="6:6">
      <c r="F2075">
        <v>14803</v>
      </c>
    </row>
    <row r="2076" spans="6:6">
      <c r="F2076">
        <v>14804</v>
      </c>
    </row>
    <row r="2077" spans="6:6">
      <c r="F2077">
        <v>14805</v>
      </c>
    </row>
    <row r="2078" spans="6:6">
      <c r="F2078">
        <v>14806</v>
      </c>
    </row>
    <row r="2079" spans="6:6">
      <c r="F2079">
        <v>14807</v>
      </c>
    </row>
    <row r="2080" spans="6:6">
      <c r="F2080">
        <v>14808</v>
      </c>
    </row>
    <row r="2081" spans="6:6">
      <c r="F2081">
        <v>14809</v>
      </c>
    </row>
    <row r="2082" spans="6:6">
      <c r="F2082">
        <v>14810</v>
      </c>
    </row>
    <row r="2083" spans="6:6">
      <c r="F2083">
        <v>14812</v>
      </c>
    </row>
    <row r="2084" spans="6:6">
      <c r="F2084">
        <v>14813</v>
      </c>
    </row>
    <row r="2085" spans="6:6">
      <c r="F2085">
        <v>14814</v>
      </c>
    </row>
    <row r="2086" spans="6:6">
      <c r="F2086">
        <v>14815</v>
      </c>
    </row>
    <row r="2087" spans="6:6">
      <c r="F2087">
        <v>14816</v>
      </c>
    </row>
    <row r="2088" spans="6:6">
      <c r="F2088">
        <v>14817</v>
      </c>
    </row>
    <row r="2089" spans="6:6">
      <c r="F2089">
        <v>14818</v>
      </c>
    </row>
    <row r="2090" spans="6:6">
      <c r="F2090">
        <v>14819</v>
      </c>
    </row>
    <row r="2091" spans="6:6">
      <c r="F2091">
        <v>14820</v>
      </c>
    </row>
    <row r="2092" spans="6:6">
      <c r="F2092">
        <v>14821</v>
      </c>
    </row>
    <row r="2093" spans="6:6">
      <c r="F2093">
        <v>14822</v>
      </c>
    </row>
    <row r="2094" spans="6:6">
      <c r="F2094">
        <v>14823</v>
      </c>
    </row>
    <row r="2095" spans="6:6">
      <c r="F2095">
        <v>14824</v>
      </c>
    </row>
    <row r="2096" spans="6:6">
      <c r="F2096">
        <v>14825</v>
      </c>
    </row>
    <row r="2097" spans="6:6">
      <c r="F2097">
        <v>14826</v>
      </c>
    </row>
    <row r="2098" spans="6:6">
      <c r="F2098">
        <v>14827</v>
      </c>
    </row>
    <row r="2099" spans="6:6">
      <c r="F2099">
        <v>14830</v>
      </c>
    </row>
    <row r="2100" spans="6:6">
      <c r="F2100">
        <v>14831</v>
      </c>
    </row>
    <row r="2101" spans="6:6">
      <c r="F2101">
        <v>14836</v>
      </c>
    </row>
    <row r="2102" spans="6:6">
      <c r="F2102">
        <v>14837</v>
      </c>
    </row>
    <row r="2103" spans="6:6">
      <c r="F2103">
        <v>14838</v>
      </c>
    </row>
    <row r="2104" spans="6:6">
      <c r="F2104">
        <v>14839</v>
      </c>
    </row>
    <row r="2105" spans="6:6">
      <c r="F2105">
        <v>14840</v>
      </c>
    </row>
    <row r="2106" spans="6:6">
      <c r="F2106">
        <v>14841</v>
      </c>
    </row>
    <row r="2107" spans="6:6">
      <c r="F2107">
        <v>14842</v>
      </c>
    </row>
    <row r="2108" spans="6:6">
      <c r="F2108">
        <v>14843</v>
      </c>
    </row>
    <row r="2109" spans="6:6">
      <c r="F2109">
        <v>14845</v>
      </c>
    </row>
    <row r="2110" spans="6:6">
      <c r="F2110">
        <v>14846</v>
      </c>
    </row>
    <row r="2111" spans="6:6">
      <c r="F2111">
        <v>14847</v>
      </c>
    </row>
    <row r="2112" spans="6:6">
      <c r="F2112">
        <v>14850</v>
      </c>
    </row>
    <row r="2113" spans="6:6">
      <c r="F2113">
        <v>14851</v>
      </c>
    </row>
    <row r="2114" spans="6:6">
      <c r="F2114">
        <v>14852</v>
      </c>
    </row>
    <row r="2115" spans="6:6">
      <c r="F2115">
        <v>14853</v>
      </c>
    </row>
    <row r="2116" spans="6:6">
      <c r="F2116">
        <v>14854</v>
      </c>
    </row>
    <row r="2117" spans="6:6">
      <c r="F2117">
        <v>14855</v>
      </c>
    </row>
    <row r="2118" spans="6:6">
      <c r="F2118">
        <v>14856</v>
      </c>
    </row>
    <row r="2119" spans="6:6">
      <c r="F2119">
        <v>14857</v>
      </c>
    </row>
    <row r="2120" spans="6:6">
      <c r="F2120">
        <v>14858</v>
      </c>
    </row>
    <row r="2121" spans="6:6">
      <c r="F2121">
        <v>14859</v>
      </c>
    </row>
    <row r="2122" spans="6:6">
      <c r="F2122">
        <v>14860</v>
      </c>
    </row>
    <row r="2123" spans="6:6">
      <c r="F2123">
        <v>14861</v>
      </c>
    </row>
    <row r="2124" spans="6:6">
      <c r="F2124">
        <v>14863</v>
      </c>
    </row>
    <row r="2125" spans="6:6">
      <c r="F2125">
        <v>14864</v>
      </c>
    </row>
    <row r="2126" spans="6:6">
      <c r="F2126">
        <v>14865</v>
      </c>
    </row>
    <row r="2127" spans="6:6">
      <c r="F2127">
        <v>14867</v>
      </c>
    </row>
    <row r="2128" spans="6:6">
      <c r="F2128">
        <v>14869</v>
      </c>
    </row>
    <row r="2129" spans="6:6">
      <c r="F2129">
        <v>14870</v>
      </c>
    </row>
    <row r="2130" spans="6:6">
      <c r="F2130">
        <v>14871</v>
      </c>
    </row>
    <row r="2131" spans="6:6">
      <c r="F2131">
        <v>14872</v>
      </c>
    </row>
    <row r="2132" spans="6:6">
      <c r="F2132">
        <v>14873</v>
      </c>
    </row>
    <row r="2133" spans="6:6">
      <c r="F2133">
        <v>14874</v>
      </c>
    </row>
    <row r="2134" spans="6:6">
      <c r="F2134">
        <v>14876</v>
      </c>
    </row>
    <row r="2135" spans="6:6">
      <c r="F2135">
        <v>14877</v>
      </c>
    </row>
    <row r="2136" spans="6:6">
      <c r="F2136">
        <v>14878</v>
      </c>
    </row>
    <row r="2137" spans="6:6">
      <c r="F2137">
        <v>14879</v>
      </c>
    </row>
    <row r="2138" spans="6:6">
      <c r="F2138">
        <v>14880</v>
      </c>
    </row>
    <row r="2139" spans="6:6">
      <c r="F2139">
        <v>14881</v>
      </c>
    </row>
    <row r="2140" spans="6:6">
      <c r="F2140">
        <v>14882</v>
      </c>
    </row>
    <row r="2141" spans="6:6">
      <c r="F2141">
        <v>14883</v>
      </c>
    </row>
    <row r="2142" spans="6:6">
      <c r="F2142">
        <v>14884</v>
      </c>
    </row>
    <row r="2143" spans="6:6">
      <c r="F2143">
        <v>14885</v>
      </c>
    </row>
    <row r="2144" spans="6:6">
      <c r="F2144">
        <v>14886</v>
      </c>
    </row>
    <row r="2145" spans="6:6">
      <c r="F2145">
        <v>14887</v>
      </c>
    </row>
    <row r="2146" spans="6:6">
      <c r="F2146">
        <v>14889</v>
      </c>
    </row>
    <row r="2147" spans="6:6">
      <c r="F2147">
        <v>14891</v>
      </c>
    </row>
    <row r="2148" spans="6:6">
      <c r="F2148">
        <v>14892</v>
      </c>
    </row>
    <row r="2149" spans="6:6">
      <c r="F2149">
        <v>14893</v>
      </c>
    </row>
    <row r="2150" spans="6:6">
      <c r="F2150">
        <v>14894</v>
      </c>
    </row>
    <row r="2151" spans="6:6">
      <c r="F2151">
        <v>14895</v>
      </c>
    </row>
    <row r="2152" spans="6:6">
      <c r="F2152">
        <v>14897</v>
      </c>
    </row>
    <row r="2153" spans="6:6">
      <c r="F2153">
        <v>14898</v>
      </c>
    </row>
    <row r="2154" spans="6:6">
      <c r="F2154">
        <v>14901</v>
      </c>
    </row>
    <row r="2155" spans="6:6">
      <c r="F2155">
        <v>14902</v>
      </c>
    </row>
    <row r="2156" spans="6:6">
      <c r="F2156">
        <v>14903</v>
      </c>
    </row>
    <row r="2157" spans="6:6">
      <c r="F2157">
        <v>14904</v>
      </c>
    </row>
    <row r="2158" spans="6:6">
      <c r="F2158">
        <v>14905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24FC662D8D714247AE7D0F4E0889905A" ma:contentTypeVersion="1615" ma:contentTypeDescription="Create a new document." ma:contentTypeScope="" ma:versionID="5eccedc2b7b1485dc99fd5f660d31733">
  <xsd:schema xmlns:xsd="http://www.w3.org/2001/XMLSchema" xmlns:xs="http://www.w3.org/2001/XMLSchema" xmlns:p="http://schemas.microsoft.com/office/2006/metadata/properties" xmlns:ns2="238dd806-a5b7-46a5-9c55-c2d3786c84e5" xmlns:ns3="3c438a50-5dba-465d-9fb5-b3f09e836c43" targetNamespace="http://schemas.microsoft.com/office/2006/metadata/properties" ma:root="true" ma:fieldsID="4d7ab4a8d4df304bfdb1fdf13f636fb3" ns2:_="" ns3:_="">
    <xsd:import namespace="238dd806-a5b7-46a5-9c55-c2d3786c84e5"/>
    <xsd:import namespace="3c438a50-5dba-465d-9fb5-b3f09e836c4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dd806-a5b7-46a5-9c55-c2d3786c84e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c438a50-5dba-465d-9fb5-b3f09e836c4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1C0BE5-49A0-4626-9398-D92F02B8D2C1}">
  <ds:schemaRefs>
    <ds:schemaRef ds:uri="http://schemas.microsoft.com/sharepoint/events"/>
  </ds:schemaRefs>
</ds:datastoreItem>
</file>

<file path=customXml/itemProps2.xml><?xml version="1.0" encoding="utf-8"?>
<ds:datastoreItem xmlns:ds="http://schemas.openxmlformats.org/officeDocument/2006/customXml" ds:itemID="{E68ED557-11CE-4012-802B-616B1DD10A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dd806-a5b7-46a5-9c55-c2d3786c84e5"/>
    <ds:schemaRef ds:uri="3c438a50-5dba-465d-9fb5-b3f09e836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6E0DF-87A1-444D-93F7-640B8CF57A7C}">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617F3D7F-9471-4812-894F-2C371D21FD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35</vt:i4>
      </vt:variant>
    </vt:vector>
  </HeadingPairs>
  <TitlesOfParts>
    <vt:vector size="42" baseType="lpstr">
      <vt:lpstr>MenuItems</vt:lpstr>
      <vt:lpstr>GSHP Calculator</vt:lpstr>
      <vt:lpstr>Loan Calculator</vt:lpstr>
      <vt:lpstr>Instructions</vt:lpstr>
      <vt:lpstr>EFS Inputs</vt:lpstr>
      <vt:lpstr>Fuel 1 - Savings Calculator</vt:lpstr>
      <vt:lpstr>Drop-Down Lists</vt:lpstr>
      <vt:lpstr>Account</vt:lpstr>
      <vt:lpstr>CAC_TRC_YES_NO</vt:lpstr>
      <vt:lpstr>CustCont</vt:lpstr>
      <vt:lpstr>FinFee</vt:lpstr>
      <vt:lpstr>HOI</vt:lpstr>
      <vt:lpstr>HPWH_TRC_YES_NO</vt:lpstr>
      <vt:lpstr>Interest</vt:lpstr>
      <vt:lpstr>LC_PSavings</vt:lpstr>
      <vt:lpstr>LED_TRC_YES_NO</vt:lpstr>
      <vt:lpstr>LoanPrincipal</vt:lpstr>
      <vt:lpstr>MCash</vt:lpstr>
      <vt:lpstr>MeasureList</vt:lpstr>
      <vt:lpstr>MFinance</vt:lpstr>
      <vt:lpstr>minCustCont</vt:lpstr>
      <vt:lpstr>MLifeCash</vt:lpstr>
      <vt:lpstr>MLifeFinance</vt:lpstr>
      <vt:lpstr>PCost</vt:lpstr>
      <vt:lpstr>'GSHP Calculator'!Print_Area</vt:lpstr>
      <vt:lpstr>'Loan Calculator'!Print_Area</vt:lpstr>
      <vt:lpstr>PType</vt:lpstr>
      <vt:lpstr>PVINCENTIVE</vt:lpstr>
      <vt:lpstr>Save</vt:lpstr>
      <vt:lpstr>SavingsAnnual</vt:lpstr>
      <vt:lpstr>SVCD</vt:lpstr>
      <vt:lpstr>Time</vt:lpstr>
      <vt:lpstr>TRC_Yes_No</vt:lpstr>
      <vt:lpstr>Unsecured</vt:lpstr>
      <vt:lpstr>UnsecuredSIR</vt:lpstr>
      <vt:lpstr>ValidAccounts</vt:lpstr>
      <vt:lpstr>ValidPeriod</vt:lpstr>
      <vt:lpstr>ValidRates</vt:lpstr>
      <vt:lpstr>ValidTerms</vt:lpstr>
      <vt:lpstr>WeightedAvgMLife</vt:lpstr>
      <vt:lpstr>Years</vt:lpstr>
      <vt:lpstr>YESNO</vt:lpstr>
    </vt:vector>
  </TitlesOfParts>
  <Manager/>
  <Company>Conservation Services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Kyle Archie</dc:creator>
  <cp:keywords/>
  <dc:description/>
  <cp:lastModifiedBy>Jesse Parent</cp:lastModifiedBy>
  <cp:revision/>
  <dcterms:created xsi:type="dcterms:W3CDTF">2013-11-26T20:26:50Z</dcterms:created>
  <dcterms:modified xsi:type="dcterms:W3CDTF">2019-12-19T19:20:29Z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0x01010024FC662D8D714247AE7D0F4E0889905A</vt:lpwstr>
  </property>
</Properties>
</file>