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ffshore Wind\"/>
    </mc:Choice>
  </mc:AlternateContent>
  <xr:revisionPtr revIDLastSave="0" documentId="8_{6CFD725E-68BF-4392-8654-DF9E5C1F1F0C}" xr6:coauthVersionLast="36" xr6:coauthVersionMax="36" xr10:uidLastSave="{00000000-0000-0000-0000-000000000000}"/>
  <bookViews>
    <workbookView xWindow="14385" yWindow="-15" windowWidth="14430" windowHeight="12540" tabRatio="827" xr2:uid="{00000000-000D-0000-FFFF-FFFF00000000}"/>
  </bookViews>
  <sheets>
    <sheet name="Part_I" sheetId="1" r:id="rId1"/>
    <sheet name="Part_II" sheetId="2" r:id="rId2"/>
    <sheet name="Part_III" sheetId="3" r:id="rId3"/>
    <sheet name="Part_IV" sheetId="4" r:id="rId4"/>
    <sheet name="Part_V-1" sheetId="5" r:id="rId5"/>
    <sheet name="Part_V-2" sheetId="6" r:id="rId6"/>
    <sheet name="Part_V-3" sheetId="7" r:id="rId7"/>
    <sheet name="LevPrice_1" sheetId="9" r:id="rId8"/>
    <sheet name="LevPrice_2" sheetId="10" r:id="rId9"/>
    <sheet name="LevPrice_3" sheetId="11" r:id="rId10"/>
    <sheet name="LevPrice_4" sheetId="12" r:id="rId11"/>
  </sheets>
  <definedNames>
    <definedName name="Base_Offer">Part_I!$G$14</definedName>
    <definedName name="Base_Year">Part_IV!$V$5</definedName>
    <definedName name="BOEM_Lease_Area">Part_I!$F$12</definedName>
    <definedName name="Configuration_Name">Part_I!$F$16</definedName>
    <definedName name="Custom_UDRPF">Part_II!$I$40</definedName>
    <definedName name="Delivery_Node">Part_II!$G$49</definedName>
    <definedName name="Early_Year">Part_II!$R$15</definedName>
    <definedName name="Expected_COD">Part_II!$I$15</definedName>
    <definedName name="Facility_Name">Part_I!$F$11</definedName>
    <definedName name="IC_Cntl_Area">Part_I!$G$18</definedName>
    <definedName name="IC_Location">Part_II!$G$47</definedName>
    <definedName name="ICAP_TAble">Part_II!$E$20:$H$31</definedName>
    <definedName name="Inflation">Part_IV!$V$4</definedName>
    <definedName name="InstCap">Part_I!$G$17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Neg_Contingencies">Part_I!$D$20</definedName>
    <definedName name="Nominal_DR">Part_IV!$V$2</definedName>
    <definedName name="Offer_Data_Form_ID_Name">Part_I!$Q$16</definedName>
    <definedName name="P10_MWh">Part_II!$H$37</definedName>
    <definedName name="Partial_Operation">Part_II!$I$14</definedName>
    <definedName name="PartIII_1">Part_III!$B$2:$R$41</definedName>
    <definedName name="PartIII_2">Part_III!$B$43:$R$86</definedName>
    <definedName name="PartIII_3">Part_III!$B$88:$R$131</definedName>
    <definedName name="PartIII_4">Part_III!$B$133:$R$176</definedName>
    <definedName name="Phase_Table">'Part_V-1'!$Q$15:$Q$17</definedName>
    <definedName name="Pos_Contingencies">Part_I!$D$22</definedName>
    <definedName name="PriceOpt_1">Part_IV!$F$16</definedName>
    <definedName name="PriceOpt_2">Part_IV!$H$16</definedName>
    <definedName name="PriceOpt_3">Part_IV!$J$16</definedName>
    <definedName name="PriceOpt_4">Part_IV!$L$16</definedName>
    <definedName name="_xlnm.Print_Area" localSheetId="7">LevPrice_1!$B$2:$R$46,LevPrice_1!$B$48:$R$92,LevPrice_1!$B$94:$R$138,LevPrice_1!$B$140:$R$184,LevPrice_1!$B$186:$R$204</definedName>
    <definedName name="_xlnm.Print_Area" localSheetId="8">LevPrice_2!$B$2:$R$41,LevPrice_2!$B$43:$R$82,LevPrice_2!$B$84:$R$123,LevPrice_2!$B$125:$R$165,LevPrice_2!$B$167:$R$185</definedName>
    <definedName name="_xlnm.Print_Area" localSheetId="9">LevPrice_3!$B$2:$R$46,LevPrice_3!$B$48:$R$92,LevPrice_3!$B$94:$R$138,LevPrice_3!$B$140:$R$184,LevPrice_3!$B$186:$R$204</definedName>
    <definedName name="_xlnm.Print_Area" localSheetId="10">LevPrice_4!$B$2:$R$41,LevPrice_4!$B$43:$R$82,LevPrice_4!$B$84:$R$123,LevPrice_4!$B$125:$R$164,LevPrice_4!$B$166:$R$184</definedName>
    <definedName name="_xlnm.Print_Area" localSheetId="0">Part_I!$B$2:$J$30</definedName>
    <definedName name="_xlnm.Print_Area" localSheetId="1">Part_II!$B$2:$J$50</definedName>
    <definedName name="_xlnm.Print_Area" localSheetId="2">Part_III!$B$2:$R$41,Part_III!$B$43:$R$86,Part_III!$B$88:$R$131,Part_III!$B$133:$R$176,Part_III!$B$178:$R$215</definedName>
    <definedName name="_xlnm.Print_Area" localSheetId="3">Part_IV!$B$2:$N$48</definedName>
    <definedName name="_xlnm.Print_Area" localSheetId="4">'Part_V-1'!$B$2:$J$61</definedName>
    <definedName name="_xlnm.Print_Area" localSheetId="5">'Part_V-2'!$B$2:$I$61</definedName>
    <definedName name="_xlnm.Print_Area" localSheetId="6">'Part_V-3'!$B$2:$I$35</definedName>
    <definedName name="Project_Sponsor">Part_I!$F$9</definedName>
    <definedName name="Real_DR">Part_IV!$V$3</definedName>
    <definedName name="Start_Date">Part_II!$P$15</definedName>
    <definedName name="Substation">Part_II!$G$46</definedName>
    <definedName name="Summer_UCAP_Factor">Part_II!$H$42</definedName>
    <definedName name="Table_Year_1">Part_II!$N$15</definedName>
    <definedName name="Version">Part_I!$D$2</definedName>
    <definedName name="Winter_UCAP_Factor">Part_II!$H$43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5" i="9" l="1"/>
  <c r="C138" i="3" l="1"/>
  <c r="C93" i="3"/>
  <c r="C48" i="3"/>
  <c r="C7" i="3"/>
  <c r="C183" i="3"/>
  <c r="C7" i="4"/>
  <c r="C191" i="9"/>
  <c r="C145" i="9"/>
  <c r="C99" i="9"/>
  <c r="C53" i="9"/>
  <c r="C7" i="9"/>
  <c r="C172" i="10"/>
  <c r="C131" i="10"/>
  <c r="C89" i="10"/>
  <c r="C48" i="10"/>
  <c r="C7" i="10"/>
  <c r="C191" i="11"/>
  <c r="C145" i="11"/>
  <c r="C99" i="11"/>
  <c r="C53" i="11"/>
  <c r="C7" i="11"/>
  <c r="C7" i="12"/>
  <c r="C48" i="12"/>
  <c r="C89" i="12"/>
  <c r="C130" i="12"/>
  <c r="C171" i="12"/>
  <c r="C173" i="12"/>
  <c r="H172" i="12"/>
  <c r="C172" i="12"/>
  <c r="H171" i="12"/>
  <c r="C132" i="12"/>
  <c r="H131" i="12"/>
  <c r="C131" i="12"/>
  <c r="H130" i="12"/>
  <c r="C138" i="12"/>
  <c r="C91" i="12"/>
  <c r="H90" i="12"/>
  <c r="C90" i="12"/>
  <c r="H89" i="12"/>
  <c r="C97" i="12"/>
  <c r="C50" i="12"/>
  <c r="H49" i="12"/>
  <c r="C49" i="12"/>
  <c r="H48" i="12"/>
  <c r="C56" i="12"/>
  <c r="W15" i="12"/>
  <c r="C9" i="12"/>
  <c r="T8" i="12"/>
  <c r="H8" i="12"/>
  <c r="C8" i="12"/>
  <c r="T7" i="12"/>
  <c r="H7" i="12"/>
  <c r="C15" i="12"/>
  <c r="C193" i="11"/>
  <c r="H192" i="11"/>
  <c r="C192" i="11"/>
  <c r="H191" i="11"/>
  <c r="C147" i="11"/>
  <c r="H146" i="11"/>
  <c r="C146" i="11"/>
  <c r="H145" i="11"/>
  <c r="C153" i="11"/>
  <c r="C107" i="11"/>
  <c r="C101" i="11"/>
  <c r="H100" i="11"/>
  <c r="C100" i="11"/>
  <c r="H99" i="11"/>
  <c r="C55" i="11"/>
  <c r="H54" i="11"/>
  <c r="C54" i="11"/>
  <c r="H53" i="11"/>
  <c r="C61" i="11"/>
  <c r="W15" i="11"/>
  <c r="C15" i="11"/>
  <c r="C9" i="11"/>
  <c r="T8" i="11"/>
  <c r="H8" i="11"/>
  <c r="C8" i="11"/>
  <c r="T7" i="11"/>
  <c r="H7" i="11"/>
  <c r="C174" i="10"/>
  <c r="H173" i="10"/>
  <c r="C173" i="10"/>
  <c r="H172" i="10"/>
  <c r="C139" i="10"/>
  <c r="C133" i="10"/>
  <c r="H132" i="10"/>
  <c r="C132" i="10"/>
  <c r="H131" i="10"/>
  <c r="C97" i="10"/>
  <c r="C91" i="10"/>
  <c r="H90" i="10"/>
  <c r="C90" i="10"/>
  <c r="H89" i="10"/>
  <c r="C56" i="10"/>
  <c r="C50" i="10"/>
  <c r="H49" i="10"/>
  <c r="C49" i="10"/>
  <c r="H48" i="10"/>
  <c r="C9" i="10"/>
  <c r="T8" i="10"/>
  <c r="H8" i="10"/>
  <c r="C8" i="10"/>
  <c r="T7" i="10"/>
  <c r="H7" i="10"/>
  <c r="C153" i="9"/>
  <c r="C107" i="9"/>
  <c r="W15" i="10"/>
  <c r="C15" i="10"/>
  <c r="C193" i="9"/>
  <c r="H192" i="9"/>
  <c r="C192" i="9"/>
  <c r="H191" i="9"/>
  <c r="C147" i="9"/>
  <c r="H146" i="9"/>
  <c r="C146" i="9"/>
  <c r="H145" i="9"/>
  <c r="C101" i="9"/>
  <c r="H100" i="9"/>
  <c r="C100" i="9"/>
  <c r="H99" i="9"/>
  <c r="C55" i="9"/>
  <c r="H54" i="9"/>
  <c r="C54" i="9"/>
  <c r="H53" i="9"/>
  <c r="C61" i="9"/>
  <c r="C15" i="9"/>
  <c r="H7" i="9"/>
  <c r="T7" i="9"/>
  <c r="P16" i="4"/>
  <c r="P7" i="4"/>
  <c r="H7" i="4"/>
  <c r="T184" i="3"/>
  <c r="C185" i="3"/>
  <c r="C140" i="3"/>
  <c r="C95" i="3"/>
  <c r="C50" i="3"/>
  <c r="T183" i="3"/>
  <c r="H183" i="3"/>
  <c r="T138" i="3"/>
  <c r="H138" i="3"/>
  <c r="T93" i="3"/>
  <c r="H93" i="3"/>
  <c r="T48" i="3"/>
  <c r="H48" i="3"/>
  <c r="T7" i="3"/>
  <c r="H7" i="3"/>
  <c r="C55" i="3"/>
  <c r="N15" i="2"/>
  <c r="Q16" i="1"/>
  <c r="W12" i="4" s="1"/>
  <c r="C7" i="2"/>
  <c r="L7" i="2"/>
  <c r="F7" i="2"/>
  <c r="L16" i="1"/>
  <c r="L11" i="5" l="1"/>
  <c r="K11" i="7"/>
  <c r="E11" i="7"/>
  <c r="H193" i="9"/>
  <c r="F11" i="5"/>
  <c r="K11" i="6"/>
  <c r="H9" i="9"/>
  <c r="H55" i="9"/>
  <c r="H50" i="10"/>
  <c r="H133" i="10"/>
  <c r="T9" i="12"/>
  <c r="H173" i="12"/>
  <c r="T9" i="9"/>
  <c r="H101" i="9"/>
  <c r="H9" i="11"/>
  <c r="H91" i="12"/>
  <c r="F11" i="6"/>
  <c r="H147" i="9"/>
  <c r="H9" i="10"/>
  <c r="H91" i="10"/>
  <c r="H174" i="10"/>
  <c r="T9" i="11"/>
  <c r="H55" i="11"/>
  <c r="H147" i="11"/>
  <c r="T9" i="10"/>
  <c r="H101" i="11"/>
  <c r="H193" i="11"/>
  <c r="H9" i="12"/>
  <c r="H50" i="12"/>
  <c r="H132" i="12"/>
  <c r="H9" i="3"/>
  <c r="T140" i="3"/>
  <c r="H9" i="4"/>
  <c r="L10" i="2"/>
  <c r="T9" i="3"/>
  <c r="H50" i="3"/>
  <c r="T95" i="3"/>
  <c r="T50" i="3"/>
  <c r="H185" i="3"/>
  <c r="P9" i="4"/>
  <c r="H95" i="3"/>
  <c r="H140" i="3"/>
  <c r="T185" i="3"/>
  <c r="F10" i="2"/>
  <c r="L14" i="1" l="1"/>
  <c r="C11" i="5" l="1"/>
  <c r="C10" i="5"/>
  <c r="C9" i="5"/>
  <c r="C11" i="6"/>
  <c r="C10" i="6"/>
  <c r="C9" i="6"/>
  <c r="C9" i="7"/>
  <c r="C186" i="11"/>
  <c r="C140" i="11"/>
  <c r="C94" i="11"/>
  <c r="C48" i="11"/>
  <c r="C9" i="9"/>
  <c r="C8" i="9"/>
  <c r="C186" i="9"/>
  <c r="C140" i="9"/>
  <c r="C94" i="9"/>
  <c r="C48" i="9"/>
  <c r="C166" i="12"/>
  <c r="C125" i="12"/>
  <c r="C84" i="12"/>
  <c r="C43" i="12"/>
  <c r="C2" i="12"/>
  <c r="C2" i="11"/>
  <c r="C2" i="10"/>
  <c r="C2" i="9"/>
  <c r="C2" i="7"/>
  <c r="C2" i="6"/>
  <c r="C2" i="5"/>
  <c r="C11" i="7"/>
  <c r="C10" i="7"/>
  <c r="C10" i="2"/>
  <c r="C9" i="2"/>
  <c r="C8" i="2"/>
  <c r="C184" i="3"/>
  <c r="C139" i="3"/>
  <c r="C94" i="3"/>
  <c r="C49" i="3"/>
  <c r="C9" i="3"/>
  <c r="C8" i="3"/>
  <c r="C10" i="4"/>
  <c r="C9" i="4"/>
  <c r="C8" i="4"/>
  <c r="D47" i="4"/>
  <c r="C2" i="4"/>
  <c r="C145" i="3"/>
  <c r="C100" i="3"/>
  <c r="H184" i="3"/>
  <c r="H139" i="3"/>
  <c r="H94" i="3"/>
  <c r="C178" i="3"/>
  <c r="C133" i="3"/>
  <c r="C88" i="3"/>
  <c r="C2" i="2"/>
  <c r="C2" i="3"/>
  <c r="C43" i="3"/>
  <c r="L37" i="2" l="1"/>
  <c r="F10" i="6" l="1"/>
  <c r="F9" i="6"/>
  <c r="V3" i="4" l="1"/>
  <c r="H191" i="3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02" i="3" s="1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C180" i="3"/>
  <c r="C179" i="3"/>
  <c r="L43" i="2"/>
  <c r="L42" i="2"/>
  <c r="L40" i="2"/>
  <c r="I35" i="2"/>
  <c r="I34" i="2"/>
  <c r="X6" i="9" l="1"/>
  <c r="M6" i="9" s="1"/>
  <c r="X6" i="10"/>
  <c r="M6" i="10" s="1"/>
  <c r="X6" i="11"/>
  <c r="M6" i="11" s="1"/>
  <c r="X6" i="12"/>
  <c r="M6" i="12" s="1"/>
  <c r="C195" i="11"/>
  <c r="C149" i="11"/>
  <c r="C103" i="11"/>
  <c r="C57" i="11"/>
  <c r="C176" i="10"/>
  <c r="C135" i="10"/>
  <c r="C93" i="10"/>
  <c r="C52" i="10"/>
  <c r="C195" i="9"/>
  <c r="C149" i="9"/>
  <c r="C103" i="9"/>
  <c r="C57" i="9"/>
  <c r="C175" i="12"/>
  <c r="C134" i="12"/>
  <c r="C93" i="12"/>
  <c r="C52" i="12"/>
  <c r="D181" i="12"/>
  <c r="C168" i="12"/>
  <c r="C167" i="12"/>
  <c r="C139" i="12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E136" i="12"/>
  <c r="F136" i="12" s="1"/>
  <c r="G136" i="12" s="1"/>
  <c r="H136" i="12" s="1"/>
  <c r="I136" i="12" s="1"/>
  <c r="J136" i="12" s="1"/>
  <c r="K136" i="12" s="1"/>
  <c r="L136" i="12" s="1"/>
  <c r="M136" i="12" s="1"/>
  <c r="N136" i="12" s="1"/>
  <c r="O136" i="12" s="1"/>
  <c r="C127" i="12"/>
  <c r="C126" i="12"/>
  <c r="C98" i="12"/>
  <c r="E95" i="12"/>
  <c r="F95" i="12" s="1"/>
  <c r="T91" i="12"/>
  <c r="C86" i="12"/>
  <c r="C85" i="12"/>
  <c r="C57" i="12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E54" i="12"/>
  <c r="F54" i="12" s="1"/>
  <c r="G54" i="12" s="1"/>
  <c r="H54" i="12" s="1"/>
  <c r="I54" i="12" s="1"/>
  <c r="J54" i="12" s="1"/>
  <c r="K54" i="12" s="1"/>
  <c r="L54" i="12" s="1"/>
  <c r="M54" i="12" s="1"/>
  <c r="N54" i="12" s="1"/>
  <c r="O54" i="12" s="1"/>
  <c r="C45" i="12"/>
  <c r="C44" i="12"/>
  <c r="W16" i="12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W35" i="12" s="1"/>
  <c r="W36" i="12" s="1"/>
  <c r="W37" i="12" s="1"/>
  <c r="W38" i="12" s="1"/>
  <c r="W39" i="12" s="1"/>
  <c r="W40" i="12" s="1"/>
  <c r="C16" i="12"/>
  <c r="C17" i="12" s="1"/>
  <c r="Y15" i="12"/>
  <c r="X15" i="12"/>
  <c r="E13" i="12"/>
  <c r="F13" i="12" s="1"/>
  <c r="G13" i="12" s="1"/>
  <c r="C4" i="12"/>
  <c r="C3" i="12"/>
  <c r="D201" i="11"/>
  <c r="C188" i="11"/>
  <c r="C187" i="11"/>
  <c r="C154" i="1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E151" i="11"/>
  <c r="F151" i="11" s="1"/>
  <c r="G151" i="11" s="1"/>
  <c r="H151" i="11" s="1"/>
  <c r="I151" i="11" s="1"/>
  <c r="J151" i="11" s="1"/>
  <c r="K151" i="11" s="1"/>
  <c r="L151" i="11" s="1"/>
  <c r="M151" i="11" s="1"/>
  <c r="N151" i="11" s="1"/>
  <c r="O151" i="11" s="1"/>
  <c r="C142" i="11"/>
  <c r="C141" i="11"/>
  <c r="C108" i="11"/>
  <c r="F105" i="11"/>
  <c r="G105" i="11" s="1"/>
  <c r="H105" i="11" s="1"/>
  <c r="E105" i="11"/>
  <c r="T101" i="11"/>
  <c r="C96" i="11"/>
  <c r="C95" i="11"/>
  <c r="C62" i="11"/>
  <c r="C63" i="11" s="1"/>
  <c r="C64" i="11" s="1"/>
  <c r="C65" i="11" s="1"/>
  <c r="C66" i="11" s="1"/>
  <c r="C67" i="11" s="1"/>
  <c r="C68" i="11" s="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E59" i="11"/>
  <c r="F59" i="11" s="1"/>
  <c r="G59" i="11" s="1"/>
  <c r="H59" i="11" s="1"/>
  <c r="I59" i="11" s="1"/>
  <c r="J59" i="11" s="1"/>
  <c r="K59" i="11" s="1"/>
  <c r="L59" i="11" s="1"/>
  <c r="M59" i="11" s="1"/>
  <c r="N59" i="11" s="1"/>
  <c r="O59" i="11" s="1"/>
  <c r="C50" i="11"/>
  <c r="C49" i="11"/>
  <c r="W16" i="1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W33" i="11" s="1"/>
  <c r="W34" i="11" s="1"/>
  <c r="W35" i="11" s="1"/>
  <c r="W36" i="11" s="1"/>
  <c r="W37" i="11" s="1"/>
  <c r="W38" i="11" s="1"/>
  <c r="W39" i="11" s="1"/>
  <c r="W40" i="11" s="1"/>
  <c r="W41" i="11" s="1"/>
  <c r="W42" i="11" s="1"/>
  <c r="W43" i="11" s="1"/>
  <c r="W44" i="11" s="1"/>
  <c r="W45" i="11" s="1"/>
  <c r="C16" i="11"/>
  <c r="C17" i="11" s="1"/>
  <c r="Y15" i="11"/>
  <c r="X15" i="11"/>
  <c r="E13" i="11"/>
  <c r="F13" i="11" s="1"/>
  <c r="G13" i="11" s="1"/>
  <c r="C4" i="11"/>
  <c r="C3" i="11"/>
  <c r="D182" i="10"/>
  <c r="C169" i="10"/>
  <c r="C168" i="10"/>
  <c r="C140" i="10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E137" i="10"/>
  <c r="F137" i="10" s="1"/>
  <c r="G137" i="10" s="1"/>
  <c r="H137" i="10" s="1"/>
  <c r="I137" i="10" s="1"/>
  <c r="J137" i="10" s="1"/>
  <c r="K137" i="10" s="1"/>
  <c r="L137" i="10" s="1"/>
  <c r="M137" i="10" s="1"/>
  <c r="N137" i="10" s="1"/>
  <c r="O137" i="10" s="1"/>
  <c r="C127" i="10"/>
  <c r="C126" i="10"/>
  <c r="C98" i="10"/>
  <c r="E95" i="10"/>
  <c r="T91" i="10"/>
  <c r="C86" i="10"/>
  <c r="C85" i="10"/>
  <c r="C57" i="10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E54" i="10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C45" i="10"/>
  <c r="C44" i="10"/>
  <c r="W16" i="10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35" i="10" s="1"/>
  <c r="W36" i="10" s="1"/>
  <c r="W37" i="10" s="1"/>
  <c r="W38" i="10" s="1"/>
  <c r="W39" i="10" s="1"/>
  <c r="W40" i="10" s="1"/>
  <c r="C16" i="10"/>
  <c r="C17" i="10" s="1"/>
  <c r="Y15" i="10"/>
  <c r="X15" i="10"/>
  <c r="E13" i="10"/>
  <c r="F13" i="10" s="1"/>
  <c r="C4" i="10"/>
  <c r="C3" i="10"/>
  <c r="Y15" i="9"/>
  <c r="D201" i="9"/>
  <c r="W16" i="9"/>
  <c r="W17" i="9" s="1"/>
  <c r="W18" i="9" s="1"/>
  <c r="W19" i="9" s="1"/>
  <c r="W20" i="9" s="1"/>
  <c r="W21" i="9" s="1"/>
  <c r="W22" i="9" s="1"/>
  <c r="W23" i="9" s="1"/>
  <c r="W24" i="9" s="1"/>
  <c r="W25" i="9" s="1"/>
  <c r="W26" i="9" s="1"/>
  <c r="W27" i="9" s="1"/>
  <c r="W28" i="9" s="1"/>
  <c r="W29" i="9" s="1"/>
  <c r="W30" i="9" s="1"/>
  <c r="W31" i="9" s="1"/>
  <c r="W32" i="9" s="1"/>
  <c r="W33" i="9" s="1"/>
  <c r="W34" i="9" s="1"/>
  <c r="W35" i="9" s="1"/>
  <c r="W36" i="9" s="1"/>
  <c r="W37" i="9" s="1"/>
  <c r="W38" i="9" s="1"/>
  <c r="W39" i="9" s="1"/>
  <c r="W40" i="9" s="1"/>
  <c r="W41" i="9" s="1"/>
  <c r="W42" i="9" s="1"/>
  <c r="W43" i="9" s="1"/>
  <c r="W44" i="9" s="1"/>
  <c r="W45" i="9" s="1"/>
  <c r="X15" i="9"/>
  <c r="C188" i="9"/>
  <c r="C187" i="9"/>
  <c r="C95" i="9"/>
  <c r="C96" i="9"/>
  <c r="T101" i="9"/>
  <c r="E105" i="9"/>
  <c r="F105" i="9" s="1"/>
  <c r="C108" i="9"/>
  <c r="C141" i="9"/>
  <c r="C142" i="9"/>
  <c r="E151" i="9"/>
  <c r="F151" i="9" s="1"/>
  <c r="G151" i="9" s="1"/>
  <c r="H151" i="9" s="1"/>
  <c r="I151" i="9" s="1"/>
  <c r="J151" i="9" s="1"/>
  <c r="K151" i="9" s="1"/>
  <c r="L151" i="9" s="1"/>
  <c r="M151" i="9" s="1"/>
  <c r="N151" i="9" s="1"/>
  <c r="O151" i="9" s="1"/>
  <c r="C154" i="9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62" i="9"/>
  <c r="E59" i="9"/>
  <c r="F59" i="9" s="1"/>
  <c r="G59" i="9" s="1"/>
  <c r="H59" i="9" s="1"/>
  <c r="I59" i="9" s="1"/>
  <c r="J59" i="9" s="1"/>
  <c r="K59" i="9" s="1"/>
  <c r="L59" i="9" s="1"/>
  <c r="M59" i="9" s="1"/>
  <c r="N59" i="9" s="1"/>
  <c r="O59" i="9" s="1"/>
  <c r="C50" i="9"/>
  <c r="C49" i="9"/>
  <c r="P15" i="2"/>
  <c r="C16" i="9"/>
  <c r="Y16" i="9" s="1"/>
  <c r="E13" i="9"/>
  <c r="F13" i="9" s="1"/>
  <c r="G13" i="9" s="1"/>
  <c r="H13" i="9" s="1"/>
  <c r="I13" i="9" s="1"/>
  <c r="J13" i="9" s="1"/>
  <c r="K13" i="9" s="1"/>
  <c r="L13" i="9" s="1"/>
  <c r="M13" i="9" s="1"/>
  <c r="N13" i="9" s="1"/>
  <c r="O13" i="9" s="1"/>
  <c r="T8" i="9"/>
  <c r="H8" i="9"/>
  <c r="C4" i="9"/>
  <c r="C3" i="9"/>
  <c r="Y16" i="11" l="1"/>
  <c r="Y16" i="10"/>
  <c r="X16" i="10"/>
  <c r="O15" i="9"/>
  <c r="F16" i="12"/>
  <c r="F15" i="12"/>
  <c r="E98" i="10"/>
  <c r="E97" i="10"/>
  <c r="D98" i="10"/>
  <c r="D97" i="10"/>
  <c r="D17" i="10"/>
  <c r="D16" i="10"/>
  <c r="D15" i="10"/>
  <c r="F17" i="10"/>
  <c r="F16" i="10"/>
  <c r="F15" i="10"/>
  <c r="E17" i="10"/>
  <c r="E16" i="10"/>
  <c r="E15" i="10"/>
  <c r="N108" i="11"/>
  <c r="J108" i="11"/>
  <c r="F108" i="11"/>
  <c r="N107" i="11"/>
  <c r="J107" i="11"/>
  <c r="F107" i="11"/>
  <c r="M108" i="11"/>
  <c r="I108" i="11"/>
  <c r="E108" i="11"/>
  <c r="M107" i="11"/>
  <c r="I107" i="11"/>
  <c r="E107" i="11"/>
  <c r="L108" i="11"/>
  <c r="H108" i="11"/>
  <c r="D108" i="11"/>
  <c r="L107" i="11"/>
  <c r="H107" i="11"/>
  <c r="D107" i="11"/>
  <c r="O108" i="11"/>
  <c r="K108" i="11"/>
  <c r="G108" i="11"/>
  <c r="O107" i="11"/>
  <c r="K107" i="11"/>
  <c r="G107" i="11"/>
  <c r="N17" i="11"/>
  <c r="J17" i="11"/>
  <c r="F17" i="11"/>
  <c r="N16" i="11"/>
  <c r="J16" i="11"/>
  <c r="F16" i="11"/>
  <c r="N15" i="11"/>
  <c r="J15" i="11"/>
  <c r="F15" i="11"/>
  <c r="D98" i="12"/>
  <c r="D97" i="12"/>
  <c r="M17" i="11"/>
  <c r="I17" i="11"/>
  <c r="E17" i="11"/>
  <c r="M16" i="11"/>
  <c r="I16" i="11"/>
  <c r="E16" i="11"/>
  <c r="M15" i="11"/>
  <c r="I15" i="11"/>
  <c r="E15" i="11"/>
  <c r="L17" i="11"/>
  <c r="H17" i="11"/>
  <c r="D17" i="11"/>
  <c r="L16" i="11"/>
  <c r="H16" i="11"/>
  <c r="D16" i="11"/>
  <c r="L15" i="11"/>
  <c r="H15" i="11"/>
  <c r="F98" i="12"/>
  <c r="F97" i="12"/>
  <c r="K17" i="11"/>
  <c r="G17" i="11"/>
  <c r="O16" i="11"/>
  <c r="K16" i="11"/>
  <c r="G16" i="11"/>
  <c r="O15" i="11"/>
  <c r="K15" i="11"/>
  <c r="G15" i="11"/>
  <c r="D15" i="11"/>
  <c r="E98" i="12"/>
  <c r="E97" i="12"/>
  <c r="E15" i="12"/>
  <c r="E16" i="12"/>
  <c r="E17" i="12"/>
  <c r="F17" i="12"/>
  <c r="G15" i="12"/>
  <c r="G16" i="12"/>
  <c r="G17" i="12"/>
  <c r="D15" i="12"/>
  <c r="D16" i="12"/>
  <c r="D17" i="12"/>
  <c r="D107" i="9"/>
  <c r="X17" i="12"/>
  <c r="Y17" i="12"/>
  <c r="C18" i="12"/>
  <c r="H13" i="12"/>
  <c r="H17" i="12" s="1"/>
  <c r="Y16" i="12"/>
  <c r="X16" i="12"/>
  <c r="G95" i="12"/>
  <c r="G98" i="12" s="1"/>
  <c r="C99" i="12"/>
  <c r="D15" i="9"/>
  <c r="Y17" i="11"/>
  <c r="X17" i="11"/>
  <c r="C18" i="11"/>
  <c r="H13" i="11"/>
  <c r="X16" i="11"/>
  <c r="I105" i="11"/>
  <c r="C109" i="11"/>
  <c r="E109" i="11" s="1"/>
  <c r="G13" i="10"/>
  <c r="G15" i="10" s="1"/>
  <c r="X17" i="10"/>
  <c r="C18" i="10"/>
  <c r="Y17" i="10"/>
  <c r="C99" i="10"/>
  <c r="E99" i="10" s="1"/>
  <c r="F95" i="10"/>
  <c r="F97" i="10" s="1"/>
  <c r="F15" i="9"/>
  <c r="K15" i="9"/>
  <c r="H15" i="9"/>
  <c r="N15" i="9"/>
  <c r="F107" i="9"/>
  <c r="G105" i="9"/>
  <c r="G108" i="9" s="1"/>
  <c r="J15" i="9"/>
  <c r="E107" i="9"/>
  <c r="F108" i="9"/>
  <c r="D108" i="9"/>
  <c r="C17" i="9"/>
  <c r="X16" i="9"/>
  <c r="G15" i="9"/>
  <c r="L15" i="9"/>
  <c r="E108" i="9"/>
  <c r="C109" i="9"/>
  <c r="E15" i="9"/>
  <c r="I15" i="9"/>
  <c r="M15" i="9"/>
  <c r="E16" i="9"/>
  <c r="I16" i="9"/>
  <c r="M16" i="9"/>
  <c r="F16" i="9"/>
  <c r="J16" i="9"/>
  <c r="N16" i="9"/>
  <c r="G16" i="9"/>
  <c r="K16" i="9"/>
  <c r="O16" i="9"/>
  <c r="D16" i="9"/>
  <c r="H16" i="9"/>
  <c r="L16" i="9"/>
  <c r="C63" i="9"/>
  <c r="E40" i="3"/>
  <c r="Q21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E19" i="2"/>
  <c r="F19" i="2" s="1"/>
  <c r="G19" i="2" s="1"/>
  <c r="H19" i="2" s="1"/>
  <c r="H16" i="12" l="1"/>
  <c r="H15" i="12"/>
  <c r="G97" i="12"/>
  <c r="G17" i="10"/>
  <c r="F98" i="10"/>
  <c r="G16" i="10"/>
  <c r="G99" i="12"/>
  <c r="D99" i="12"/>
  <c r="N109" i="11"/>
  <c r="M109" i="11"/>
  <c r="L109" i="11"/>
  <c r="K109" i="11"/>
  <c r="D99" i="10"/>
  <c r="F99" i="10"/>
  <c r="J18" i="11"/>
  <c r="O17" i="11"/>
  <c r="O109" i="11"/>
  <c r="D18" i="10"/>
  <c r="G18" i="12"/>
  <c r="G18" i="11"/>
  <c r="G18" i="10"/>
  <c r="H18" i="12"/>
  <c r="D18" i="11"/>
  <c r="O17" i="9"/>
  <c r="D18" i="12"/>
  <c r="I18" i="11"/>
  <c r="E18" i="10"/>
  <c r="E99" i="12"/>
  <c r="F99" i="12"/>
  <c r="E18" i="12"/>
  <c r="F18" i="12"/>
  <c r="G109" i="11"/>
  <c r="I109" i="11"/>
  <c r="D109" i="11"/>
  <c r="F109" i="11"/>
  <c r="H109" i="11"/>
  <c r="J109" i="11"/>
  <c r="N18" i="11"/>
  <c r="L18" i="11"/>
  <c r="K18" i="11"/>
  <c r="H18" i="11"/>
  <c r="E18" i="11"/>
  <c r="M18" i="11"/>
  <c r="F18" i="11"/>
  <c r="F18" i="10"/>
  <c r="D100" i="3"/>
  <c r="O18" i="11"/>
  <c r="C100" i="12"/>
  <c r="H95" i="12"/>
  <c r="I13" i="12"/>
  <c r="C19" i="12"/>
  <c r="H19" i="12" s="1"/>
  <c r="X18" i="12"/>
  <c r="Y18" i="12"/>
  <c r="I13" i="11"/>
  <c r="Y18" i="11"/>
  <c r="X18" i="11"/>
  <c r="C19" i="11"/>
  <c r="N19" i="11" s="1"/>
  <c r="J105" i="11"/>
  <c r="C110" i="11"/>
  <c r="O110" i="11" s="1"/>
  <c r="G95" i="10"/>
  <c r="C100" i="10"/>
  <c r="C19" i="10"/>
  <c r="G19" i="10" s="1"/>
  <c r="X18" i="10"/>
  <c r="Y18" i="10"/>
  <c r="H13" i="10"/>
  <c r="E17" i="9"/>
  <c r="K17" i="9"/>
  <c r="F17" i="9"/>
  <c r="I17" i="9"/>
  <c r="D17" i="9"/>
  <c r="J17" i="9"/>
  <c r="G107" i="9"/>
  <c r="H105" i="9"/>
  <c r="H109" i="9" s="1"/>
  <c r="C18" i="9"/>
  <c r="M18" i="9" s="1"/>
  <c r="G109" i="9"/>
  <c r="F109" i="9"/>
  <c r="E109" i="9"/>
  <c r="D109" i="9"/>
  <c r="L17" i="9"/>
  <c r="Y17" i="9"/>
  <c r="X17" i="9"/>
  <c r="M17" i="9"/>
  <c r="N17" i="9"/>
  <c r="H17" i="9"/>
  <c r="G17" i="9"/>
  <c r="C110" i="9"/>
  <c r="C64" i="9"/>
  <c r="I17" i="12" l="1"/>
  <c r="I15" i="12"/>
  <c r="I16" i="12"/>
  <c r="I18" i="12"/>
  <c r="H98" i="12"/>
  <c r="H97" i="12"/>
  <c r="H99" i="12"/>
  <c r="G98" i="10"/>
  <c r="G97" i="10"/>
  <c r="G99" i="10"/>
  <c r="H16" i="10"/>
  <c r="H17" i="10"/>
  <c r="H15" i="10"/>
  <c r="H18" i="10"/>
  <c r="E19" i="12"/>
  <c r="G19" i="12"/>
  <c r="D19" i="12"/>
  <c r="M19" i="11"/>
  <c r="G19" i="11"/>
  <c r="K19" i="11"/>
  <c r="J19" i="11"/>
  <c r="I19" i="11"/>
  <c r="F19" i="11"/>
  <c r="H19" i="11"/>
  <c r="L19" i="11"/>
  <c r="E19" i="10"/>
  <c r="F100" i="12"/>
  <c r="H100" i="12"/>
  <c r="D100" i="12"/>
  <c r="E100" i="12"/>
  <c r="G100" i="12"/>
  <c r="I19" i="12"/>
  <c r="F19" i="12"/>
  <c r="J110" i="11"/>
  <c r="H110" i="11"/>
  <c r="F110" i="11"/>
  <c r="M110" i="11"/>
  <c r="K110" i="11"/>
  <c r="I110" i="11"/>
  <c r="G110" i="11"/>
  <c r="E110" i="11"/>
  <c r="N110" i="11"/>
  <c r="L110" i="11"/>
  <c r="D110" i="11"/>
  <c r="D19" i="11"/>
  <c r="E19" i="11"/>
  <c r="F100" i="10"/>
  <c r="E100" i="10"/>
  <c r="D100" i="10"/>
  <c r="G100" i="10"/>
  <c r="H19" i="10"/>
  <c r="F19" i="10"/>
  <c r="D19" i="10"/>
  <c r="N18" i="9"/>
  <c r="L18" i="9"/>
  <c r="I95" i="12"/>
  <c r="C101" i="12"/>
  <c r="J13" i="12"/>
  <c r="C20" i="12"/>
  <c r="Y19" i="12"/>
  <c r="X19" i="12"/>
  <c r="J13" i="11"/>
  <c r="K105" i="11"/>
  <c r="C111" i="11"/>
  <c r="X19" i="11"/>
  <c r="C20" i="11"/>
  <c r="Y19" i="11"/>
  <c r="C101" i="10"/>
  <c r="I13" i="10"/>
  <c r="I19" i="10" s="1"/>
  <c r="H95" i="10"/>
  <c r="H100" i="10" s="1"/>
  <c r="Y19" i="10"/>
  <c r="C20" i="10"/>
  <c r="X19" i="10"/>
  <c r="K18" i="9"/>
  <c r="E18" i="9"/>
  <c r="I18" i="9"/>
  <c r="F18" i="9"/>
  <c r="G18" i="9"/>
  <c r="H18" i="9"/>
  <c r="C19" i="9"/>
  <c r="Y19" i="9" s="1"/>
  <c r="D18" i="9"/>
  <c r="J18" i="9"/>
  <c r="Y18" i="9"/>
  <c r="X18" i="9"/>
  <c r="I105" i="9"/>
  <c r="I110" i="9" s="1"/>
  <c r="H107" i="9"/>
  <c r="H108" i="9"/>
  <c r="G110" i="9"/>
  <c r="F110" i="9"/>
  <c r="E110" i="9"/>
  <c r="D110" i="9"/>
  <c r="H110" i="9"/>
  <c r="C111" i="9"/>
  <c r="C65" i="9"/>
  <c r="E9" i="7"/>
  <c r="K10" i="7"/>
  <c r="K9" i="7"/>
  <c r="K10" i="6"/>
  <c r="K9" i="6"/>
  <c r="L10" i="5"/>
  <c r="L9" i="5"/>
  <c r="F10" i="5"/>
  <c r="F9" i="5"/>
  <c r="O16" i="7"/>
  <c r="O17" i="7" s="1"/>
  <c r="O18" i="7" s="1"/>
  <c r="C16" i="7"/>
  <c r="C15" i="7"/>
  <c r="E10" i="7"/>
  <c r="D59" i="6"/>
  <c r="G59" i="6" s="1"/>
  <c r="D58" i="6"/>
  <c r="D57" i="6"/>
  <c r="P16" i="6"/>
  <c r="P17" i="6" s="1"/>
  <c r="C15" i="6"/>
  <c r="D59" i="5"/>
  <c r="H59" i="5" s="1"/>
  <c r="D58" i="5"/>
  <c r="F58" i="5" s="1"/>
  <c r="D57" i="5"/>
  <c r="H57" i="5" s="1"/>
  <c r="N16" i="5"/>
  <c r="N17" i="5" s="1"/>
  <c r="C17" i="5" s="1"/>
  <c r="C15" i="5"/>
  <c r="C59" i="5" l="1"/>
  <c r="C20" i="9"/>
  <c r="I98" i="12"/>
  <c r="I97" i="12"/>
  <c r="I99" i="12"/>
  <c r="I100" i="12"/>
  <c r="J15" i="12"/>
  <c r="J16" i="12"/>
  <c r="J17" i="12"/>
  <c r="J18" i="12"/>
  <c r="J19" i="12"/>
  <c r="H97" i="10"/>
  <c r="H98" i="10"/>
  <c r="H99" i="10"/>
  <c r="I15" i="10"/>
  <c r="I17" i="10"/>
  <c r="I16" i="10"/>
  <c r="I18" i="10"/>
  <c r="F101" i="12"/>
  <c r="I101" i="12"/>
  <c r="D101" i="12"/>
  <c r="G101" i="12"/>
  <c r="E101" i="12"/>
  <c r="H101" i="12"/>
  <c r="N111" i="11"/>
  <c r="J111" i="11"/>
  <c r="L111" i="11"/>
  <c r="E111" i="11"/>
  <c r="D111" i="11"/>
  <c r="K111" i="11"/>
  <c r="H111" i="11"/>
  <c r="F111" i="11"/>
  <c r="M111" i="11"/>
  <c r="I111" i="11"/>
  <c r="G111" i="11"/>
  <c r="F101" i="10"/>
  <c r="E101" i="10"/>
  <c r="H101" i="10"/>
  <c r="G101" i="10"/>
  <c r="D101" i="10"/>
  <c r="C16" i="6"/>
  <c r="F57" i="5"/>
  <c r="G57" i="5"/>
  <c r="C57" i="5"/>
  <c r="C59" i="6"/>
  <c r="Y20" i="12"/>
  <c r="X20" i="12"/>
  <c r="C21" i="12"/>
  <c r="K13" i="12"/>
  <c r="C102" i="12"/>
  <c r="J95" i="12"/>
  <c r="J101" i="12" s="1"/>
  <c r="C21" i="11"/>
  <c r="Y20" i="11"/>
  <c r="X20" i="11"/>
  <c r="C112" i="11"/>
  <c r="K13" i="11"/>
  <c r="L105" i="11"/>
  <c r="J13" i="10"/>
  <c r="I95" i="10"/>
  <c r="Y20" i="10"/>
  <c r="X20" i="10"/>
  <c r="C21" i="10"/>
  <c r="C102" i="10"/>
  <c r="X19" i="9"/>
  <c r="X20" i="9"/>
  <c r="Y20" i="9"/>
  <c r="J105" i="9"/>
  <c r="I107" i="9"/>
  <c r="I108" i="9"/>
  <c r="I109" i="9"/>
  <c r="C112" i="9"/>
  <c r="C66" i="9"/>
  <c r="C21" i="9"/>
  <c r="G57" i="6"/>
  <c r="N18" i="5"/>
  <c r="C17" i="6"/>
  <c r="P18" i="6"/>
  <c r="C16" i="5"/>
  <c r="G59" i="5"/>
  <c r="F59" i="5"/>
  <c r="F60" i="5" s="1"/>
  <c r="H58" i="5"/>
  <c r="H60" i="5" s="1"/>
  <c r="C58" i="5"/>
  <c r="G58" i="5"/>
  <c r="C18" i="7"/>
  <c r="O19" i="7"/>
  <c r="C58" i="6"/>
  <c r="C17" i="7"/>
  <c r="G58" i="6"/>
  <c r="C57" i="6"/>
  <c r="L13" i="2"/>
  <c r="L45" i="2"/>
  <c r="G45" i="2"/>
  <c r="G13" i="2"/>
  <c r="L18" i="1"/>
  <c r="L17" i="1"/>
  <c r="C60" i="5" l="1"/>
  <c r="K17" i="12"/>
  <c r="K16" i="12"/>
  <c r="K15" i="12"/>
  <c r="K18" i="12"/>
  <c r="K19" i="12"/>
  <c r="J97" i="12"/>
  <c r="J98" i="12"/>
  <c r="J99" i="12"/>
  <c r="J100" i="12"/>
  <c r="I97" i="10"/>
  <c r="I98" i="10"/>
  <c r="I99" i="10"/>
  <c r="I100" i="10"/>
  <c r="J15" i="10"/>
  <c r="J16" i="10"/>
  <c r="J17" i="10"/>
  <c r="J18" i="10"/>
  <c r="J19" i="10"/>
  <c r="I101" i="10"/>
  <c r="G60" i="6"/>
  <c r="C103" i="12"/>
  <c r="K95" i="12"/>
  <c r="L13" i="12"/>
  <c r="X21" i="12"/>
  <c r="C22" i="12"/>
  <c r="Y21" i="12"/>
  <c r="L13" i="11"/>
  <c r="M105" i="11"/>
  <c r="Y21" i="11"/>
  <c r="X21" i="11"/>
  <c r="C22" i="11"/>
  <c r="C113" i="11"/>
  <c r="C103" i="10"/>
  <c r="K13" i="10"/>
  <c r="X21" i="10"/>
  <c r="C22" i="10"/>
  <c r="Y21" i="10"/>
  <c r="J95" i="10"/>
  <c r="Y21" i="9"/>
  <c r="X21" i="9"/>
  <c r="K105" i="9"/>
  <c r="J107" i="9"/>
  <c r="J108" i="9"/>
  <c r="J109" i="9"/>
  <c r="J110" i="9"/>
  <c r="C113" i="9"/>
  <c r="C67" i="9"/>
  <c r="C22" i="9"/>
  <c r="G60" i="5"/>
  <c r="C60" i="6"/>
  <c r="N19" i="5"/>
  <c r="C18" i="5"/>
  <c r="C18" i="6"/>
  <c r="P19" i="6"/>
  <c r="O20" i="7"/>
  <c r="C19" i="7"/>
  <c r="P19" i="4"/>
  <c r="L15" i="12" l="1"/>
  <c r="L16" i="12"/>
  <c r="L17" i="12"/>
  <c r="L18" i="12"/>
  <c r="L19" i="12"/>
  <c r="K97" i="12"/>
  <c r="K98" i="12"/>
  <c r="K99" i="12"/>
  <c r="K100" i="12"/>
  <c r="K101" i="12"/>
  <c r="J97" i="10"/>
  <c r="J98" i="10"/>
  <c r="J99" i="10"/>
  <c r="J100" i="10"/>
  <c r="J101" i="10"/>
  <c r="K16" i="10"/>
  <c r="K17" i="10"/>
  <c r="K15" i="10"/>
  <c r="K18" i="10"/>
  <c r="K19" i="10"/>
  <c r="O19" i="11"/>
  <c r="D20" i="11"/>
  <c r="K20" i="11"/>
  <c r="L20" i="11"/>
  <c r="F20" i="11"/>
  <c r="H20" i="11"/>
  <c r="J20" i="11"/>
  <c r="I20" i="11"/>
  <c r="M20" i="11"/>
  <c r="N20" i="11"/>
  <c r="E20" i="11"/>
  <c r="G20" i="11"/>
  <c r="J20" i="12"/>
  <c r="L20" i="12"/>
  <c r="K20" i="12"/>
  <c r="F20" i="12"/>
  <c r="H20" i="12"/>
  <c r="G20" i="12"/>
  <c r="E20" i="12"/>
  <c r="D20" i="12"/>
  <c r="I20" i="12"/>
  <c r="C23" i="12"/>
  <c r="X22" i="12"/>
  <c r="Y22" i="12"/>
  <c r="L95" i="12"/>
  <c r="C104" i="12"/>
  <c r="M13" i="12"/>
  <c r="M20" i="12" s="1"/>
  <c r="Y22" i="11"/>
  <c r="X22" i="11"/>
  <c r="C23" i="11"/>
  <c r="N105" i="11"/>
  <c r="M13" i="11"/>
  <c r="C114" i="11"/>
  <c r="L13" i="10"/>
  <c r="C104" i="10"/>
  <c r="K95" i="10"/>
  <c r="C23" i="10"/>
  <c r="Y22" i="10"/>
  <c r="X22" i="10"/>
  <c r="Y22" i="9"/>
  <c r="X22" i="9"/>
  <c r="L105" i="9"/>
  <c r="K107" i="9"/>
  <c r="K108" i="9"/>
  <c r="K109" i="9"/>
  <c r="K110" i="9"/>
  <c r="C114" i="9"/>
  <c r="C68" i="9"/>
  <c r="C23" i="9"/>
  <c r="C20" i="7"/>
  <c r="O21" i="7"/>
  <c r="C19" i="6"/>
  <c r="P20" i="6"/>
  <c r="C19" i="5"/>
  <c r="N20" i="5"/>
  <c r="N20" i="2"/>
  <c r="L21" i="2" s="1"/>
  <c r="L97" i="12" l="1"/>
  <c r="L98" i="12"/>
  <c r="L99" i="12"/>
  <c r="L100" i="12"/>
  <c r="L101" i="12"/>
  <c r="M17" i="12"/>
  <c r="M16" i="12"/>
  <c r="M15" i="12"/>
  <c r="M18" i="12"/>
  <c r="M19" i="12"/>
  <c r="L17" i="10"/>
  <c r="L15" i="10"/>
  <c r="L16" i="10"/>
  <c r="L18" i="10"/>
  <c r="L19" i="10"/>
  <c r="K97" i="10"/>
  <c r="K98" i="10"/>
  <c r="K99" i="10"/>
  <c r="K100" i="10"/>
  <c r="K101" i="10"/>
  <c r="N13" i="12"/>
  <c r="C105" i="12"/>
  <c r="M95" i="12"/>
  <c r="Y23" i="12"/>
  <c r="C24" i="12"/>
  <c r="X23" i="12"/>
  <c r="O105" i="11"/>
  <c r="X23" i="11"/>
  <c r="C24" i="11"/>
  <c r="Y23" i="11"/>
  <c r="C115" i="11"/>
  <c r="N13" i="11"/>
  <c r="L95" i="10"/>
  <c r="C105" i="10"/>
  <c r="M13" i="10"/>
  <c r="Y23" i="10"/>
  <c r="X23" i="10"/>
  <c r="C24" i="10"/>
  <c r="Y23" i="9"/>
  <c r="X23" i="9"/>
  <c r="M105" i="9"/>
  <c r="L107" i="9"/>
  <c r="L108" i="9"/>
  <c r="L109" i="9"/>
  <c r="L110" i="9"/>
  <c r="C115" i="9"/>
  <c r="C69" i="9"/>
  <c r="C24" i="9"/>
  <c r="C20" i="6"/>
  <c r="P21" i="6"/>
  <c r="N21" i="5"/>
  <c r="C20" i="5"/>
  <c r="O22" i="7"/>
  <c r="C21" i="7"/>
  <c r="H28" i="1"/>
  <c r="H27" i="1"/>
  <c r="H26" i="1"/>
  <c r="H25" i="1"/>
  <c r="P10" i="4"/>
  <c r="H10" i="4"/>
  <c r="D20" i="4"/>
  <c r="P8" i="4"/>
  <c r="H8" i="4"/>
  <c r="C4" i="4"/>
  <c r="C3" i="4"/>
  <c r="V13" i="3"/>
  <c r="T14" i="3" s="1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T139" i="3"/>
  <c r="L15" i="2"/>
  <c r="L14" i="2"/>
  <c r="C146" i="3"/>
  <c r="F143" i="3"/>
  <c r="G143" i="3" s="1"/>
  <c r="H143" i="3" s="1"/>
  <c r="I143" i="3" s="1"/>
  <c r="J143" i="3" s="1"/>
  <c r="K143" i="3" s="1"/>
  <c r="L143" i="3" s="1"/>
  <c r="M143" i="3" s="1"/>
  <c r="N143" i="3" s="1"/>
  <c r="O143" i="3" s="1"/>
  <c r="E143" i="3"/>
  <c r="C135" i="3"/>
  <c r="C134" i="3"/>
  <c r="E98" i="3"/>
  <c r="C101" i="3"/>
  <c r="T94" i="3"/>
  <c r="C90" i="3"/>
  <c r="C89" i="3"/>
  <c r="C56" i="3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T49" i="3"/>
  <c r="H49" i="3"/>
  <c r="C45" i="3"/>
  <c r="C44" i="3"/>
  <c r="N40" i="3"/>
  <c r="L40" i="3"/>
  <c r="I40" i="3"/>
  <c r="G40" i="3"/>
  <c r="O40" i="3"/>
  <c r="M40" i="3"/>
  <c r="K40" i="3"/>
  <c r="J40" i="3"/>
  <c r="H40" i="3"/>
  <c r="F40" i="3"/>
  <c r="D40" i="3"/>
  <c r="O39" i="3"/>
  <c r="N39" i="3"/>
  <c r="M39" i="3"/>
  <c r="L39" i="3"/>
  <c r="K39" i="3"/>
  <c r="J39" i="3"/>
  <c r="I39" i="3"/>
  <c r="H39" i="3"/>
  <c r="G39" i="3"/>
  <c r="F39" i="3"/>
  <c r="E39" i="3"/>
  <c r="D39" i="3"/>
  <c r="D145" i="3" s="1"/>
  <c r="C15" i="3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T8" i="3"/>
  <c r="H8" i="3"/>
  <c r="C4" i="3"/>
  <c r="C3" i="3"/>
  <c r="L49" i="2"/>
  <c r="L47" i="2"/>
  <c r="L46" i="2"/>
  <c r="L9" i="2"/>
  <c r="F9" i="2"/>
  <c r="L8" i="2"/>
  <c r="F8" i="2"/>
  <c r="C4" i="2"/>
  <c r="C3" i="2"/>
  <c r="L12" i="1"/>
  <c r="L11" i="1"/>
  <c r="L9" i="1"/>
  <c r="F98" i="3" l="1"/>
  <c r="F101" i="3" s="1"/>
  <c r="F146" i="3" s="1"/>
  <c r="E100" i="3"/>
  <c r="E145" i="3" s="1"/>
  <c r="M97" i="12"/>
  <c r="M98" i="12"/>
  <c r="M99" i="12"/>
  <c r="M100" i="12"/>
  <c r="M101" i="12"/>
  <c r="N15" i="12"/>
  <c r="N16" i="12"/>
  <c r="N17" i="12"/>
  <c r="N18" i="12"/>
  <c r="N19" i="12"/>
  <c r="N20" i="12"/>
  <c r="L98" i="10"/>
  <c r="L97" i="10"/>
  <c r="L99" i="10"/>
  <c r="L100" i="10"/>
  <c r="L101" i="10"/>
  <c r="M15" i="10"/>
  <c r="M16" i="10"/>
  <c r="M17" i="10"/>
  <c r="M18" i="10"/>
  <c r="M19" i="10"/>
  <c r="J112" i="11"/>
  <c r="N112" i="11"/>
  <c r="L112" i="11"/>
  <c r="K112" i="11"/>
  <c r="M112" i="11"/>
  <c r="E112" i="11"/>
  <c r="H112" i="11"/>
  <c r="G112" i="11"/>
  <c r="I112" i="11"/>
  <c r="D112" i="11"/>
  <c r="O111" i="11"/>
  <c r="F112" i="11"/>
  <c r="I102" i="12"/>
  <c r="K102" i="12"/>
  <c r="D102" i="12"/>
  <c r="M102" i="12"/>
  <c r="L102" i="12"/>
  <c r="H102" i="12"/>
  <c r="J102" i="12"/>
  <c r="F102" i="12"/>
  <c r="E102" i="12"/>
  <c r="G102" i="12"/>
  <c r="J21" i="11"/>
  <c r="E21" i="11"/>
  <c r="M21" i="11"/>
  <c r="I21" i="11"/>
  <c r="O20" i="11"/>
  <c r="N21" i="11"/>
  <c r="G21" i="11"/>
  <c r="F21" i="11"/>
  <c r="L21" i="11"/>
  <c r="H21" i="11"/>
  <c r="D21" i="11"/>
  <c r="K21" i="11"/>
  <c r="D21" i="12"/>
  <c r="I21" i="12"/>
  <c r="E21" i="12"/>
  <c r="J21" i="12"/>
  <c r="L21" i="12"/>
  <c r="K21" i="12"/>
  <c r="M21" i="12"/>
  <c r="F21" i="12"/>
  <c r="N21" i="12"/>
  <c r="H21" i="12"/>
  <c r="G21" i="12"/>
  <c r="D101" i="3"/>
  <c r="D146" i="3" s="1"/>
  <c r="E101" i="3"/>
  <c r="E146" i="3" s="1"/>
  <c r="C102" i="3"/>
  <c r="H29" i="1"/>
  <c r="Y24" i="12"/>
  <c r="X24" i="12"/>
  <c r="C25" i="12"/>
  <c r="O13" i="12"/>
  <c r="O20" i="12" s="1"/>
  <c r="N95" i="12"/>
  <c r="C106" i="12"/>
  <c r="O13" i="11"/>
  <c r="C25" i="11"/>
  <c r="Y24" i="11"/>
  <c r="X24" i="11"/>
  <c r="C116" i="11"/>
  <c r="Y24" i="10"/>
  <c r="X24" i="10"/>
  <c r="C25" i="10"/>
  <c r="C106" i="10"/>
  <c r="M95" i="10"/>
  <c r="N13" i="10"/>
  <c r="X24" i="9"/>
  <c r="Y24" i="9"/>
  <c r="N105" i="9"/>
  <c r="M107" i="9"/>
  <c r="M108" i="9"/>
  <c r="M109" i="9"/>
  <c r="M110" i="9"/>
  <c r="C116" i="9"/>
  <c r="C70" i="9"/>
  <c r="C25" i="9"/>
  <c r="I20" i="4"/>
  <c r="G20" i="4"/>
  <c r="H20" i="4"/>
  <c r="F20" i="4"/>
  <c r="P20" i="4"/>
  <c r="D21" i="4"/>
  <c r="T21" i="4" s="1"/>
  <c r="C21" i="5"/>
  <c r="N22" i="5"/>
  <c r="C21" i="6"/>
  <c r="P22" i="6"/>
  <c r="C22" i="7"/>
  <c r="O23" i="7"/>
  <c r="T20" i="4"/>
  <c r="V20" i="4"/>
  <c r="W20" i="4"/>
  <c r="U20" i="4"/>
  <c r="C147" i="3"/>
  <c r="Q40" i="3"/>
  <c r="Q39" i="3" s="1"/>
  <c r="E56" i="10" l="1"/>
  <c r="E139" i="10"/>
  <c r="E138" i="12"/>
  <c r="E153" i="9"/>
  <c r="E61" i="11"/>
  <c r="E153" i="11"/>
  <c r="E61" i="9"/>
  <c r="E56" i="12"/>
  <c r="G98" i="3"/>
  <c r="F100" i="3"/>
  <c r="O18" i="9"/>
  <c r="N19" i="9"/>
  <c r="K19" i="9"/>
  <c r="I19" i="9"/>
  <c r="L19" i="9"/>
  <c r="F19" i="9"/>
  <c r="D19" i="9"/>
  <c r="M19" i="9"/>
  <c r="H19" i="9"/>
  <c r="J19" i="9"/>
  <c r="E19" i="9"/>
  <c r="G19" i="9"/>
  <c r="F111" i="9"/>
  <c r="I111" i="9"/>
  <c r="E111" i="9"/>
  <c r="G111" i="9"/>
  <c r="D111" i="9"/>
  <c r="H111" i="9"/>
  <c r="J111" i="9"/>
  <c r="K111" i="9"/>
  <c r="L111" i="9"/>
  <c r="M111" i="9"/>
  <c r="N98" i="12"/>
  <c r="N97" i="12"/>
  <c r="N99" i="12"/>
  <c r="N100" i="12"/>
  <c r="N101" i="12"/>
  <c r="O15" i="12"/>
  <c r="O16" i="12"/>
  <c r="O17" i="12"/>
  <c r="O18" i="12"/>
  <c r="O19" i="12"/>
  <c r="N102" i="12"/>
  <c r="N16" i="10"/>
  <c r="N17" i="10"/>
  <c r="N15" i="10"/>
  <c r="N18" i="10"/>
  <c r="N19" i="10"/>
  <c r="M97" i="10"/>
  <c r="M98" i="10"/>
  <c r="M99" i="10"/>
  <c r="M100" i="10"/>
  <c r="M101" i="10"/>
  <c r="N113" i="11"/>
  <c r="F113" i="11"/>
  <c r="L113" i="11"/>
  <c r="J113" i="11"/>
  <c r="G113" i="11"/>
  <c r="H113" i="11"/>
  <c r="E113" i="11"/>
  <c r="O112" i="11"/>
  <c r="D113" i="11"/>
  <c r="K113" i="11"/>
  <c r="M113" i="11"/>
  <c r="I113" i="11"/>
  <c r="M22" i="12"/>
  <c r="N22" i="12"/>
  <c r="D22" i="12"/>
  <c r="O21" i="12"/>
  <c r="J22" i="12"/>
  <c r="H22" i="12"/>
  <c r="G22" i="12"/>
  <c r="E22" i="12"/>
  <c r="L22" i="12"/>
  <c r="F22" i="12"/>
  <c r="I22" i="12"/>
  <c r="K22" i="12"/>
  <c r="L22" i="11"/>
  <c r="O21" i="11"/>
  <c r="N22" i="11"/>
  <c r="H22" i="11"/>
  <c r="G22" i="11"/>
  <c r="D22" i="11"/>
  <c r="K22" i="11"/>
  <c r="E22" i="11"/>
  <c r="J22" i="11"/>
  <c r="F22" i="11"/>
  <c r="I22" i="11"/>
  <c r="M22" i="11"/>
  <c r="N20" i="10"/>
  <c r="G20" i="10"/>
  <c r="E20" i="10"/>
  <c r="L20" i="10"/>
  <c r="H20" i="10"/>
  <c r="J20" i="10"/>
  <c r="M20" i="10"/>
  <c r="D20" i="10"/>
  <c r="K20" i="10"/>
  <c r="F20" i="10"/>
  <c r="I20" i="10"/>
  <c r="M103" i="12"/>
  <c r="H103" i="12"/>
  <c r="F103" i="12"/>
  <c r="E103" i="12"/>
  <c r="D103" i="12"/>
  <c r="N103" i="12"/>
  <c r="G103" i="12"/>
  <c r="J103" i="12"/>
  <c r="I103" i="12"/>
  <c r="K103" i="12"/>
  <c r="L103" i="12"/>
  <c r="K102" i="10"/>
  <c r="F102" i="10"/>
  <c r="I102" i="10"/>
  <c r="H102" i="10"/>
  <c r="D102" i="10"/>
  <c r="G102" i="10"/>
  <c r="E102" i="10"/>
  <c r="L102" i="10"/>
  <c r="M102" i="10"/>
  <c r="J102" i="10"/>
  <c r="D102" i="3"/>
  <c r="D147" i="3" s="1"/>
  <c r="E102" i="3"/>
  <c r="E147" i="3" s="1"/>
  <c r="G102" i="3"/>
  <c r="G147" i="3" s="1"/>
  <c r="F102" i="3"/>
  <c r="F147" i="3" s="1"/>
  <c r="C103" i="3"/>
  <c r="D61" i="11"/>
  <c r="D138" i="12"/>
  <c r="D61" i="9"/>
  <c r="D139" i="10"/>
  <c r="D56" i="12"/>
  <c r="D56" i="10"/>
  <c r="D153" i="9"/>
  <c r="D153" i="11"/>
  <c r="E140" i="10"/>
  <c r="E154" i="9"/>
  <c r="E139" i="12"/>
  <c r="E154" i="11"/>
  <c r="E57" i="12"/>
  <c r="E62" i="9"/>
  <c r="E57" i="10"/>
  <c r="E62" i="11"/>
  <c r="F154" i="9"/>
  <c r="F139" i="12"/>
  <c r="F57" i="10"/>
  <c r="F57" i="12"/>
  <c r="F154" i="11"/>
  <c r="F140" i="10"/>
  <c r="F62" i="11"/>
  <c r="F62" i="9"/>
  <c r="C107" i="12"/>
  <c r="X25" i="12"/>
  <c r="C26" i="12"/>
  <c r="Y25" i="12"/>
  <c r="O95" i="12"/>
  <c r="C117" i="11"/>
  <c r="Y25" i="11"/>
  <c r="X25" i="11"/>
  <c r="C26" i="11"/>
  <c r="X25" i="10"/>
  <c r="C26" i="10"/>
  <c r="Y25" i="10"/>
  <c r="C107" i="10"/>
  <c r="O13" i="10"/>
  <c r="O19" i="10" s="1"/>
  <c r="N95" i="10"/>
  <c r="Y25" i="9"/>
  <c r="X25" i="9"/>
  <c r="O105" i="9"/>
  <c r="N107" i="9"/>
  <c r="N108" i="9"/>
  <c r="N109" i="9"/>
  <c r="N110" i="9"/>
  <c r="N111" i="9"/>
  <c r="C117" i="9"/>
  <c r="C71" i="9"/>
  <c r="C26" i="9"/>
  <c r="P21" i="4"/>
  <c r="G21" i="4"/>
  <c r="G112" i="9" s="1"/>
  <c r="H21" i="4"/>
  <c r="F21" i="4"/>
  <c r="H20" i="9" s="1"/>
  <c r="I21" i="4"/>
  <c r="U21" i="4"/>
  <c r="V21" i="4"/>
  <c r="W21" i="4"/>
  <c r="D22" i="4"/>
  <c r="C22" i="6"/>
  <c r="P23" i="6"/>
  <c r="O24" i="7"/>
  <c r="C23" i="7"/>
  <c r="N23" i="5"/>
  <c r="C22" i="5"/>
  <c r="C148" i="3"/>
  <c r="F145" i="3" l="1"/>
  <c r="H98" i="3"/>
  <c r="G100" i="3"/>
  <c r="G145" i="3" s="1"/>
  <c r="G101" i="3"/>
  <c r="D20" i="9"/>
  <c r="I20" i="9"/>
  <c r="N20" i="9"/>
  <c r="M112" i="9"/>
  <c r="H112" i="9"/>
  <c r="D112" i="9"/>
  <c r="J20" i="9"/>
  <c r="K20" i="9"/>
  <c r="L112" i="9"/>
  <c r="F112" i="9"/>
  <c r="G20" i="9"/>
  <c r="N112" i="9"/>
  <c r="M20" i="9"/>
  <c r="O19" i="9"/>
  <c r="E20" i="9"/>
  <c r="K112" i="9"/>
  <c r="I112" i="9"/>
  <c r="F20" i="9"/>
  <c r="L20" i="9"/>
  <c r="E112" i="9"/>
  <c r="J112" i="9"/>
  <c r="O97" i="12"/>
  <c r="O98" i="12"/>
  <c r="O99" i="12"/>
  <c r="O100" i="12"/>
  <c r="O101" i="12"/>
  <c r="O102" i="12"/>
  <c r="N98" i="10"/>
  <c r="N97" i="10"/>
  <c r="N99" i="10"/>
  <c r="N100" i="10"/>
  <c r="N101" i="10"/>
  <c r="O16" i="10"/>
  <c r="O15" i="10"/>
  <c r="O17" i="10"/>
  <c r="O18" i="10"/>
  <c r="N102" i="10"/>
  <c r="K21" i="10"/>
  <c r="N21" i="10"/>
  <c r="H21" i="10"/>
  <c r="L21" i="10"/>
  <c r="I21" i="10"/>
  <c r="F21" i="10"/>
  <c r="G21" i="10"/>
  <c r="D21" i="10"/>
  <c r="J21" i="10"/>
  <c r="O20" i="10"/>
  <c r="M21" i="10"/>
  <c r="E21" i="10"/>
  <c r="H23" i="11"/>
  <c r="M23" i="11"/>
  <c r="K23" i="11"/>
  <c r="F23" i="11"/>
  <c r="D23" i="11"/>
  <c r="N23" i="11"/>
  <c r="G23" i="11"/>
  <c r="I23" i="11"/>
  <c r="J23" i="11"/>
  <c r="L23" i="11"/>
  <c r="E23" i="11"/>
  <c r="O22" i="11"/>
  <c r="L104" i="12"/>
  <c r="O103" i="12"/>
  <c r="F104" i="12"/>
  <c r="G104" i="12"/>
  <c r="E104" i="12"/>
  <c r="J104" i="12"/>
  <c r="I104" i="12"/>
  <c r="H104" i="12"/>
  <c r="M104" i="12"/>
  <c r="K104" i="12"/>
  <c r="N104" i="12"/>
  <c r="D104" i="12"/>
  <c r="O113" i="11"/>
  <c r="J114" i="11"/>
  <c r="F114" i="11"/>
  <c r="N114" i="11"/>
  <c r="G114" i="11"/>
  <c r="E114" i="11"/>
  <c r="L114" i="11"/>
  <c r="H114" i="11"/>
  <c r="K114" i="11"/>
  <c r="I114" i="11"/>
  <c r="M114" i="11"/>
  <c r="D114" i="11"/>
  <c r="D23" i="12"/>
  <c r="E23" i="12"/>
  <c r="H23" i="12"/>
  <c r="G23" i="12"/>
  <c r="O22" i="12"/>
  <c r="N23" i="12"/>
  <c r="M23" i="12"/>
  <c r="L23" i="12"/>
  <c r="K23" i="12"/>
  <c r="F23" i="12"/>
  <c r="I23" i="12"/>
  <c r="J23" i="12"/>
  <c r="L103" i="10"/>
  <c r="H103" i="10"/>
  <c r="K103" i="10"/>
  <c r="F103" i="10"/>
  <c r="D103" i="10"/>
  <c r="G103" i="10"/>
  <c r="N103" i="10"/>
  <c r="E103" i="10"/>
  <c r="J103" i="10"/>
  <c r="M103" i="10"/>
  <c r="I103" i="10"/>
  <c r="G103" i="3"/>
  <c r="G148" i="3" s="1"/>
  <c r="F103" i="3"/>
  <c r="F148" i="3" s="1"/>
  <c r="H103" i="3"/>
  <c r="H148" i="3" s="1"/>
  <c r="D103" i="3"/>
  <c r="D148" i="3" s="1"/>
  <c r="E103" i="3"/>
  <c r="E148" i="3" s="1"/>
  <c r="D57" i="10"/>
  <c r="D140" i="10"/>
  <c r="D57" i="12"/>
  <c r="D154" i="11"/>
  <c r="D139" i="12"/>
  <c r="D154" i="9"/>
  <c r="D62" i="11"/>
  <c r="D62" i="9"/>
  <c r="C104" i="3"/>
  <c r="G63" i="11"/>
  <c r="G58" i="12"/>
  <c r="G58" i="10"/>
  <c r="G140" i="12"/>
  <c r="G155" i="11"/>
  <c r="G155" i="9"/>
  <c r="G141" i="10"/>
  <c r="G63" i="9"/>
  <c r="F58" i="10"/>
  <c r="F155" i="9"/>
  <c r="F140" i="12"/>
  <c r="F155" i="11"/>
  <c r="F141" i="10"/>
  <c r="F58" i="12"/>
  <c r="F63" i="11"/>
  <c r="F63" i="9"/>
  <c r="E58" i="10"/>
  <c r="E155" i="11"/>
  <c r="E58" i="12"/>
  <c r="E63" i="11"/>
  <c r="E155" i="9"/>
  <c r="E63" i="9"/>
  <c r="E140" i="12"/>
  <c r="E141" i="10"/>
  <c r="G113" i="9"/>
  <c r="M113" i="9"/>
  <c r="C27" i="12"/>
  <c r="X26" i="12"/>
  <c r="Y26" i="12"/>
  <c r="C108" i="12"/>
  <c r="C118" i="11"/>
  <c r="Y26" i="11"/>
  <c r="X26" i="11"/>
  <c r="C27" i="11"/>
  <c r="O95" i="10"/>
  <c r="C108" i="10"/>
  <c r="C27" i="10"/>
  <c r="Y26" i="10"/>
  <c r="X26" i="10"/>
  <c r="Y26" i="9"/>
  <c r="X26" i="9"/>
  <c r="O107" i="9"/>
  <c r="O108" i="9"/>
  <c r="O109" i="9"/>
  <c r="O110" i="9"/>
  <c r="O111" i="9"/>
  <c r="O112" i="9"/>
  <c r="C118" i="9"/>
  <c r="C72" i="9"/>
  <c r="C27" i="9"/>
  <c r="P22" i="4"/>
  <c r="I22" i="4"/>
  <c r="G22" i="4"/>
  <c r="N113" i="9" s="1"/>
  <c r="H22" i="4"/>
  <c r="F22" i="4"/>
  <c r="O20" i="9" s="1"/>
  <c r="D23" i="4"/>
  <c r="V22" i="4"/>
  <c r="W22" i="4"/>
  <c r="T22" i="4"/>
  <c r="U22" i="4"/>
  <c r="C24" i="7"/>
  <c r="O25" i="7"/>
  <c r="C23" i="6"/>
  <c r="P24" i="6"/>
  <c r="C23" i="5"/>
  <c r="N24" i="5"/>
  <c r="C149" i="3"/>
  <c r="G146" i="3" l="1"/>
  <c r="F61" i="9"/>
  <c r="F139" i="10"/>
  <c r="F153" i="9"/>
  <c r="F56" i="12"/>
  <c r="F56" i="10"/>
  <c r="F61" i="11"/>
  <c r="F153" i="11"/>
  <c r="F138" i="12"/>
  <c r="G61" i="9"/>
  <c r="G138" i="12"/>
  <c r="G153" i="11"/>
  <c r="G153" i="9"/>
  <c r="G56" i="10"/>
  <c r="G61" i="11"/>
  <c r="G56" i="12"/>
  <c r="G139" i="10"/>
  <c r="I98" i="3"/>
  <c r="H100" i="3"/>
  <c r="H145" i="3" s="1"/>
  <c r="H101" i="3"/>
  <c r="H146" i="3" s="1"/>
  <c r="H102" i="3"/>
  <c r="G21" i="9"/>
  <c r="E113" i="9"/>
  <c r="E21" i="9"/>
  <c r="F21" i="9"/>
  <c r="H21" i="9"/>
  <c r="L113" i="9"/>
  <c r="I113" i="9"/>
  <c r="J113" i="9"/>
  <c r="I21" i="9"/>
  <c r="J21" i="9"/>
  <c r="D21" i="9"/>
  <c r="N21" i="9"/>
  <c r="D113" i="9"/>
  <c r="K113" i="9"/>
  <c r="L21" i="9"/>
  <c r="M21" i="9"/>
  <c r="K21" i="9"/>
  <c r="H113" i="9"/>
  <c r="F113" i="9"/>
  <c r="O97" i="10"/>
  <c r="O98" i="10"/>
  <c r="O99" i="10"/>
  <c r="O100" i="10"/>
  <c r="O101" i="10"/>
  <c r="O102" i="10"/>
  <c r="I190" i="3"/>
  <c r="E105" i="12"/>
  <c r="J105" i="12"/>
  <c r="K105" i="12"/>
  <c r="I105" i="12"/>
  <c r="H105" i="12"/>
  <c r="N105" i="12"/>
  <c r="M105" i="12"/>
  <c r="O104" i="12"/>
  <c r="L105" i="12"/>
  <c r="G105" i="12"/>
  <c r="F105" i="12"/>
  <c r="D105" i="12"/>
  <c r="L104" i="10"/>
  <c r="J104" i="10"/>
  <c r="F104" i="10"/>
  <c r="H104" i="10"/>
  <c r="K104" i="10"/>
  <c r="D104" i="10"/>
  <c r="I104" i="10"/>
  <c r="E104" i="10"/>
  <c r="N104" i="10"/>
  <c r="G104" i="10"/>
  <c r="O103" i="10"/>
  <c r="M104" i="10"/>
  <c r="F24" i="11"/>
  <c r="I24" i="11"/>
  <c r="E24" i="11"/>
  <c r="L24" i="11"/>
  <c r="J24" i="11"/>
  <c r="O23" i="11"/>
  <c r="M24" i="11"/>
  <c r="K24" i="11"/>
  <c r="N24" i="11"/>
  <c r="D24" i="11"/>
  <c r="G24" i="11"/>
  <c r="H24" i="11"/>
  <c r="I24" i="12"/>
  <c r="L24" i="12"/>
  <c r="K24" i="12"/>
  <c r="F24" i="12"/>
  <c r="G24" i="12"/>
  <c r="J24" i="12"/>
  <c r="H24" i="12"/>
  <c r="M24" i="12"/>
  <c r="N24" i="12"/>
  <c r="E24" i="12"/>
  <c r="D24" i="12"/>
  <c r="O23" i="12"/>
  <c r="O21" i="10"/>
  <c r="L22" i="10"/>
  <c r="K22" i="10"/>
  <c r="I22" i="10"/>
  <c r="D22" i="10"/>
  <c r="M22" i="10"/>
  <c r="F22" i="10"/>
  <c r="J22" i="10"/>
  <c r="G22" i="10"/>
  <c r="H22" i="10"/>
  <c r="E22" i="10"/>
  <c r="N22" i="10"/>
  <c r="G115" i="11"/>
  <c r="N115" i="11"/>
  <c r="J115" i="11"/>
  <c r="D115" i="11"/>
  <c r="F115" i="11"/>
  <c r="O114" i="11"/>
  <c r="E115" i="11"/>
  <c r="I115" i="11"/>
  <c r="M115" i="11"/>
  <c r="H115" i="11"/>
  <c r="L115" i="11"/>
  <c r="K115" i="11"/>
  <c r="H104" i="3"/>
  <c r="H149" i="3" s="1"/>
  <c r="D104" i="3"/>
  <c r="D149" i="3" s="1"/>
  <c r="I104" i="3"/>
  <c r="I149" i="3" s="1"/>
  <c r="E104" i="3"/>
  <c r="E149" i="3" s="1"/>
  <c r="G104" i="3"/>
  <c r="G149" i="3" s="1"/>
  <c r="F104" i="3"/>
  <c r="F149" i="3" s="1"/>
  <c r="G141" i="12"/>
  <c r="G59" i="12"/>
  <c r="G64" i="11"/>
  <c r="G142" i="10"/>
  <c r="G59" i="10"/>
  <c r="G156" i="11"/>
  <c r="G64" i="9"/>
  <c r="G156" i="9"/>
  <c r="H141" i="12"/>
  <c r="H156" i="11"/>
  <c r="H59" i="10"/>
  <c r="H59" i="12"/>
  <c r="H64" i="11"/>
  <c r="H64" i="9"/>
  <c r="H142" i="10"/>
  <c r="H156" i="9"/>
  <c r="D58" i="10"/>
  <c r="D141" i="10"/>
  <c r="D63" i="11"/>
  <c r="D140" i="12"/>
  <c r="D155" i="9"/>
  <c r="D58" i="12"/>
  <c r="D63" i="9"/>
  <c r="D155" i="11"/>
  <c r="E64" i="11"/>
  <c r="E59" i="12"/>
  <c r="E141" i="12"/>
  <c r="E156" i="11"/>
  <c r="E142" i="10"/>
  <c r="E59" i="10"/>
  <c r="E156" i="9"/>
  <c r="E64" i="9"/>
  <c r="F141" i="12"/>
  <c r="F64" i="11"/>
  <c r="F59" i="10"/>
  <c r="F142" i="10"/>
  <c r="F59" i="12"/>
  <c r="F156" i="11"/>
  <c r="F64" i="9"/>
  <c r="F156" i="9"/>
  <c r="C105" i="3"/>
  <c r="D22" i="9"/>
  <c r="M114" i="9"/>
  <c r="C109" i="12"/>
  <c r="Y27" i="12"/>
  <c r="C28" i="12"/>
  <c r="X27" i="12"/>
  <c r="X27" i="11"/>
  <c r="C28" i="11"/>
  <c r="Y27" i="11"/>
  <c r="C119" i="11"/>
  <c r="Y27" i="10"/>
  <c r="X27" i="10"/>
  <c r="C28" i="10"/>
  <c r="C109" i="10"/>
  <c r="X27" i="9"/>
  <c r="Y27" i="9"/>
  <c r="C119" i="9"/>
  <c r="C73" i="9"/>
  <c r="C28" i="9"/>
  <c r="P23" i="4"/>
  <c r="I23" i="4"/>
  <c r="H23" i="4"/>
  <c r="F23" i="4"/>
  <c r="M22" i="9" s="1"/>
  <c r="G23" i="4"/>
  <c r="D114" i="9" s="1"/>
  <c r="D24" i="4"/>
  <c r="T23" i="4"/>
  <c r="W23" i="4"/>
  <c r="V23" i="4"/>
  <c r="U23" i="4"/>
  <c r="C24" i="6"/>
  <c r="P25" i="6"/>
  <c r="N25" i="5"/>
  <c r="C24" i="5"/>
  <c r="O26" i="7"/>
  <c r="C25" i="7"/>
  <c r="C150" i="3"/>
  <c r="H56" i="12" l="1"/>
  <c r="H138" i="12"/>
  <c r="H153" i="9"/>
  <c r="H56" i="10"/>
  <c r="H139" i="10"/>
  <c r="H153" i="11"/>
  <c r="H61" i="9"/>
  <c r="H61" i="11"/>
  <c r="J98" i="3"/>
  <c r="I100" i="3"/>
  <c r="I145" i="3" s="1"/>
  <c r="I101" i="3"/>
  <c r="I146" i="3" s="1"/>
  <c r="I102" i="3"/>
  <c r="I147" i="3" s="1"/>
  <c r="I103" i="3"/>
  <c r="H147" i="3"/>
  <c r="H154" i="11"/>
  <c r="H154" i="9"/>
  <c r="H57" i="12"/>
  <c r="H62" i="9"/>
  <c r="H140" i="10"/>
  <c r="H57" i="10"/>
  <c r="H62" i="11"/>
  <c r="H139" i="12"/>
  <c r="G154" i="11"/>
  <c r="G62" i="11"/>
  <c r="G154" i="9"/>
  <c r="G57" i="12"/>
  <c r="G140" i="10"/>
  <c r="G62" i="9"/>
  <c r="G139" i="12"/>
  <c r="G57" i="10"/>
  <c r="N114" i="9"/>
  <c r="K114" i="9"/>
  <c r="J114" i="9"/>
  <c r="G22" i="9"/>
  <c r="E22" i="9"/>
  <c r="O21" i="9"/>
  <c r="L114" i="9"/>
  <c r="N22" i="9"/>
  <c r="H22" i="9"/>
  <c r="I114" i="9"/>
  <c r="H114" i="9"/>
  <c r="F114" i="9"/>
  <c r="G114" i="9"/>
  <c r="I22" i="9"/>
  <c r="L22" i="9"/>
  <c r="J22" i="9"/>
  <c r="O113" i="9"/>
  <c r="E114" i="9"/>
  <c r="F22" i="9"/>
  <c r="K22" i="9"/>
  <c r="K116" i="11"/>
  <c r="N116" i="11"/>
  <c r="J116" i="11"/>
  <c r="O115" i="11"/>
  <c r="M116" i="11"/>
  <c r="D116" i="11"/>
  <c r="G116" i="11"/>
  <c r="H116" i="11"/>
  <c r="F116" i="11"/>
  <c r="L116" i="11"/>
  <c r="I116" i="11"/>
  <c r="E116" i="11"/>
  <c r="M106" i="12"/>
  <c r="L106" i="12"/>
  <c r="J106" i="12"/>
  <c r="K106" i="12"/>
  <c r="D106" i="12"/>
  <c r="N106" i="12"/>
  <c r="F106" i="12"/>
  <c r="G106" i="12"/>
  <c r="H106" i="12"/>
  <c r="I106" i="12"/>
  <c r="O105" i="12"/>
  <c r="E106" i="12"/>
  <c r="L23" i="10"/>
  <c r="E23" i="10"/>
  <c r="I23" i="10"/>
  <c r="F23" i="10"/>
  <c r="D23" i="10"/>
  <c r="M23" i="10"/>
  <c r="H23" i="10"/>
  <c r="G23" i="10"/>
  <c r="O22" i="10"/>
  <c r="K23" i="10"/>
  <c r="J23" i="10"/>
  <c r="N23" i="10"/>
  <c r="E25" i="12"/>
  <c r="J25" i="12"/>
  <c r="K25" i="12"/>
  <c r="F25" i="12"/>
  <c r="N25" i="12"/>
  <c r="I25" i="12"/>
  <c r="D25" i="12"/>
  <c r="O24" i="12"/>
  <c r="L25" i="12"/>
  <c r="M25" i="12"/>
  <c r="H25" i="12"/>
  <c r="G25" i="12"/>
  <c r="O104" i="10"/>
  <c r="J105" i="10"/>
  <c r="L105" i="10"/>
  <c r="H105" i="10"/>
  <c r="M105" i="10"/>
  <c r="I105" i="10"/>
  <c r="F105" i="10"/>
  <c r="K105" i="10"/>
  <c r="G105" i="10"/>
  <c r="E105" i="10"/>
  <c r="D105" i="10"/>
  <c r="N105" i="10"/>
  <c r="O24" i="11"/>
  <c r="D25" i="11"/>
  <c r="N25" i="11"/>
  <c r="G25" i="11"/>
  <c r="L25" i="11"/>
  <c r="F25" i="11"/>
  <c r="J25" i="11"/>
  <c r="H25" i="11"/>
  <c r="E25" i="11"/>
  <c r="I25" i="11"/>
  <c r="M25" i="11"/>
  <c r="K25" i="11"/>
  <c r="H105" i="3"/>
  <c r="H150" i="3" s="1"/>
  <c r="D105" i="3"/>
  <c r="D150" i="3" s="1"/>
  <c r="I105" i="3"/>
  <c r="I150" i="3" s="1"/>
  <c r="G105" i="3"/>
  <c r="G150" i="3" s="1"/>
  <c r="J105" i="3"/>
  <c r="J150" i="3" s="1"/>
  <c r="E105" i="3"/>
  <c r="E150" i="3" s="1"/>
  <c r="F105" i="3"/>
  <c r="F150" i="3" s="1"/>
  <c r="I191" i="3"/>
  <c r="F65" i="11"/>
  <c r="F60" i="12"/>
  <c r="F60" i="10"/>
  <c r="F142" i="12"/>
  <c r="F157" i="11"/>
  <c r="F143" i="10"/>
  <c r="F157" i="9"/>
  <c r="F65" i="9"/>
  <c r="I60" i="12"/>
  <c r="I65" i="11"/>
  <c r="I60" i="10"/>
  <c r="I142" i="12"/>
  <c r="I157" i="11"/>
  <c r="I143" i="10"/>
  <c r="I65" i="9"/>
  <c r="I157" i="9"/>
  <c r="K190" i="3"/>
  <c r="E60" i="12"/>
  <c r="E65" i="11"/>
  <c r="E60" i="10"/>
  <c r="E143" i="10"/>
  <c r="E142" i="12"/>
  <c r="E157" i="11"/>
  <c r="E65" i="9"/>
  <c r="E157" i="9"/>
  <c r="G65" i="11"/>
  <c r="G60" i="12"/>
  <c r="G60" i="10"/>
  <c r="G142" i="12"/>
  <c r="G157" i="11"/>
  <c r="G143" i="10"/>
  <c r="G65" i="9"/>
  <c r="G157" i="9"/>
  <c r="D64" i="11"/>
  <c r="D64" i="9"/>
  <c r="D59" i="12"/>
  <c r="D59" i="10"/>
  <c r="D156" i="11"/>
  <c r="D156" i="9"/>
  <c r="D142" i="10"/>
  <c r="D141" i="12"/>
  <c r="H65" i="11"/>
  <c r="H60" i="12"/>
  <c r="H60" i="10"/>
  <c r="H143" i="10"/>
  <c r="H157" i="11"/>
  <c r="H142" i="12"/>
  <c r="H65" i="9"/>
  <c r="H157" i="9"/>
  <c r="C106" i="3"/>
  <c r="D23" i="9"/>
  <c r="N23" i="9"/>
  <c r="Y28" i="12"/>
  <c r="X28" i="12"/>
  <c r="C29" i="12"/>
  <c r="C110" i="12"/>
  <c r="C120" i="11"/>
  <c r="C29" i="11"/>
  <c r="Y28" i="11"/>
  <c r="X28" i="11"/>
  <c r="C110" i="10"/>
  <c r="Y28" i="10"/>
  <c r="X28" i="10"/>
  <c r="C29" i="10"/>
  <c r="X28" i="9"/>
  <c r="Y28" i="9"/>
  <c r="C120" i="9"/>
  <c r="C74" i="9"/>
  <c r="C29" i="9"/>
  <c r="P24" i="4"/>
  <c r="I24" i="4"/>
  <c r="H24" i="4"/>
  <c r="F24" i="4"/>
  <c r="J23" i="9" s="1"/>
  <c r="G24" i="4"/>
  <c r="F115" i="9" s="1"/>
  <c r="D25" i="4"/>
  <c r="V24" i="4"/>
  <c r="T24" i="4"/>
  <c r="U24" i="4"/>
  <c r="W24" i="4"/>
  <c r="C25" i="5"/>
  <c r="N26" i="5"/>
  <c r="C25" i="6"/>
  <c r="P26" i="6"/>
  <c r="C26" i="7"/>
  <c r="O27" i="7"/>
  <c r="C151" i="3"/>
  <c r="H63" i="9" l="1"/>
  <c r="H141" i="10"/>
  <c r="H155" i="9"/>
  <c r="H63" i="11"/>
  <c r="H58" i="10"/>
  <c r="H58" i="12"/>
  <c r="H140" i="12"/>
  <c r="H155" i="11"/>
  <c r="I63" i="11"/>
  <c r="I58" i="10"/>
  <c r="I140" i="12"/>
  <c r="I63" i="9"/>
  <c r="I141" i="10"/>
  <c r="I58" i="12"/>
  <c r="I155" i="9"/>
  <c r="I155" i="11"/>
  <c r="I148" i="3"/>
  <c r="K98" i="3"/>
  <c r="J100" i="3"/>
  <c r="J101" i="3"/>
  <c r="J146" i="3" s="1"/>
  <c r="J102" i="3"/>
  <c r="J103" i="3"/>
  <c r="J148" i="3" s="1"/>
  <c r="J104" i="3"/>
  <c r="I57" i="12"/>
  <c r="I154" i="9"/>
  <c r="I62" i="9"/>
  <c r="I154" i="11"/>
  <c r="I57" i="10"/>
  <c r="I62" i="11"/>
  <c r="I140" i="10"/>
  <c r="I139" i="12"/>
  <c r="I153" i="11"/>
  <c r="I139" i="10"/>
  <c r="I61" i="9"/>
  <c r="I56" i="10"/>
  <c r="I61" i="11"/>
  <c r="I153" i="9"/>
  <c r="I56" i="12"/>
  <c r="I138" i="12"/>
  <c r="K23" i="9"/>
  <c r="M23" i="9"/>
  <c r="O22" i="9"/>
  <c r="E115" i="9"/>
  <c r="J115" i="9"/>
  <c r="G115" i="9"/>
  <c r="G23" i="9"/>
  <c r="L115" i="9"/>
  <c r="I23" i="9"/>
  <c r="O114" i="9"/>
  <c r="M115" i="9"/>
  <c r="E23" i="9"/>
  <c r="F23" i="9"/>
  <c r="H23" i="9"/>
  <c r="N115" i="9"/>
  <c r="K115" i="9"/>
  <c r="D115" i="9"/>
  <c r="L23" i="9"/>
  <c r="I115" i="9"/>
  <c r="H115" i="9"/>
  <c r="M107" i="12"/>
  <c r="O106" i="12"/>
  <c r="F107" i="12"/>
  <c r="E107" i="12"/>
  <c r="D107" i="12"/>
  <c r="H107" i="12"/>
  <c r="K107" i="12"/>
  <c r="L107" i="12"/>
  <c r="N107" i="12"/>
  <c r="G107" i="12"/>
  <c r="J107" i="12"/>
  <c r="I107" i="12"/>
  <c r="D26" i="11"/>
  <c r="G26" i="11"/>
  <c r="I26" i="11"/>
  <c r="L26" i="11"/>
  <c r="K26" i="11"/>
  <c r="J26" i="11"/>
  <c r="O25" i="11"/>
  <c r="N26" i="11"/>
  <c r="F26" i="11"/>
  <c r="M26" i="11"/>
  <c r="E26" i="11"/>
  <c r="H26" i="11"/>
  <c r="M26" i="12"/>
  <c r="N26" i="12"/>
  <c r="I26" i="12"/>
  <c r="D26" i="12"/>
  <c r="O25" i="12"/>
  <c r="J26" i="12"/>
  <c r="H26" i="12"/>
  <c r="G26" i="12"/>
  <c r="E26" i="12"/>
  <c r="K26" i="12"/>
  <c r="L26" i="12"/>
  <c r="F26" i="12"/>
  <c r="O23" i="10"/>
  <c r="F24" i="10"/>
  <c r="M24" i="10"/>
  <c r="D24" i="10"/>
  <c r="L24" i="10"/>
  <c r="I24" i="10"/>
  <c r="H24" i="10"/>
  <c r="K24" i="10"/>
  <c r="G24" i="10"/>
  <c r="J24" i="10"/>
  <c r="E24" i="10"/>
  <c r="N24" i="10"/>
  <c r="L106" i="10"/>
  <c r="O105" i="10"/>
  <c r="M106" i="10"/>
  <c r="J106" i="10"/>
  <c r="K106" i="10"/>
  <c r="F106" i="10"/>
  <c r="I106" i="10"/>
  <c r="H106" i="10"/>
  <c r="D106" i="10"/>
  <c r="G106" i="10"/>
  <c r="N106" i="10"/>
  <c r="E106" i="10"/>
  <c r="F117" i="11"/>
  <c r="N117" i="11"/>
  <c r="L117" i="11"/>
  <c r="O116" i="11"/>
  <c r="M117" i="11"/>
  <c r="K117" i="11"/>
  <c r="H117" i="11"/>
  <c r="G117" i="11"/>
  <c r="E117" i="11"/>
  <c r="I117" i="11"/>
  <c r="J117" i="11"/>
  <c r="D117" i="11"/>
  <c r="I192" i="3"/>
  <c r="H106" i="3"/>
  <c r="H151" i="3" s="1"/>
  <c r="D106" i="3"/>
  <c r="D151" i="3" s="1"/>
  <c r="I106" i="3"/>
  <c r="I151" i="3" s="1"/>
  <c r="G106" i="3"/>
  <c r="G151" i="3" s="1"/>
  <c r="E106" i="3"/>
  <c r="E151" i="3" s="1"/>
  <c r="K106" i="3"/>
  <c r="K151" i="3" s="1"/>
  <c r="J106" i="3"/>
  <c r="J151" i="3" s="1"/>
  <c r="F106" i="3"/>
  <c r="F151" i="3" s="1"/>
  <c r="K191" i="3"/>
  <c r="G66" i="11"/>
  <c r="G61" i="12"/>
  <c r="G143" i="12"/>
  <c r="G158" i="11"/>
  <c r="G61" i="10"/>
  <c r="G144" i="10"/>
  <c r="G66" i="9"/>
  <c r="G158" i="9"/>
  <c r="J61" i="12"/>
  <c r="J66" i="11"/>
  <c r="J158" i="11"/>
  <c r="J143" i="12"/>
  <c r="J61" i="10"/>
  <c r="J144" i="10"/>
  <c r="J66" i="9"/>
  <c r="J158" i="9"/>
  <c r="D60" i="12"/>
  <c r="D60" i="10"/>
  <c r="D65" i="11"/>
  <c r="D157" i="11"/>
  <c r="D143" i="10"/>
  <c r="D142" i="12"/>
  <c r="D157" i="9"/>
  <c r="D65" i="9"/>
  <c r="E61" i="12"/>
  <c r="E66" i="11"/>
  <c r="E143" i="12"/>
  <c r="E158" i="11"/>
  <c r="E144" i="10"/>
  <c r="E61" i="10"/>
  <c r="E66" i="9"/>
  <c r="E158" i="9"/>
  <c r="F61" i="12"/>
  <c r="F66" i="11"/>
  <c r="F143" i="12"/>
  <c r="F158" i="11"/>
  <c r="F144" i="10"/>
  <c r="F61" i="10"/>
  <c r="F158" i="9"/>
  <c r="F66" i="9"/>
  <c r="I66" i="11"/>
  <c r="I61" i="12"/>
  <c r="I158" i="11"/>
  <c r="I143" i="12"/>
  <c r="I144" i="10"/>
  <c r="I61" i="10"/>
  <c r="I66" i="9"/>
  <c r="I158" i="9"/>
  <c r="H61" i="12"/>
  <c r="H66" i="11"/>
  <c r="H158" i="11"/>
  <c r="H143" i="12"/>
  <c r="H61" i="10"/>
  <c r="H144" i="10"/>
  <c r="H158" i="9"/>
  <c r="H66" i="9"/>
  <c r="C107" i="3"/>
  <c r="J116" i="9"/>
  <c r="N116" i="9"/>
  <c r="G116" i="9"/>
  <c r="D116" i="9"/>
  <c r="L116" i="9"/>
  <c r="I116" i="9"/>
  <c r="O115" i="9"/>
  <c r="G24" i="9"/>
  <c r="F24" i="9"/>
  <c r="M24" i="9"/>
  <c r="X29" i="12"/>
  <c r="C30" i="12"/>
  <c r="Y29" i="12"/>
  <c r="C111" i="12"/>
  <c r="Y29" i="11"/>
  <c r="X29" i="11"/>
  <c r="C30" i="11"/>
  <c r="C121" i="11"/>
  <c r="C111" i="10"/>
  <c r="X29" i="10"/>
  <c r="C30" i="10"/>
  <c r="Y29" i="10"/>
  <c r="Y29" i="9"/>
  <c r="X29" i="9"/>
  <c r="C121" i="9"/>
  <c r="C75" i="9"/>
  <c r="C30" i="9"/>
  <c r="P25" i="4"/>
  <c r="G25" i="4"/>
  <c r="H116" i="9" s="1"/>
  <c r="H25" i="4"/>
  <c r="F25" i="4"/>
  <c r="I24" i="9" s="1"/>
  <c r="I25" i="4"/>
  <c r="D26" i="4"/>
  <c r="U25" i="4"/>
  <c r="T25" i="4"/>
  <c r="W25" i="4"/>
  <c r="V25" i="4"/>
  <c r="C26" i="6"/>
  <c r="P27" i="6"/>
  <c r="O28" i="7"/>
  <c r="C27" i="7"/>
  <c r="N27" i="5"/>
  <c r="C26" i="5"/>
  <c r="C152" i="3"/>
  <c r="J147" i="3" l="1"/>
  <c r="J62" i="9"/>
  <c r="J57" i="10"/>
  <c r="J139" i="12"/>
  <c r="J62" i="11"/>
  <c r="J154" i="11"/>
  <c r="J154" i="9"/>
  <c r="J57" i="12"/>
  <c r="J140" i="10"/>
  <c r="I156" i="11"/>
  <c r="I156" i="9"/>
  <c r="I59" i="12"/>
  <c r="I141" i="12"/>
  <c r="I59" i="10"/>
  <c r="I64" i="11"/>
  <c r="I142" i="10"/>
  <c r="I64" i="9"/>
  <c r="J149" i="3"/>
  <c r="J145" i="3"/>
  <c r="J64" i="9"/>
  <c r="J59" i="10"/>
  <c r="J59" i="12"/>
  <c r="J156" i="9"/>
  <c r="J64" i="11"/>
  <c r="J142" i="10"/>
  <c r="J156" i="11"/>
  <c r="J141" i="12"/>
  <c r="L98" i="3"/>
  <c r="K100" i="3"/>
  <c r="K145" i="3" s="1"/>
  <c r="K101" i="3"/>
  <c r="K102" i="3"/>
  <c r="K147" i="3" s="1"/>
  <c r="K103" i="3"/>
  <c r="K104" i="3"/>
  <c r="K149" i="3" s="1"/>
  <c r="K105" i="3"/>
  <c r="H24" i="9"/>
  <c r="E24" i="9"/>
  <c r="F116" i="9"/>
  <c r="O23" i="9"/>
  <c r="D24" i="9"/>
  <c r="N24" i="9"/>
  <c r="L24" i="9"/>
  <c r="J24" i="9"/>
  <c r="K24" i="9"/>
  <c r="M116" i="9"/>
  <c r="E116" i="9"/>
  <c r="K116" i="9"/>
  <c r="H27" i="12"/>
  <c r="G27" i="12"/>
  <c r="O26" i="12"/>
  <c r="N27" i="12"/>
  <c r="L27" i="12"/>
  <c r="K27" i="12"/>
  <c r="F27" i="12"/>
  <c r="E27" i="12"/>
  <c r="D27" i="12"/>
  <c r="I27" i="12"/>
  <c r="M27" i="12"/>
  <c r="J27" i="12"/>
  <c r="F25" i="10"/>
  <c r="M25" i="10"/>
  <c r="I25" i="10"/>
  <c r="E25" i="10"/>
  <c r="G25" i="10"/>
  <c r="D25" i="10"/>
  <c r="L25" i="10"/>
  <c r="J25" i="10"/>
  <c r="K25" i="10"/>
  <c r="O24" i="10"/>
  <c r="N25" i="10"/>
  <c r="H25" i="10"/>
  <c r="K27" i="11"/>
  <c r="M27" i="11"/>
  <c r="F27" i="11"/>
  <c r="E27" i="11"/>
  <c r="N27" i="11"/>
  <c r="H27" i="11"/>
  <c r="G27" i="11"/>
  <c r="I27" i="11"/>
  <c r="L27" i="11"/>
  <c r="D27" i="11"/>
  <c r="O26" i="11"/>
  <c r="J27" i="11"/>
  <c r="J108" i="12"/>
  <c r="I108" i="12"/>
  <c r="H108" i="12"/>
  <c r="L108" i="12"/>
  <c r="O107" i="12"/>
  <c r="F108" i="12"/>
  <c r="G108" i="12"/>
  <c r="E108" i="12"/>
  <c r="D108" i="12"/>
  <c r="K108" i="12"/>
  <c r="N108" i="12"/>
  <c r="M108" i="12"/>
  <c r="O117" i="11"/>
  <c r="J118" i="11"/>
  <c r="F118" i="11"/>
  <c r="E118" i="11"/>
  <c r="L118" i="11"/>
  <c r="H118" i="11"/>
  <c r="I118" i="11"/>
  <c r="G118" i="11"/>
  <c r="M118" i="11"/>
  <c r="N118" i="11"/>
  <c r="D118" i="11"/>
  <c r="K118" i="11"/>
  <c r="D107" i="10"/>
  <c r="G107" i="10"/>
  <c r="N107" i="10"/>
  <c r="E107" i="10"/>
  <c r="J107" i="10"/>
  <c r="M107" i="10"/>
  <c r="L107" i="10"/>
  <c r="O106" i="10"/>
  <c r="H107" i="10"/>
  <c r="K107" i="10"/>
  <c r="F107" i="10"/>
  <c r="I107" i="10"/>
  <c r="D107" i="3"/>
  <c r="D152" i="3" s="1"/>
  <c r="I107" i="3"/>
  <c r="I152" i="3" s="1"/>
  <c r="E107" i="3"/>
  <c r="E152" i="3" s="1"/>
  <c r="K107" i="3"/>
  <c r="K152" i="3" s="1"/>
  <c r="G107" i="3"/>
  <c r="G152" i="3" s="1"/>
  <c r="F107" i="3"/>
  <c r="F152" i="3" s="1"/>
  <c r="J107" i="3"/>
  <c r="J152" i="3" s="1"/>
  <c r="L107" i="3"/>
  <c r="L152" i="3" s="1"/>
  <c r="H107" i="3"/>
  <c r="H152" i="3" s="1"/>
  <c r="I193" i="3"/>
  <c r="K192" i="3"/>
  <c r="K62" i="12"/>
  <c r="K67" i="11"/>
  <c r="K159" i="11"/>
  <c r="K144" i="12"/>
  <c r="K145" i="10"/>
  <c r="K62" i="10"/>
  <c r="K67" i="9"/>
  <c r="K159" i="9"/>
  <c r="J62" i="12"/>
  <c r="J67" i="11"/>
  <c r="J159" i="11"/>
  <c r="J144" i="12"/>
  <c r="J62" i="10"/>
  <c r="J145" i="10"/>
  <c r="J159" i="9"/>
  <c r="J67" i="9"/>
  <c r="H67" i="11"/>
  <c r="H62" i="12"/>
  <c r="H144" i="12"/>
  <c r="H159" i="11"/>
  <c r="H62" i="10"/>
  <c r="H145" i="10"/>
  <c r="H159" i="9"/>
  <c r="H67" i="9"/>
  <c r="C108" i="3"/>
  <c r="F67" i="11"/>
  <c r="F62" i="12"/>
  <c r="F159" i="11"/>
  <c r="F144" i="12"/>
  <c r="F62" i="10"/>
  <c r="F145" i="10"/>
  <c r="F67" i="9"/>
  <c r="F159" i="9"/>
  <c r="I67" i="11"/>
  <c r="I62" i="12"/>
  <c r="I144" i="12"/>
  <c r="I159" i="11"/>
  <c r="I62" i="10"/>
  <c r="I145" i="10"/>
  <c r="I159" i="9"/>
  <c r="I67" i="9"/>
  <c r="E62" i="12"/>
  <c r="E67" i="11"/>
  <c r="E144" i="12"/>
  <c r="E159" i="11"/>
  <c r="E145" i="10"/>
  <c r="E62" i="10"/>
  <c r="E159" i="9"/>
  <c r="E67" i="9"/>
  <c r="D61" i="12"/>
  <c r="D66" i="11"/>
  <c r="D143" i="12"/>
  <c r="D158" i="11"/>
  <c r="D144" i="10"/>
  <c r="D61" i="10"/>
  <c r="D158" i="9"/>
  <c r="D66" i="9"/>
  <c r="G62" i="12"/>
  <c r="G67" i="11"/>
  <c r="G144" i="12"/>
  <c r="G159" i="11"/>
  <c r="G62" i="10"/>
  <c r="G145" i="10"/>
  <c r="G67" i="9"/>
  <c r="G159" i="9"/>
  <c r="L25" i="9"/>
  <c r="C31" i="12"/>
  <c r="X30" i="12"/>
  <c r="Y30" i="12"/>
  <c r="C112" i="12"/>
  <c r="C122" i="11"/>
  <c r="Y30" i="11"/>
  <c r="X30" i="11"/>
  <c r="C31" i="11"/>
  <c r="C31" i="10"/>
  <c r="Y30" i="10"/>
  <c r="X30" i="10"/>
  <c r="C112" i="10"/>
  <c r="Y30" i="9"/>
  <c r="X30" i="9"/>
  <c r="C122" i="9"/>
  <c r="C76" i="9"/>
  <c r="C31" i="9"/>
  <c r="P26" i="4"/>
  <c r="I26" i="4"/>
  <c r="G26" i="4"/>
  <c r="K117" i="9" s="1"/>
  <c r="H26" i="4"/>
  <c r="F26" i="4"/>
  <c r="D25" i="9" s="1"/>
  <c r="D27" i="4"/>
  <c r="W26" i="4"/>
  <c r="V26" i="4"/>
  <c r="U26" i="4"/>
  <c r="T26" i="4"/>
  <c r="C27" i="6"/>
  <c r="P28" i="6"/>
  <c r="C28" i="7"/>
  <c r="O29" i="7"/>
  <c r="C27" i="5"/>
  <c r="N28" i="5"/>
  <c r="C153" i="3"/>
  <c r="J56" i="12" l="1"/>
  <c r="J153" i="9"/>
  <c r="J61" i="9"/>
  <c r="J56" i="10"/>
  <c r="J153" i="11"/>
  <c r="J138" i="12"/>
  <c r="J61" i="11"/>
  <c r="J139" i="10"/>
  <c r="K146" i="3"/>
  <c r="K60" i="12"/>
  <c r="K157" i="9"/>
  <c r="K65" i="11"/>
  <c r="K143" i="10"/>
  <c r="K142" i="12"/>
  <c r="K157" i="11"/>
  <c r="K60" i="10"/>
  <c r="K65" i="9"/>
  <c r="K153" i="11"/>
  <c r="K56" i="10"/>
  <c r="K61" i="11"/>
  <c r="K56" i="12"/>
  <c r="K139" i="10"/>
  <c r="K153" i="9"/>
  <c r="K61" i="9"/>
  <c r="K138" i="12"/>
  <c r="J60" i="10"/>
  <c r="J143" i="10"/>
  <c r="J65" i="11"/>
  <c r="J157" i="9"/>
  <c r="J157" i="11"/>
  <c r="J60" i="12"/>
  <c r="J65" i="9"/>
  <c r="J142" i="12"/>
  <c r="K155" i="11"/>
  <c r="K58" i="10"/>
  <c r="K63" i="9"/>
  <c r="K58" i="12"/>
  <c r="K155" i="9"/>
  <c r="K140" i="12"/>
  <c r="K63" i="11"/>
  <c r="K141" i="10"/>
  <c r="K150" i="3"/>
  <c r="K148" i="3"/>
  <c r="M98" i="3"/>
  <c r="L100" i="3"/>
  <c r="L145" i="3" s="1"/>
  <c r="L101" i="3"/>
  <c r="L146" i="3" s="1"/>
  <c r="L102" i="3"/>
  <c r="L147" i="3" s="1"/>
  <c r="L103" i="3"/>
  <c r="L148" i="3" s="1"/>
  <c r="L104" i="3"/>
  <c r="L105" i="3"/>
  <c r="L150" i="3" s="1"/>
  <c r="L106" i="3"/>
  <c r="J63" i="9"/>
  <c r="J140" i="12"/>
  <c r="J155" i="11"/>
  <c r="J58" i="12"/>
  <c r="J155" i="9"/>
  <c r="J58" i="10"/>
  <c r="J63" i="11"/>
  <c r="J141" i="10"/>
  <c r="G25" i="9"/>
  <c r="I25" i="9"/>
  <c r="J117" i="9"/>
  <c r="O116" i="9"/>
  <c r="H117" i="9"/>
  <c r="M25" i="9"/>
  <c r="O24" i="9"/>
  <c r="M117" i="9"/>
  <c r="F117" i="9"/>
  <c r="E117" i="9"/>
  <c r="N25" i="9"/>
  <c r="K25" i="9"/>
  <c r="E25" i="9"/>
  <c r="J25" i="9"/>
  <c r="L117" i="9"/>
  <c r="I117" i="9"/>
  <c r="N117" i="9"/>
  <c r="F25" i="9"/>
  <c r="H25" i="9"/>
  <c r="D117" i="9"/>
  <c r="G117" i="9"/>
  <c r="I194" i="3"/>
  <c r="E26" i="10"/>
  <c r="N26" i="10"/>
  <c r="F26" i="10"/>
  <c r="J26" i="10"/>
  <c r="H26" i="10"/>
  <c r="D26" i="10"/>
  <c r="O25" i="10"/>
  <c r="K26" i="10"/>
  <c r="G26" i="10"/>
  <c r="M26" i="10"/>
  <c r="I26" i="10"/>
  <c r="L26" i="10"/>
  <c r="D108" i="10"/>
  <c r="I108" i="10"/>
  <c r="E108" i="10"/>
  <c r="N108" i="10"/>
  <c r="G108" i="10"/>
  <c r="O107" i="10"/>
  <c r="L108" i="10"/>
  <c r="J108" i="10"/>
  <c r="M108" i="10"/>
  <c r="F108" i="10"/>
  <c r="H108" i="10"/>
  <c r="K108" i="10"/>
  <c r="I28" i="11"/>
  <c r="J28" i="11"/>
  <c r="D28" i="11"/>
  <c r="L28" i="11"/>
  <c r="O27" i="11"/>
  <c r="K28" i="11"/>
  <c r="N28" i="11"/>
  <c r="M28" i="11"/>
  <c r="F28" i="11"/>
  <c r="E28" i="11"/>
  <c r="H28" i="11"/>
  <c r="G28" i="11"/>
  <c r="E109" i="12"/>
  <c r="M109" i="12"/>
  <c r="L109" i="12"/>
  <c r="G109" i="12"/>
  <c r="J109" i="12"/>
  <c r="K109" i="12"/>
  <c r="I109" i="12"/>
  <c r="N109" i="12"/>
  <c r="O108" i="12"/>
  <c r="D109" i="12"/>
  <c r="H109" i="12"/>
  <c r="F109" i="12"/>
  <c r="I28" i="12"/>
  <c r="N28" i="12"/>
  <c r="F28" i="12"/>
  <c r="G28" i="12"/>
  <c r="E28" i="12"/>
  <c r="K28" i="12"/>
  <c r="J28" i="12"/>
  <c r="H28" i="12"/>
  <c r="L28" i="12"/>
  <c r="D28" i="12"/>
  <c r="O27" i="12"/>
  <c r="M28" i="12"/>
  <c r="G119" i="11"/>
  <c r="N119" i="11"/>
  <c r="J119" i="11"/>
  <c r="F119" i="11"/>
  <c r="L119" i="11"/>
  <c r="I119" i="11"/>
  <c r="K119" i="11"/>
  <c r="M119" i="11"/>
  <c r="H119" i="11"/>
  <c r="O118" i="11"/>
  <c r="E119" i="11"/>
  <c r="D119" i="11"/>
  <c r="K193" i="3"/>
  <c r="G108" i="3"/>
  <c r="G153" i="3" s="1"/>
  <c r="K108" i="3"/>
  <c r="K153" i="3" s="1"/>
  <c r="J108" i="3"/>
  <c r="J153" i="3" s="1"/>
  <c r="L108" i="3"/>
  <c r="L153" i="3" s="1"/>
  <c r="F108" i="3"/>
  <c r="F153" i="3" s="1"/>
  <c r="H108" i="3"/>
  <c r="H153" i="3" s="1"/>
  <c r="M108" i="3"/>
  <c r="M153" i="3" s="1"/>
  <c r="D108" i="3"/>
  <c r="D153" i="3" s="1"/>
  <c r="I108" i="3"/>
  <c r="I153" i="3" s="1"/>
  <c r="E108" i="3"/>
  <c r="E153" i="3" s="1"/>
  <c r="L63" i="12"/>
  <c r="L68" i="11"/>
  <c r="L160" i="11"/>
  <c r="L145" i="12"/>
  <c r="L146" i="10"/>
  <c r="L63" i="10"/>
  <c r="L160" i="9"/>
  <c r="L68" i="9"/>
  <c r="J68" i="11"/>
  <c r="J63" i="12"/>
  <c r="J145" i="12"/>
  <c r="J160" i="11"/>
  <c r="J63" i="10"/>
  <c r="J146" i="10"/>
  <c r="J160" i="9"/>
  <c r="J68" i="9"/>
  <c r="D67" i="11"/>
  <c r="D62" i="12"/>
  <c r="D144" i="12"/>
  <c r="D159" i="11"/>
  <c r="D145" i="10"/>
  <c r="D62" i="10"/>
  <c r="D159" i="9"/>
  <c r="D67" i="9"/>
  <c r="G63" i="12"/>
  <c r="G68" i="11"/>
  <c r="G160" i="11"/>
  <c r="G145" i="12"/>
  <c r="G146" i="10"/>
  <c r="G63" i="10"/>
  <c r="G160" i="9"/>
  <c r="G68" i="9"/>
  <c r="E63" i="12"/>
  <c r="E68" i="11"/>
  <c r="E145" i="12"/>
  <c r="E160" i="11"/>
  <c r="E63" i="10"/>
  <c r="E146" i="10"/>
  <c r="E68" i="9"/>
  <c r="E160" i="9"/>
  <c r="I68" i="11"/>
  <c r="I63" i="12"/>
  <c r="I145" i="12"/>
  <c r="I160" i="11"/>
  <c r="I63" i="10"/>
  <c r="I146" i="10"/>
  <c r="I160" i="9"/>
  <c r="I68" i="9"/>
  <c r="H63" i="12"/>
  <c r="H68" i="11"/>
  <c r="H160" i="11"/>
  <c r="H145" i="12"/>
  <c r="H146" i="10"/>
  <c r="H63" i="10"/>
  <c r="H160" i="9"/>
  <c r="H68" i="9"/>
  <c r="K68" i="11"/>
  <c r="K63" i="12"/>
  <c r="K160" i="11"/>
  <c r="K145" i="12"/>
  <c r="K63" i="10"/>
  <c r="K146" i="10"/>
  <c r="K160" i="9"/>
  <c r="K68" i="9"/>
  <c r="F63" i="12"/>
  <c r="F68" i="11"/>
  <c r="F160" i="11"/>
  <c r="F145" i="12"/>
  <c r="F146" i="10"/>
  <c r="F63" i="10"/>
  <c r="F160" i="9"/>
  <c r="F68" i="9"/>
  <c r="C109" i="3"/>
  <c r="O117" i="9"/>
  <c r="G118" i="9"/>
  <c r="M118" i="9"/>
  <c r="N118" i="9"/>
  <c r="H118" i="9"/>
  <c r="J118" i="9"/>
  <c r="F118" i="9"/>
  <c r="E118" i="9"/>
  <c r="Y31" i="12"/>
  <c r="C32" i="12"/>
  <c r="X31" i="12"/>
  <c r="C113" i="12"/>
  <c r="C123" i="11"/>
  <c r="X31" i="11"/>
  <c r="C32" i="11"/>
  <c r="Y31" i="11"/>
  <c r="C113" i="10"/>
  <c r="Y31" i="10"/>
  <c r="X31" i="10"/>
  <c r="C32" i="10"/>
  <c r="Y31" i="9"/>
  <c r="X31" i="9"/>
  <c r="C123" i="9"/>
  <c r="C77" i="9"/>
  <c r="C32" i="9"/>
  <c r="P27" i="4"/>
  <c r="I27" i="4"/>
  <c r="H27" i="4"/>
  <c r="F27" i="4"/>
  <c r="O25" i="9" s="1"/>
  <c r="G27" i="4"/>
  <c r="K118" i="9" s="1"/>
  <c r="D28" i="4"/>
  <c r="U27" i="4"/>
  <c r="W27" i="4"/>
  <c r="T27" i="4"/>
  <c r="V27" i="4"/>
  <c r="O30" i="7"/>
  <c r="C29" i="7"/>
  <c r="N29" i="5"/>
  <c r="C28" i="5"/>
  <c r="C28" i="6"/>
  <c r="P29" i="6"/>
  <c r="C154" i="3"/>
  <c r="L154" i="9" l="1"/>
  <c r="L62" i="9"/>
  <c r="L57" i="10"/>
  <c r="L154" i="11"/>
  <c r="L57" i="12"/>
  <c r="L140" i="10"/>
  <c r="L139" i="12"/>
  <c r="L62" i="11"/>
  <c r="L149" i="3"/>
  <c r="L156" i="11"/>
  <c r="L59" i="10"/>
  <c r="L64" i="11"/>
  <c r="L156" i="9"/>
  <c r="L64" i="9"/>
  <c r="L59" i="12"/>
  <c r="L142" i="10"/>
  <c r="L141" i="12"/>
  <c r="N98" i="3"/>
  <c r="M100" i="3"/>
  <c r="M145" i="3" s="1"/>
  <c r="M101" i="3"/>
  <c r="M146" i="3" s="1"/>
  <c r="M102" i="3"/>
  <c r="M147" i="3" s="1"/>
  <c r="M103" i="3"/>
  <c r="M104" i="3"/>
  <c r="M149" i="3" s="1"/>
  <c r="M105" i="3"/>
  <c r="M150" i="3" s="1"/>
  <c r="M106" i="3"/>
  <c r="M151" i="3" s="1"/>
  <c r="M107" i="3"/>
  <c r="L158" i="11"/>
  <c r="L66" i="9"/>
  <c r="L66" i="11"/>
  <c r="L61" i="10"/>
  <c r="L143" i="12"/>
  <c r="L61" i="12"/>
  <c r="L144" i="10"/>
  <c r="L158" i="9"/>
  <c r="K64" i="9"/>
  <c r="K141" i="12"/>
  <c r="K64" i="11"/>
  <c r="K156" i="9"/>
  <c r="K59" i="10"/>
  <c r="K59" i="12"/>
  <c r="K142" i="10"/>
  <c r="K156" i="11"/>
  <c r="L153" i="9"/>
  <c r="L61" i="11"/>
  <c r="L138" i="12"/>
  <c r="L153" i="11"/>
  <c r="L61" i="9"/>
  <c r="L56" i="12"/>
  <c r="L139" i="10"/>
  <c r="L56" i="10"/>
  <c r="K57" i="12"/>
  <c r="K154" i="9"/>
  <c r="K62" i="9"/>
  <c r="K139" i="12"/>
  <c r="K154" i="11"/>
  <c r="K62" i="11"/>
  <c r="K140" i="10"/>
  <c r="K57" i="10"/>
  <c r="L151" i="3"/>
  <c r="L63" i="11"/>
  <c r="L141" i="10"/>
  <c r="L58" i="12"/>
  <c r="L63" i="9"/>
  <c r="L140" i="12"/>
  <c r="L155" i="9"/>
  <c r="L155" i="11"/>
  <c r="L58" i="10"/>
  <c r="K61" i="12"/>
  <c r="K144" i="10"/>
  <c r="K66" i="11"/>
  <c r="K61" i="10"/>
  <c r="K143" i="12"/>
  <c r="K66" i="9"/>
  <c r="K158" i="11"/>
  <c r="K158" i="9"/>
  <c r="F26" i="9"/>
  <c r="G26" i="9"/>
  <c r="M26" i="9"/>
  <c r="D118" i="9"/>
  <c r="N26" i="9"/>
  <c r="I26" i="9"/>
  <c r="H26" i="9"/>
  <c r="I118" i="9"/>
  <c r="L118" i="9"/>
  <c r="L26" i="9"/>
  <c r="J26" i="9"/>
  <c r="D26" i="9"/>
  <c r="E26" i="9"/>
  <c r="K26" i="9"/>
  <c r="N27" i="10"/>
  <c r="L27" i="10"/>
  <c r="H27" i="10"/>
  <c r="M27" i="10"/>
  <c r="J27" i="10"/>
  <c r="E27" i="10"/>
  <c r="D27" i="10"/>
  <c r="F27" i="10"/>
  <c r="G27" i="10"/>
  <c r="O26" i="10"/>
  <c r="I27" i="10"/>
  <c r="K27" i="10"/>
  <c r="N120" i="11"/>
  <c r="L120" i="11"/>
  <c r="J120" i="11"/>
  <c r="D120" i="11"/>
  <c r="K120" i="11"/>
  <c r="O119" i="11"/>
  <c r="H120" i="11"/>
  <c r="I120" i="11"/>
  <c r="G120" i="11"/>
  <c r="E120" i="11"/>
  <c r="F120" i="11"/>
  <c r="M120" i="11"/>
  <c r="M109" i="10"/>
  <c r="I109" i="10"/>
  <c r="F109" i="10"/>
  <c r="K109" i="10"/>
  <c r="G109" i="10"/>
  <c r="E109" i="10"/>
  <c r="D109" i="10"/>
  <c r="N109" i="10"/>
  <c r="O108" i="10"/>
  <c r="J109" i="10"/>
  <c r="L109" i="10"/>
  <c r="H109" i="10"/>
  <c r="E29" i="12"/>
  <c r="O28" i="12"/>
  <c r="K29" i="12"/>
  <c r="J29" i="12"/>
  <c r="N29" i="12"/>
  <c r="M29" i="12"/>
  <c r="H29" i="12"/>
  <c r="L29" i="12"/>
  <c r="I29" i="12"/>
  <c r="F29" i="12"/>
  <c r="D29" i="12"/>
  <c r="G29" i="12"/>
  <c r="N29" i="11"/>
  <c r="E29" i="11"/>
  <c r="H29" i="11"/>
  <c r="G29" i="11"/>
  <c r="F29" i="11"/>
  <c r="J29" i="11"/>
  <c r="D29" i="11"/>
  <c r="O28" i="11"/>
  <c r="M29" i="11"/>
  <c r="K29" i="11"/>
  <c r="I29" i="11"/>
  <c r="L29" i="11"/>
  <c r="I110" i="12"/>
  <c r="K110" i="12"/>
  <c r="D110" i="12"/>
  <c r="N110" i="12"/>
  <c r="M110" i="12"/>
  <c r="L110" i="12"/>
  <c r="G110" i="12"/>
  <c r="H110" i="12"/>
  <c r="J110" i="12"/>
  <c r="O109" i="12"/>
  <c r="F110" i="12"/>
  <c r="E110" i="12"/>
  <c r="L109" i="3"/>
  <c r="L154" i="3" s="1"/>
  <c r="G109" i="3"/>
  <c r="G154" i="3" s="1"/>
  <c r="N109" i="3"/>
  <c r="H109" i="3"/>
  <c r="H154" i="3" s="1"/>
  <c r="M109" i="3"/>
  <c r="M154" i="3" s="1"/>
  <c r="F109" i="3"/>
  <c r="F154" i="3" s="1"/>
  <c r="J109" i="3"/>
  <c r="J154" i="3" s="1"/>
  <c r="D109" i="3"/>
  <c r="D154" i="3" s="1"/>
  <c r="I109" i="3"/>
  <c r="I154" i="3" s="1"/>
  <c r="E109" i="3"/>
  <c r="E154" i="3" s="1"/>
  <c r="K109" i="3"/>
  <c r="K154" i="3" s="1"/>
  <c r="I195" i="3"/>
  <c r="H69" i="11"/>
  <c r="H64" i="12"/>
  <c r="H161" i="11"/>
  <c r="H146" i="12"/>
  <c r="H64" i="10"/>
  <c r="H147" i="10"/>
  <c r="H161" i="9"/>
  <c r="H69" i="9"/>
  <c r="K69" i="11"/>
  <c r="K64" i="12"/>
  <c r="K146" i="12"/>
  <c r="K161" i="11"/>
  <c r="K147" i="10"/>
  <c r="K64" i="10"/>
  <c r="K161" i="9"/>
  <c r="K69" i="9"/>
  <c r="I64" i="12"/>
  <c r="I69" i="11"/>
  <c r="I161" i="11"/>
  <c r="I146" i="12"/>
  <c r="I64" i="10"/>
  <c r="I147" i="10"/>
  <c r="I161" i="9"/>
  <c r="I69" i="9"/>
  <c r="F64" i="12"/>
  <c r="F69" i="11"/>
  <c r="F161" i="11"/>
  <c r="F146" i="12"/>
  <c r="F64" i="10"/>
  <c r="F147" i="10"/>
  <c r="F69" i="9"/>
  <c r="F161" i="9"/>
  <c r="E64" i="12"/>
  <c r="E69" i="11"/>
  <c r="E146" i="12"/>
  <c r="E161" i="11"/>
  <c r="E64" i="10"/>
  <c r="E147" i="10"/>
  <c r="E161" i="9"/>
  <c r="E69" i="9"/>
  <c r="G64" i="12"/>
  <c r="G69" i="11"/>
  <c r="G146" i="12"/>
  <c r="G161" i="11"/>
  <c r="G64" i="10"/>
  <c r="G147" i="10"/>
  <c r="G161" i="9"/>
  <c r="G69" i="9"/>
  <c r="M69" i="11"/>
  <c r="M64" i="12"/>
  <c r="M146" i="12"/>
  <c r="M161" i="11"/>
  <c r="M64" i="10"/>
  <c r="M147" i="10"/>
  <c r="M161" i="9"/>
  <c r="M69" i="9"/>
  <c r="L64" i="12"/>
  <c r="L69" i="11"/>
  <c r="L161" i="11"/>
  <c r="L146" i="12"/>
  <c r="L147" i="10"/>
  <c r="L64" i="10"/>
  <c r="L161" i="9"/>
  <c r="L69" i="9"/>
  <c r="C110" i="3"/>
  <c r="D63" i="12"/>
  <c r="D68" i="11"/>
  <c r="D145" i="12"/>
  <c r="D160" i="11"/>
  <c r="D63" i="10"/>
  <c r="D146" i="10"/>
  <c r="D160" i="9"/>
  <c r="D68" i="9"/>
  <c r="J64" i="12"/>
  <c r="J69" i="11"/>
  <c r="J146" i="12"/>
  <c r="J161" i="11"/>
  <c r="J64" i="10"/>
  <c r="J147" i="10"/>
  <c r="J69" i="9"/>
  <c r="J161" i="9"/>
  <c r="C114" i="12"/>
  <c r="Y32" i="12"/>
  <c r="X32" i="12"/>
  <c r="C33" i="12"/>
  <c r="C124" i="11"/>
  <c r="C33" i="11"/>
  <c r="Y32" i="11"/>
  <c r="X32" i="11"/>
  <c r="C114" i="10"/>
  <c r="Y32" i="10"/>
  <c r="X32" i="10"/>
  <c r="C33" i="10"/>
  <c r="X32" i="9"/>
  <c r="Y32" i="9"/>
  <c r="C124" i="9"/>
  <c r="C78" i="9"/>
  <c r="C33" i="9"/>
  <c r="P28" i="4"/>
  <c r="I28" i="4"/>
  <c r="H28" i="4"/>
  <c r="F28" i="4"/>
  <c r="I27" i="9" s="1"/>
  <c r="G28" i="4"/>
  <c r="H119" i="9" s="1"/>
  <c r="D29" i="4"/>
  <c r="V28" i="4"/>
  <c r="T28" i="4"/>
  <c r="U28" i="4"/>
  <c r="W28" i="4"/>
  <c r="C29" i="5"/>
  <c r="N30" i="5"/>
  <c r="C29" i="6"/>
  <c r="P30" i="6"/>
  <c r="C30" i="7"/>
  <c r="O31" i="7"/>
  <c r="C155" i="3"/>
  <c r="M143" i="12" l="1"/>
  <c r="M158" i="9"/>
  <c r="M66" i="11"/>
  <c r="M144" i="10"/>
  <c r="M66" i="9"/>
  <c r="M61" i="12"/>
  <c r="M61" i="10"/>
  <c r="M158" i="11"/>
  <c r="L67" i="11"/>
  <c r="L145" i="10"/>
  <c r="L67" i="9"/>
  <c r="L144" i="12"/>
  <c r="L62" i="12"/>
  <c r="L62" i="10"/>
  <c r="L159" i="11"/>
  <c r="L159" i="9"/>
  <c r="M61" i="9"/>
  <c r="M153" i="9"/>
  <c r="M138" i="12"/>
  <c r="M153" i="11"/>
  <c r="M56" i="12"/>
  <c r="M56" i="10"/>
  <c r="M61" i="11"/>
  <c r="M139" i="10"/>
  <c r="M152" i="3"/>
  <c r="M148" i="3"/>
  <c r="O98" i="3"/>
  <c r="O110" i="3" s="1"/>
  <c r="O155" i="3" s="1"/>
  <c r="N100" i="3"/>
  <c r="N145" i="3" s="1"/>
  <c r="N101" i="3"/>
  <c r="N146" i="3" s="1"/>
  <c r="N102" i="3"/>
  <c r="N103" i="3"/>
  <c r="N148" i="3" s="1"/>
  <c r="N104" i="3"/>
  <c r="N149" i="3" s="1"/>
  <c r="N105" i="3"/>
  <c r="N150" i="3" s="1"/>
  <c r="N106" i="3"/>
  <c r="N107" i="3"/>
  <c r="N152" i="3" s="1"/>
  <c r="N108" i="3"/>
  <c r="M57" i="10"/>
  <c r="M139" i="12"/>
  <c r="M62" i="9"/>
  <c r="M154" i="11"/>
  <c r="M57" i="12"/>
  <c r="M62" i="11"/>
  <c r="M154" i="9"/>
  <c r="M140" i="10"/>
  <c r="L65" i="11"/>
  <c r="L157" i="9"/>
  <c r="L60" i="10"/>
  <c r="L60" i="12"/>
  <c r="L143" i="10"/>
  <c r="L65" i="9"/>
  <c r="L142" i="12"/>
  <c r="L157" i="11"/>
  <c r="M60" i="12"/>
  <c r="M143" i="10"/>
  <c r="M65" i="9"/>
  <c r="M142" i="12"/>
  <c r="M157" i="11"/>
  <c r="M60" i="10"/>
  <c r="M65" i="11"/>
  <c r="M157" i="9"/>
  <c r="M67" i="11"/>
  <c r="M62" i="10"/>
  <c r="M159" i="9"/>
  <c r="M159" i="11"/>
  <c r="M62" i="12"/>
  <c r="M145" i="10"/>
  <c r="M144" i="12"/>
  <c r="M67" i="9"/>
  <c r="M155" i="9"/>
  <c r="M141" i="10"/>
  <c r="M63" i="11"/>
  <c r="M63" i="9"/>
  <c r="M58" i="10"/>
  <c r="M155" i="11"/>
  <c r="M140" i="12"/>
  <c r="M58" i="12"/>
  <c r="J119" i="9"/>
  <c r="L119" i="9"/>
  <c r="I119" i="9"/>
  <c r="K27" i="9"/>
  <c r="H27" i="9"/>
  <c r="O26" i="9"/>
  <c r="K119" i="9"/>
  <c r="E27" i="9"/>
  <c r="D27" i="9"/>
  <c r="F119" i="9"/>
  <c r="M119" i="9"/>
  <c r="M27" i="9"/>
  <c r="G119" i="9"/>
  <c r="N119" i="9"/>
  <c r="O118" i="9"/>
  <c r="G27" i="9"/>
  <c r="J27" i="9"/>
  <c r="L27" i="9"/>
  <c r="E119" i="9"/>
  <c r="D119" i="9"/>
  <c r="F27" i="9"/>
  <c r="N27" i="9"/>
  <c r="F28" i="10"/>
  <c r="M28" i="10"/>
  <c r="L28" i="10"/>
  <c r="N28" i="10"/>
  <c r="I28" i="10"/>
  <c r="H28" i="10"/>
  <c r="K28" i="10"/>
  <c r="G28" i="10"/>
  <c r="O27" i="10"/>
  <c r="J28" i="10"/>
  <c r="E28" i="10"/>
  <c r="D28" i="10"/>
  <c r="M110" i="10"/>
  <c r="J110" i="10"/>
  <c r="K110" i="10"/>
  <c r="F110" i="10"/>
  <c r="I110" i="10"/>
  <c r="H110" i="10"/>
  <c r="D110" i="10"/>
  <c r="G110" i="10"/>
  <c r="N110" i="10"/>
  <c r="E110" i="10"/>
  <c r="L110" i="10"/>
  <c r="O109" i="10"/>
  <c r="D111" i="12"/>
  <c r="H111" i="12"/>
  <c r="O110" i="12"/>
  <c r="F111" i="12"/>
  <c r="E111" i="12"/>
  <c r="N111" i="12"/>
  <c r="M111" i="12"/>
  <c r="L111" i="12"/>
  <c r="K111" i="12"/>
  <c r="J111" i="12"/>
  <c r="G111" i="12"/>
  <c r="I111" i="12"/>
  <c r="F30" i="12"/>
  <c r="E30" i="12"/>
  <c r="G30" i="12"/>
  <c r="K30" i="12"/>
  <c r="H30" i="12"/>
  <c r="N30" i="12"/>
  <c r="M30" i="12"/>
  <c r="L30" i="12"/>
  <c r="D30" i="12"/>
  <c r="J30" i="12"/>
  <c r="O29" i="12"/>
  <c r="I30" i="12"/>
  <c r="K30" i="11"/>
  <c r="J30" i="11"/>
  <c r="D30" i="11"/>
  <c r="O29" i="11"/>
  <c r="N30" i="11"/>
  <c r="E30" i="11"/>
  <c r="H30" i="11"/>
  <c r="G30" i="11"/>
  <c r="I30" i="11"/>
  <c r="L30" i="11"/>
  <c r="F30" i="11"/>
  <c r="M30" i="11"/>
  <c r="F121" i="11"/>
  <c r="N121" i="11"/>
  <c r="E121" i="11"/>
  <c r="H121" i="11"/>
  <c r="D121" i="11"/>
  <c r="M121" i="11"/>
  <c r="L121" i="11"/>
  <c r="O120" i="11"/>
  <c r="J121" i="11"/>
  <c r="G121" i="11"/>
  <c r="I121" i="11"/>
  <c r="K121" i="11"/>
  <c r="I196" i="3"/>
  <c r="E110" i="3"/>
  <c r="E155" i="3" s="1"/>
  <c r="F110" i="3"/>
  <c r="F155" i="3" s="1"/>
  <c r="L110" i="3"/>
  <c r="L155" i="3" s="1"/>
  <c r="G110" i="3"/>
  <c r="G155" i="3" s="1"/>
  <c r="H110" i="3"/>
  <c r="H155" i="3" s="1"/>
  <c r="M110" i="3"/>
  <c r="M155" i="3" s="1"/>
  <c r="K110" i="3"/>
  <c r="K155" i="3" s="1"/>
  <c r="D110" i="3"/>
  <c r="D155" i="3" s="1"/>
  <c r="I110" i="3"/>
  <c r="I155" i="3" s="1"/>
  <c r="J110" i="3"/>
  <c r="J155" i="3" s="1"/>
  <c r="N110" i="3"/>
  <c r="K195" i="3"/>
  <c r="N154" i="3"/>
  <c r="N70" i="11" s="1"/>
  <c r="J65" i="12"/>
  <c r="J70" i="11"/>
  <c r="J147" i="12"/>
  <c r="J162" i="11"/>
  <c r="J65" i="10"/>
  <c r="J148" i="10"/>
  <c r="J162" i="9"/>
  <c r="J70" i="9"/>
  <c r="I70" i="11"/>
  <c r="I65" i="12"/>
  <c r="I162" i="11"/>
  <c r="I147" i="12"/>
  <c r="I65" i="10"/>
  <c r="I148" i="10"/>
  <c r="I162" i="9"/>
  <c r="I70" i="9"/>
  <c r="D64" i="12"/>
  <c r="D69" i="11"/>
  <c r="D146" i="12"/>
  <c r="D161" i="11"/>
  <c r="D64" i="10"/>
  <c r="D147" i="10"/>
  <c r="D69" i="9"/>
  <c r="D161" i="9"/>
  <c r="H65" i="12"/>
  <c r="H70" i="11"/>
  <c r="H162" i="11"/>
  <c r="H147" i="12"/>
  <c r="H65" i="10"/>
  <c r="H148" i="10"/>
  <c r="H70" i="9"/>
  <c r="H162" i="9"/>
  <c r="L70" i="11"/>
  <c r="L65" i="12"/>
  <c r="L162" i="11"/>
  <c r="L147" i="12"/>
  <c r="L148" i="10"/>
  <c r="L65" i="10"/>
  <c r="L162" i="9"/>
  <c r="L70" i="9"/>
  <c r="C111" i="3"/>
  <c r="F70" i="11"/>
  <c r="F65" i="12"/>
  <c r="F162" i="11"/>
  <c r="F147" i="12"/>
  <c r="F65" i="10"/>
  <c r="F148" i="10"/>
  <c r="F70" i="9"/>
  <c r="F162" i="9"/>
  <c r="G70" i="11"/>
  <c r="G65" i="12"/>
  <c r="G147" i="12"/>
  <c r="G162" i="11"/>
  <c r="G148" i="10"/>
  <c r="G65" i="10"/>
  <c r="G162" i="9"/>
  <c r="G70" i="9"/>
  <c r="M70" i="11"/>
  <c r="M65" i="12"/>
  <c r="M162" i="11"/>
  <c r="M147" i="12"/>
  <c r="M148" i="10"/>
  <c r="M65" i="10"/>
  <c r="M70" i="9"/>
  <c r="M162" i="9"/>
  <c r="K70" i="11"/>
  <c r="K65" i="12"/>
  <c r="K162" i="11"/>
  <c r="K147" i="12"/>
  <c r="K148" i="10"/>
  <c r="K65" i="10"/>
  <c r="K162" i="9"/>
  <c r="K70" i="9"/>
  <c r="E65" i="12"/>
  <c r="E70" i="11"/>
  <c r="E162" i="11"/>
  <c r="E147" i="12"/>
  <c r="E148" i="10"/>
  <c r="E65" i="10"/>
  <c r="E162" i="9"/>
  <c r="E70" i="9"/>
  <c r="G28" i="9"/>
  <c r="L28" i="9"/>
  <c r="N28" i="9"/>
  <c r="X33" i="12"/>
  <c r="C34" i="12"/>
  <c r="Y33" i="12"/>
  <c r="C115" i="12"/>
  <c r="Y33" i="11"/>
  <c r="X33" i="11"/>
  <c r="C34" i="11"/>
  <c r="C125" i="11"/>
  <c r="X33" i="10"/>
  <c r="C34" i="10"/>
  <c r="Y33" i="10"/>
  <c r="C115" i="10"/>
  <c r="Y33" i="9"/>
  <c r="X33" i="9"/>
  <c r="C125" i="9"/>
  <c r="C79" i="9"/>
  <c r="C34" i="9"/>
  <c r="P29" i="4"/>
  <c r="G29" i="4"/>
  <c r="G120" i="9" s="1"/>
  <c r="H29" i="4"/>
  <c r="F29" i="4"/>
  <c r="D28" i="9" s="1"/>
  <c r="I29" i="4"/>
  <c r="D30" i="4"/>
  <c r="V29" i="4"/>
  <c r="U29" i="4"/>
  <c r="T29" i="4"/>
  <c r="W29" i="4"/>
  <c r="C30" i="6"/>
  <c r="P31" i="6"/>
  <c r="O32" i="7"/>
  <c r="C31" i="7"/>
  <c r="N31" i="5"/>
  <c r="C30" i="5"/>
  <c r="C156" i="3"/>
  <c r="Q149" i="3" l="1"/>
  <c r="K194" i="3"/>
  <c r="N160" i="9"/>
  <c r="N63" i="12"/>
  <c r="N145" i="12"/>
  <c r="N68" i="9"/>
  <c r="N68" i="11"/>
  <c r="N63" i="10"/>
  <c r="N160" i="11"/>
  <c r="N146" i="10"/>
  <c r="M63" i="12"/>
  <c r="M146" i="10"/>
  <c r="M160" i="11"/>
  <c r="M160" i="9"/>
  <c r="M68" i="11"/>
  <c r="M63" i="10"/>
  <c r="M68" i="9"/>
  <c r="M145" i="12"/>
  <c r="N151" i="3"/>
  <c r="N147" i="3"/>
  <c r="Q104" i="3"/>
  <c r="N158" i="11"/>
  <c r="N158" i="9"/>
  <c r="N61" i="12"/>
  <c r="N66" i="9"/>
  <c r="N61" i="10"/>
  <c r="N66" i="11"/>
  <c r="N144" i="10"/>
  <c r="N143" i="12"/>
  <c r="N62" i="11"/>
  <c r="N62" i="9"/>
  <c r="N139" i="12"/>
  <c r="N57" i="12"/>
  <c r="N154" i="11"/>
  <c r="N57" i="10"/>
  <c r="N154" i="9"/>
  <c r="N140" i="10"/>
  <c r="M64" i="11"/>
  <c r="M142" i="10"/>
  <c r="M156" i="11"/>
  <c r="M59" i="12"/>
  <c r="M156" i="9"/>
  <c r="M64" i="9"/>
  <c r="M59" i="10"/>
  <c r="M141" i="12"/>
  <c r="N156" i="11"/>
  <c r="N59" i="12"/>
  <c r="N64" i="11"/>
  <c r="N141" i="12"/>
  <c r="N142" i="10"/>
  <c r="N64" i="9"/>
  <c r="N156" i="9"/>
  <c r="N59" i="10"/>
  <c r="O100" i="3"/>
  <c r="O101" i="3"/>
  <c r="O102" i="3"/>
  <c r="O147" i="3" s="1"/>
  <c r="O103" i="3"/>
  <c r="O148" i="3" s="1"/>
  <c r="Q148" i="3" s="1"/>
  <c r="O104" i="3"/>
  <c r="O149" i="3" s="1"/>
  <c r="O105" i="3"/>
  <c r="O106" i="3"/>
  <c r="O151" i="3" s="1"/>
  <c r="O107" i="3"/>
  <c r="O152" i="3" s="1"/>
  <c r="O108" i="3"/>
  <c r="O153" i="3" s="1"/>
  <c r="O109" i="3"/>
  <c r="N153" i="3"/>
  <c r="Q108" i="3"/>
  <c r="N157" i="9"/>
  <c r="N65" i="9"/>
  <c r="N60" i="12"/>
  <c r="N142" i="12"/>
  <c r="N157" i="11"/>
  <c r="N65" i="11"/>
  <c r="N60" i="10"/>
  <c r="N143" i="10"/>
  <c r="N61" i="9"/>
  <c r="N61" i="11"/>
  <c r="N153" i="11"/>
  <c r="N138" i="12"/>
  <c r="N56" i="10"/>
  <c r="N56" i="12"/>
  <c r="N153" i="9"/>
  <c r="N139" i="10"/>
  <c r="I28" i="9"/>
  <c r="O27" i="9"/>
  <c r="F120" i="9"/>
  <c r="D120" i="9"/>
  <c r="O119" i="9"/>
  <c r="K28" i="9"/>
  <c r="E28" i="9"/>
  <c r="J28" i="9"/>
  <c r="M120" i="9"/>
  <c r="H120" i="9"/>
  <c r="I120" i="9"/>
  <c r="F28" i="9"/>
  <c r="H28" i="9"/>
  <c r="M28" i="9"/>
  <c r="J120" i="9"/>
  <c r="N120" i="9"/>
  <c r="E120" i="9"/>
  <c r="K120" i="9"/>
  <c r="L120" i="9"/>
  <c r="N65" i="12"/>
  <c r="N162" i="9"/>
  <c r="N70" i="9"/>
  <c r="N147" i="12"/>
  <c r="N162" i="11"/>
  <c r="E29" i="10"/>
  <c r="D29" i="10"/>
  <c r="M29" i="10"/>
  <c r="L29" i="10"/>
  <c r="K29" i="10"/>
  <c r="G29" i="10"/>
  <c r="J29" i="10"/>
  <c r="F29" i="10"/>
  <c r="N29" i="10"/>
  <c r="I29" i="10"/>
  <c r="H29" i="10"/>
  <c r="O28" i="10"/>
  <c r="H112" i="12"/>
  <c r="L112" i="12"/>
  <c r="O111" i="12"/>
  <c r="F112" i="12"/>
  <c r="G112" i="12"/>
  <c r="E112" i="12"/>
  <c r="J112" i="12"/>
  <c r="I112" i="12"/>
  <c r="D112" i="12"/>
  <c r="K112" i="12"/>
  <c r="N112" i="12"/>
  <c r="M112" i="12"/>
  <c r="E31" i="12"/>
  <c r="I31" i="12"/>
  <c r="M31" i="12"/>
  <c r="D31" i="12"/>
  <c r="K31" i="12"/>
  <c r="N31" i="12"/>
  <c r="J31" i="12"/>
  <c r="L31" i="12"/>
  <c r="O30" i="12"/>
  <c r="F31" i="12"/>
  <c r="G31" i="12"/>
  <c r="H31" i="12"/>
  <c r="J122" i="11"/>
  <c r="F122" i="11"/>
  <c r="I122" i="11"/>
  <c r="D122" i="11"/>
  <c r="L122" i="11"/>
  <c r="M122" i="11"/>
  <c r="H122" i="11"/>
  <c r="O121" i="11"/>
  <c r="E122" i="11"/>
  <c r="G122" i="11"/>
  <c r="N122" i="11"/>
  <c r="K122" i="11"/>
  <c r="G31" i="11"/>
  <c r="I31" i="11"/>
  <c r="L31" i="11"/>
  <c r="K31" i="11"/>
  <c r="M31" i="11"/>
  <c r="E31" i="11"/>
  <c r="F31" i="11"/>
  <c r="N31" i="11"/>
  <c r="H31" i="11"/>
  <c r="J31" i="11"/>
  <c r="D31" i="11"/>
  <c r="O30" i="11"/>
  <c r="N111" i="10"/>
  <c r="E111" i="10"/>
  <c r="J111" i="10"/>
  <c r="M111" i="10"/>
  <c r="L111" i="10"/>
  <c r="O110" i="10"/>
  <c r="H111" i="10"/>
  <c r="K111" i="10"/>
  <c r="F111" i="10"/>
  <c r="I111" i="10"/>
  <c r="D111" i="10"/>
  <c r="G111" i="10"/>
  <c r="N148" i="10"/>
  <c r="N65" i="10"/>
  <c r="K196" i="3"/>
  <c r="L111" i="3"/>
  <c r="L156" i="3" s="1"/>
  <c r="H111" i="3"/>
  <c r="H156" i="3" s="1"/>
  <c r="M111" i="3"/>
  <c r="M156" i="3" s="1"/>
  <c r="K111" i="3"/>
  <c r="K156" i="3" s="1"/>
  <c r="D111" i="3"/>
  <c r="D156" i="3" s="1"/>
  <c r="I111" i="3"/>
  <c r="I156" i="3" s="1"/>
  <c r="O111" i="3"/>
  <c r="O156" i="3" s="1"/>
  <c r="E111" i="3"/>
  <c r="E156" i="3" s="1"/>
  <c r="G111" i="3"/>
  <c r="G156" i="3" s="1"/>
  <c r="N111" i="3"/>
  <c r="F111" i="3"/>
  <c r="F156" i="3" s="1"/>
  <c r="J111" i="3"/>
  <c r="J156" i="3" s="1"/>
  <c r="N155" i="3"/>
  <c r="K197" i="3" s="1"/>
  <c r="I197" i="3"/>
  <c r="D65" i="12"/>
  <c r="D70" i="11"/>
  <c r="D162" i="11"/>
  <c r="D147" i="12"/>
  <c r="D148" i="10"/>
  <c r="D65" i="10"/>
  <c r="D70" i="9"/>
  <c r="D162" i="9"/>
  <c r="G66" i="12"/>
  <c r="G71" i="11"/>
  <c r="G163" i="11"/>
  <c r="G148" i="12"/>
  <c r="G66" i="10"/>
  <c r="G149" i="10"/>
  <c r="G71" i="9"/>
  <c r="G163" i="9"/>
  <c r="H66" i="12"/>
  <c r="H71" i="11"/>
  <c r="H148" i="12"/>
  <c r="H163" i="11"/>
  <c r="H66" i="10"/>
  <c r="H149" i="10"/>
  <c r="H71" i="9"/>
  <c r="H163" i="9"/>
  <c r="F71" i="11"/>
  <c r="F66" i="12"/>
  <c r="F163" i="11"/>
  <c r="F148" i="12"/>
  <c r="F66" i="10"/>
  <c r="F149" i="10"/>
  <c r="F71" i="9"/>
  <c r="F163" i="9"/>
  <c r="Q110" i="3"/>
  <c r="K66" i="12"/>
  <c r="K71" i="11"/>
  <c r="K163" i="11"/>
  <c r="K148" i="12"/>
  <c r="K66" i="10"/>
  <c r="K149" i="10"/>
  <c r="K163" i="9"/>
  <c r="K71" i="9"/>
  <c r="O71" i="11"/>
  <c r="O66" i="12"/>
  <c r="O163" i="11"/>
  <c r="O148" i="12"/>
  <c r="O149" i="10"/>
  <c r="O66" i="10"/>
  <c r="O163" i="9"/>
  <c r="O71" i="9"/>
  <c r="E71" i="11"/>
  <c r="E66" i="12"/>
  <c r="E163" i="11"/>
  <c r="E148" i="12"/>
  <c r="E66" i="10"/>
  <c r="E149" i="10"/>
  <c r="E163" i="9"/>
  <c r="E71" i="9"/>
  <c r="M71" i="11"/>
  <c r="M66" i="12"/>
  <c r="M148" i="12"/>
  <c r="M163" i="11"/>
  <c r="M149" i="10"/>
  <c r="M66" i="10"/>
  <c r="M163" i="9"/>
  <c r="M71" i="9"/>
  <c r="C112" i="3"/>
  <c r="J66" i="12"/>
  <c r="J71" i="11"/>
  <c r="J163" i="11"/>
  <c r="J148" i="12"/>
  <c r="J66" i="10"/>
  <c r="J149" i="10"/>
  <c r="J71" i="9"/>
  <c r="J163" i="9"/>
  <c r="I66" i="12"/>
  <c r="I71" i="11"/>
  <c r="I148" i="12"/>
  <c r="I163" i="11"/>
  <c r="I66" i="10"/>
  <c r="I149" i="10"/>
  <c r="I163" i="9"/>
  <c r="I71" i="9"/>
  <c r="L66" i="12"/>
  <c r="L71" i="11"/>
  <c r="L163" i="11"/>
  <c r="L148" i="12"/>
  <c r="L66" i="10"/>
  <c r="L149" i="10"/>
  <c r="L163" i="9"/>
  <c r="L71" i="9"/>
  <c r="J29" i="9"/>
  <c r="C116" i="12"/>
  <c r="C35" i="12"/>
  <c r="Y34" i="12"/>
  <c r="X34" i="12"/>
  <c r="C126" i="11"/>
  <c r="Y34" i="11"/>
  <c r="X34" i="11"/>
  <c r="C35" i="11"/>
  <c r="C116" i="10"/>
  <c r="C35" i="10"/>
  <c r="Y34" i="10"/>
  <c r="X34" i="10"/>
  <c r="Y34" i="9"/>
  <c r="X34" i="9"/>
  <c r="C126" i="9"/>
  <c r="C80" i="9"/>
  <c r="C35" i="9"/>
  <c r="P30" i="4"/>
  <c r="I30" i="4"/>
  <c r="G30" i="4"/>
  <c r="O120" i="9" s="1"/>
  <c r="H30" i="4"/>
  <c r="F30" i="4"/>
  <c r="K29" i="9" s="1"/>
  <c r="D31" i="4"/>
  <c r="T30" i="4"/>
  <c r="W30" i="4"/>
  <c r="U30" i="4"/>
  <c r="V30" i="4"/>
  <c r="C32" i="7"/>
  <c r="O33" i="7"/>
  <c r="C31" i="6"/>
  <c r="P32" i="6"/>
  <c r="C31" i="5"/>
  <c r="N32" i="5"/>
  <c r="C157" i="3"/>
  <c r="Q157" i="11" l="1"/>
  <c r="Q143" i="10"/>
  <c r="Z18" i="11"/>
  <c r="Z18" i="10"/>
  <c r="Z18" i="12"/>
  <c r="Z18" i="9"/>
  <c r="N145" i="10"/>
  <c r="N67" i="9"/>
  <c r="N62" i="10"/>
  <c r="N144" i="12"/>
  <c r="N159" i="9"/>
  <c r="Q159" i="9" s="1"/>
  <c r="N62" i="12"/>
  <c r="N159" i="11"/>
  <c r="N67" i="11"/>
  <c r="Q67" i="11" s="1"/>
  <c r="Q151" i="3"/>
  <c r="Q107" i="3"/>
  <c r="O146" i="12"/>
  <c r="O69" i="9"/>
  <c r="O64" i="12"/>
  <c r="O64" i="10"/>
  <c r="O69" i="11"/>
  <c r="O147" i="10"/>
  <c r="O161" i="11"/>
  <c r="O161" i="9"/>
  <c r="O143" i="10"/>
  <c r="O60" i="12"/>
  <c r="Q60" i="12" s="1"/>
  <c r="O60" i="10"/>
  <c r="Q60" i="10" s="1"/>
  <c r="O65" i="11"/>
  <c r="Q65" i="11" s="1"/>
  <c r="O157" i="9"/>
  <c r="Q157" i="9" s="1"/>
  <c r="O142" i="12"/>
  <c r="Q142" i="12" s="1"/>
  <c r="O157" i="11"/>
  <c r="O65" i="9"/>
  <c r="Q65" i="9" s="1"/>
  <c r="O145" i="3"/>
  <c r="Q100" i="3"/>
  <c r="Q106" i="3"/>
  <c r="Q160" i="11"/>
  <c r="O68" i="11"/>
  <c r="Q68" i="11" s="1"/>
  <c r="O146" i="10"/>
  <c r="Q146" i="10" s="1"/>
  <c r="O68" i="9"/>
  <c r="Q68" i="9" s="1"/>
  <c r="O160" i="9"/>
  <c r="O63" i="12"/>
  <c r="Q63" i="12" s="1"/>
  <c r="O63" i="10"/>
  <c r="O160" i="11"/>
  <c r="O145" i="12"/>
  <c r="Q64" i="11"/>
  <c r="Q103" i="3"/>
  <c r="N69" i="11"/>
  <c r="N161" i="9"/>
  <c r="Q161" i="9" s="1"/>
  <c r="N161" i="11"/>
  <c r="Q161" i="11" s="1"/>
  <c r="Q153" i="3"/>
  <c r="N147" i="10"/>
  <c r="N64" i="10"/>
  <c r="Q64" i="10" s="1"/>
  <c r="N64" i="12"/>
  <c r="Q64" i="12" s="1"/>
  <c r="N146" i="12"/>
  <c r="N69" i="9"/>
  <c r="O144" i="12"/>
  <c r="O145" i="10"/>
  <c r="O67" i="11"/>
  <c r="O62" i="12"/>
  <c r="O62" i="10"/>
  <c r="O159" i="11"/>
  <c r="O67" i="9"/>
  <c r="O159" i="9"/>
  <c r="O63" i="11"/>
  <c r="O155" i="11"/>
  <c r="Q155" i="11" s="1"/>
  <c r="O58" i="12"/>
  <c r="O63" i="9"/>
  <c r="O58" i="10"/>
  <c r="O141" i="10"/>
  <c r="Q141" i="10" s="1"/>
  <c r="O155" i="9"/>
  <c r="O140" i="12"/>
  <c r="Q59" i="12"/>
  <c r="Q102" i="3"/>
  <c r="Q152" i="3"/>
  <c r="Z19" i="9"/>
  <c r="Z19" i="11"/>
  <c r="Z19" i="10"/>
  <c r="Z19" i="12"/>
  <c r="O141" i="12"/>
  <c r="Q141" i="12" s="1"/>
  <c r="O156" i="9"/>
  <c r="Q156" i="9" s="1"/>
  <c r="O59" i="12"/>
  <c r="O142" i="10"/>
  <c r="Q142" i="10" s="1"/>
  <c r="O156" i="11"/>
  <c r="Q156" i="11" s="1"/>
  <c r="O59" i="10"/>
  <c r="O64" i="11"/>
  <c r="O64" i="9"/>
  <c r="Q64" i="9" s="1"/>
  <c r="Q63" i="10"/>
  <c r="O154" i="3"/>
  <c r="Q109" i="3"/>
  <c r="O150" i="3"/>
  <c r="Q105" i="3"/>
  <c r="O146" i="3"/>
  <c r="Q101" i="3"/>
  <c r="Q59" i="10"/>
  <c r="N63" i="9"/>
  <c r="N141" i="10"/>
  <c r="N58" i="10"/>
  <c r="N155" i="9"/>
  <c r="N58" i="12"/>
  <c r="N63" i="11"/>
  <c r="N140" i="12"/>
  <c r="N155" i="11"/>
  <c r="Q147" i="3"/>
  <c r="Q145" i="12"/>
  <c r="Q160" i="9"/>
  <c r="L29" i="9"/>
  <c r="M29" i="9"/>
  <c r="H121" i="9"/>
  <c r="L121" i="9"/>
  <c r="F121" i="9"/>
  <c r="I29" i="9"/>
  <c r="O28" i="9"/>
  <c r="I121" i="9"/>
  <c r="M121" i="9"/>
  <c r="D121" i="9"/>
  <c r="N29" i="9"/>
  <c r="E29" i="9"/>
  <c r="D29" i="9"/>
  <c r="F29" i="9"/>
  <c r="G121" i="9"/>
  <c r="E121" i="9"/>
  <c r="J121" i="9"/>
  <c r="G29" i="9"/>
  <c r="H29" i="9"/>
  <c r="K121" i="9"/>
  <c r="N121" i="9"/>
  <c r="N163" i="9"/>
  <c r="N163" i="11"/>
  <c r="M32" i="12"/>
  <c r="O31" i="12"/>
  <c r="F32" i="12"/>
  <c r="K32" i="12"/>
  <c r="E32" i="12"/>
  <c r="D32" i="12"/>
  <c r="H32" i="12"/>
  <c r="G32" i="12"/>
  <c r="I32" i="12"/>
  <c r="L32" i="12"/>
  <c r="N32" i="12"/>
  <c r="J32" i="12"/>
  <c r="K32" i="11"/>
  <c r="M32" i="11"/>
  <c r="F32" i="11"/>
  <c r="I32" i="11"/>
  <c r="J32" i="11"/>
  <c r="D32" i="11"/>
  <c r="L32" i="11"/>
  <c r="O31" i="11"/>
  <c r="E32" i="11"/>
  <c r="N32" i="11"/>
  <c r="H32" i="11"/>
  <c r="G32" i="11"/>
  <c r="F30" i="10"/>
  <c r="O29" i="10"/>
  <c r="K30" i="10"/>
  <c r="N30" i="10"/>
  <c r="J30" i="10"/>
  <c r="I30" i="10"/>
  <c r="H30" i="10"/>
  <c r="E30" i="10"/>
  <c r="D30" i="10"/>
  <c r="M30" i="10"/>
  <c r="L30" i="10"/>
  <c r="G30" i="10"/>
  <c r="G113" i="12"/>
  <c r="J113" i="12"/>
  <c r="K113" i="12"/>
  <c r="I113" i="12"/>
  <c r="H113" i="12"/>
  <c r="N113" i="12"/>
  <c r="M113" i="12"/>
  <c r="L113" i="12"/>
  <c r="D113" i="12"/>
  <c r="O112" i="12"/>
  <c r="F113" i="12"/>
  <c r="E113" i="12"/>
  <c r="N112" i="10"/>
  <c r="G112" i="10"/>
  <c r="O111" i="10"/>
  <c r="L112" i="10"/>
  <c r="J112" i="10"/>
  <c r="M112" i="10"/>
  <c r="F112" i="10"/>
  <c r="H112" i="10"/>
  <c r="K112" i="10"/>
  <c r="D112" i="10"/>
  <c r="I112" i="10"/>
  <c r="E112" i="10"/>
  <c r="F123" i="11"/>
  <c r="L123" i="11"/>
  <c r="G123" i="11"/>
  <c r="O122" i="11"/>
  <c r="E123" i="11"/>
  <c r="N123" i="11"/>
  <c r="J123" i="11"/>
  <c r="M123" i="11"/>
  <c r="H123" i="11"/>
  <c r="I123" i="11"/>
  <c r="K123" i="11"/>
  <c r="D123" i="11"/>
  <c r="H112" i="3"/>
  <c r="H157" i="3" s="1"/>
  <c r="M112" i="3"/>
  <c r="M157" i="3" s="1"/>
  <c r="D112" i="3"/>
  <c r="D157" i="3" s="1"/>
  <c r="I112" i="3"/>
  <c r="I157" i="3" s="1"/>
  <c r="O112" i="3"/>
  <c r="O157" i="3" s="1"/>
  <c r="E112" i="3"/>
  <c r="E157" i="3" s="1"/>
  <c r="G112" i="3"/>
  <c r="G157" i="3" s="1"/>
  <c r="K112" i="3"/>
  <c r="K157" i="3" s="1"/>
  <c r="J112" i="3"/>
  <c r="J157" i="3" s="1"/>
  <c r="N112" i="3"/>
  <c r="F112" i="3"/>
  <c r="F157" i="3" s="1"/>
  <c r="L112" i="3"/>
  <c r="L157" i="3" s="1"/>
  <c r="N71" i="11"/>
  <c r="N66" i="12"/>
  <c r="I198" i="3"/>
  <c r="N71" i="9"/>
  <c r="N149" i="10"/>
  <c r="N66" i="10"/>
  <c r="N156" i="3"/>
  <c r="N67" i="12" s="1"/>
  <c r="N148" i="12"/>
  <c r="F72" i="11"/>
  <c r="F67" i="12"/>
  <c r="F149" i="12"/>
  <c r="F164" i="11"/>
  <c r="F150" i="10"/>
  <c r="F67" i="10"/>
  <c r="F164" i="9"/>
  <c r="F72" i="9"/>
  <c r="Q111" i="3"/>
  <c r="O67" i="12"/>
  <c r="O72" i="11"/>
  <c r="O149" i="12"/>
  <c r="O164" i="11"/>
  <c r="O150" i="10"/>
  <c r="O67" i="10"/>
  <c r="O164" i="9"/>
  <c r="O72" i="9"/>
  <c r="C113" i="3"/>
  <c r="Q155" i="3"/>
  <c r="D66" i="12"/>
  <c r="D71" i="11"/>
  <c r="D148" i="12"/>
  <c r="D163" i="11"/>
  <c r="D66" i="10"/>
  <c r="D149" i="10"/>
  <c r="D71" i="9"/>
  <c r="D163" i="9"/>
  <c r="Q163" i="9" s="1"/>
  <c r="H67" i="12"/>
  <c r="H72" i="11"/>
  <c r="H149" i="12"/>
  <c r="H164" i="11"/>
  <c r="H67" i="10"/>
  <c r="H150" i="10"/>
  <c r="H164" i="9"/>
  <c r="H72" i="9"/>
  <c r="J72" i="11"/>
  <c r="J67" i="12"/>
  <c r="J164" i="11"/>
  <c r="J149" i="12"/>
  <c r="J150" i="10"/>
  <c r="J67" i="10"/>
  <c r="J164" i="9"/>
  <c r="J72" i="9"/>
  <c r="K72" i="11"/>
  <c r="K67" i="12"/>
  <c r="K164" i="11"/>
  <c r="K149" i="12"/>
  <c r="K150" i="10"/>
  <c r="K67" i="10"/>
  <c r="K72" i="9"/>
  <c r="K164" i="9"/>
  <c r="M67" i="12"/>
  <c r="M72" i="11"/>
  <c r="M149" i="12"/>
  <c r="M164" i="11"/>
  <c r="M150" i="10"/>
  <c r="M67" i="10"/>
  <c r="M164" i="9"/>
  <c r="M72" i="9"/>
  <c r="E72" i="11"/>
  <c r="E67" i="12"/>
  <c r="E164" i="11"/>
  <c r="E149" i="12"/>
  <c r="E67" i="10"/>
  <c r="E150" i="10"/>
  <c r="E164" i="9"/>
  <c r="E72" i="9"/>
  <c r="I72" i="11"/>
  <c r="I67" i="12"/>
  <c r="I164" i="11"/>
  <c r="I149" i="12"/>
  <c r="I150" i="10"/>
  <c r="I67" i="10"/>
  <c r="I164" i="9"/>
  <c r="I72" i="9"/>
  <c r="G72" i="11"/>
  <c r="G67" i="12"/>
  <c r="G164" i="11"/>
  <c r="G149" i="12"/>
  <c r="G150" i="10"/>
  <c r="G67" i="10"/>
  <c r="G72" i="9"/>
  <c r="G164" i="9"/>
  <c r="L72" i="11"/>
  <c r="L67" i="12"/>
  <c r="L164" i="11"/>
  <c r="L149" i="12"/>
  <c r="L67" i="10"/>
  <c r="L150" i="10"/>
  <c r="L164" i="9"/>
  <c r="L72" i="9"/>
  <c r="G122" i="9"/>
  <c r="H122" i="9"/>
  <c r="D30" i="9"/>
  <c r="G30" i="9"/>
  <c r="N30" i="9"/>
  <c r="F30" i="9"/>
  <c r="Y35" i="12"/>
  <c r="X35" i="12"/>
  <c r="C36" i="12"/>
  <c r="C117" i="12"/>
  <c r="C127" i="11"/>
  <c r="X35" i="11"/>
  <c r="C36" i="11"/>
  <c r="Y35" i="11"/>
  <c r="Y35" i="10"/>
  <c r="X35" i="10"/>
  <c r="C36" i="10"/>
  <c r="C117" i="10"/>
  <c r="X35" i="9"/>
  <c r="Y35" i="9"/>
  <c r="C127" i="9"/>
  <c r="C81" i="9"/>
  <c r="C36" i="9"/>
  <c r="P31" i="4"/>
  <c r="H31" i="4"/>
  <c r="F31" i="4"/>
  <c r="J30" i="9" s="1"/>
  <c r="I31" i="4"/>
  <c r="G31" i="4"/>
  <c r="O121" i="9" s="1"/>
  <c r="D32" i="4"/>
  <c r="W31" i="4"/>
  <c r="U31" i="4"/>
  <c r="T31" i="4"/>
  <c r="V31" i="4"/>
  <c r="C32" i="6"/>
  <c r="P33" i="6"/>
  <c r="N33" i="5"/>
  <c r="C32" i="5"/>
  <c r="O34" i="7"/>
  <c r="C33" i="7"/>
  <c r="C158" i="3"/>
  <c r="O61" i="10" l="1"/>
  <c r="Q61" i="10" s="1"/>
  <c r="O144" i="10"/>
  <c r="Q144" i="10" s="1"/>
  <c r="O66" i="11"/>
  <c r="Q66" i="11" s="1"/>
  <c r="O143" i="12"/>
  <c r="Q143" i="12" s="1"/>
  <c r="O158" i="9"/>
  <c r="Q158" i="9" s="1"/>
  <c r="O158" i="11"/>
  <c r="Q158" i="11" s="1"/>
  <c r="O66" i="9"/>
  <c r="Q66" i="9" s="1"/>
  <c r="O61" i="12"/>
  <c r="Q61" i="12" s="1"/>
  <c r="Q150" i="3"/>
  <c r="Q145" i="10"/>
  <c r="Q155" i="9"/>
  <c r="Q58" i="12"/>
  <c r="Q146" i="12"/>
  <c r="Z23" i="10"/>
  <c r="Z23" i="11"/>
  <c r="Z23" i="12"/>
  <c r="Z23" i="9"/>
  <c r="Q62" i="12"/>
  <c r="Q67" i="9"/>
  <c r="Z21" i="9"/>
  <c r="Z21" i="10"/>
  <c r="Z21" i="12"/>
  <c r="Z21" i="11"/>
  <c r="Q58" i="10"/>
  <c r="Q63" i="11"/>
  <c r="O61" i="9"/>
  <c r="Q61" i="9" s="1"/>
  <c r="O153" i="11"/>
  <c r="Q153" i="11" s="1"/>
  <c r="O61" i="11"/>
  <c r="Q61" i="11" s="1"/>
  <c r="O56" i="12"/>
  <c r="Q56" i="12" s="1"/>
  <c r="O138" i="12"/>
  <c r="Q138" i="12" s="1"/>
  <c r="O56" i="10"/>
  <c r="Q56" i="10" s="1"/>
  <c r="O153" i="9"/>
  <c r="Q153" i="9" s="1"/>
  <c r="O139" i="10"/>
  <c r="Q139" i="10" s="1"/>
  <c r="Q145" i="3"/>
  <c r="Q144" i="12"/>
  <c r="Z22" i="11"/>
  <c r="Z22" i="10"/>
  <c r="Z22" i="12"/>
  <c r="Z22" i="9"/>
  <c r="Z17" i="12"/>
  <c r="Z17" i="11"/>
  <c r="Z17" i="10"/>
  <c r="Z17" i="9"/>
  <c r="O62" i="9"/>
  <c r="Q62" i="9" s="1"/>
  <c r="O154" i="11"/>
  <c r="Q154" i="11" s="1"/>
  <c r="O62" i="11"/>
  <c r="Q62" i="11" s="1"/>
  <c r="O57" i="12"/>
  <c r="Q57" i="12" s="1"/>
  <c r="O57" i="10"/>
  <c r="Q57" i="10" s="1"/>
  <c r="O139" i="12"/>
  <c r="Q139" i="12" s="1"/>
  <c r="O154" i="9"/>
  <c r="Q154" i="9" s="1"/>
  <c r="O140" i="10"/>
  <c r="Q140" i="10" s="1"/>
  <c r="Q146" i="3"/>
  <c r="O65" i="12"/>
  <c r="Q65" i="12" s="1"/>
  <c r="O65" i="10"/>
  <c r="Q65" i="10" s="1"/>
  <c r="O70" i="9"/>
  <c r="Q70" i="9" s="1"/>
  <c r="O70" i="11"/>
  <c r="Q70" i="11" s="1"/>
  <c r="O147" i="12"/>
  <c r="Q147" i="12" s="1"/>
  <c r="O162" i="9"/>
  <c r="Q162" i="9" s="1"/>
  <c r="O162" i="11"/>
  <c r="Q162" i="11" s="1"/>
  <c r="O148" i="10"/>
  <c r="Q148" i="10" s="1"/>
  <c r="Q154" i="3"/>
  <c r="Q140" i="12"/>
  <c r="Q63" i="9"/>
  <c r="Q69" i="9"/>
  <c r="Q147" i="10"/>
  <c r="Q69" i="11"/>
  <c r="Q159" i="11"/>
  <c r="Q62" i="10"/>
  <c r="M30" i="9"/>
  <c r="O29" i="9"/>
  <c r="L122" i="9"/>
  <c r="N122" i="9"/>
  <c r="J122" i="9"/>
  <c r="I30" i="9"/>
  <c r="H30" i="9"/>
  <c r="I122" i="9"/>
  <c r="F122" i="9"/>
  <c r="D122" i="9"/>
  <c r="L30" i="9"/>
  <c r="K30" i="9"/>
  <c r="E30" i="9"/>
  <c r="E122" i="9"/>
  <c r="M122" i="9"/>
  <c r="K122" i="9"/>
  <c r="Q163" i="11"/>
  <c r="N149" i="12"/>
  <c r="I199" i="3"/>
  <c r="K113" i="10"/>
  <c r="G113" i="10"/>
  <c r="E113" i="10"/>
  <c r="D113" i="10"/>
  <c r="N113" i="10"/>
  <c r="O112" i="10"/>
  <c r="J113" i="10"/>
  <c r="L113" i="10"/>
  <c r="H113" i="10"/>
  <c r="M113" i="10"/>
  <c r="I113" i="10"/>
  <c r="F113" i="10"/>
  <c r="E31" i="10"/>
  <c r="D31" i="10"/>
  <c r="G31" i="10"/>
  <c r="O30" i="10"/>
  <c r="N31" i="10"/>
  <c r="M31" i="10"/>
  <c r="L31" i="10"/>
  <c r="I31" i="10"/>
  <c r="H31" i="10"/>
  <c r="J31" i="10"/>
  <c r="F31" i="10"/>
  <c r="K31" i="10"/>
  <c r="J33" i="11"/>
  <c r="D33" i="11"/>
  <c r="O32" i="11"/>
  <c r="M33" i="11"/>
  <c r="N33" i="11"/>
  <c r="E33" i="11"/>
  <c r="H33" i="11"/>
  <c r="G33" i="11"/>
  <c r="F33" i="11"/>
  <c r="L33" i="11"/>
  <c r="I33" i="11"/>
  <c r="K33" i="11"/>
  <c r="J124" i="11"/>
  <c r="D124" i="11"/>
  <c r="K124" i="11"/>
  <c r="E124" i="11"/>
  <c r="G124" i="11"/>
  <c r="I124" i="11"/>
  <c r="N124" i="11"/>
  <c r="L124" i="11"/>
  <c r="F124" i="11"/>
  <c r="O123" i="11"/>
  <c r="H124" i="11"/>
  <c r="M124" i="11"/>
  <c r="M33" i="12"/>
  <c r="E33" i="12"/>
  <c r="F33" i="12"/>
  <c r="G33" i="12"/>
  <c r="J33" i="12"/>
  <c r="I33" i="12"/>
  <c r="H33" i="12"/>
  <c r="L33" i="12"/>
  <c r="O32" i="12"/>
  <c r="D33" i="12"/>
  <c r="K33" i="12"/>
  <c r="N33" i="12"/>
  <c r="K114" i="12"/>
  <c r="D114" i="12"/>
  <c r="N114" i="12"/>
  <c r="M114" i="12"/>
  <c r="G114" i="12"/>
  <c r="L114" i="12"/>
  <c r="O113" i="12"/>
  <c r="F114" i="12"/>
  <c r="E114" i="12"/>
  <c r="J114" i="12"/>
  <c r="I114" i="12"/>
  <c r="H114" i="12"/>
  <c r="Q71" i="9"/>
  <c r="Q66" i="12"/>
  <c r="Q149" i="10"/>
  <c r="Q148" i="12"/>
  <c r="Q71" i="11"/>
  <c r="Q66" i="10"/>
  <c r="N67" i="10"/>
  <c r="N164" i="11"/>
  <c r="N72" i="11"/>
  <c r="N72" i="9"/>
  <c r="N164" i="9"/>
  <c r="N157" i="3"/>
  <c r="N68" i="10" s="1"/>
  <c r="K113" i="3"/>
  <c r="K158" i="3" s="1"/>
  <c r="O113" i="3"/>
  <c r="O158" i="3" s="1"/>
  <c r="G113" i="3"/>
  <c r="G158" i="3" s="1"/>
  <c r="N113" i="3"/>
  <c r="F113" i="3"/>
  <c r="F158" i="3" s="1"/>
  <c r="J113" i="3"/>
  <c r="J158" i="3" s="1"/>
  <c r="L113" i="3"/>
  <c r="L158" i="3" s="1"/>
  <c r="H113" i="3"/>
  <c r="H158" i="3" s="1"/>
  <c r="M113" i="3"/>
  <c r="M158" i="3" s="1"/>
  <c r="D113" i="3"/>
  <c r="D158" i="3" s="1"/>
  <c r="I113" i="3"/>
  <c r="I158" i="3" s="1"/>
  <c r="E113" i="3"/>
  <c r="E158" i="3" s="1"/>
  <c r="K198" i="3"/>
  <c r="N150" i="10"/>
  <c r="J73" i="11"/>
  <c r="J68" i="12"/>
  <c r="J150" i="12"/>
  <c r="J165" i="11"/>
  <c r="J151" i="10"/>
  <c r="J68" i="10"/>
  <c r="J165" i="9"/>
  <c r="J73" i="9"/>
  <c r="E73" i="11"/>
  <c r="E68" i="12"/>
  <c r="E165" i="11"/>
  <c r="E150" i="12"/>
  <c r="E68" i="10"/>
  <c r="E151" i="10"/>
  <c r="E165" i="9"/>
  <c r="E73" i="9"/>
  <c r="Q112" i="3"/>
  <c r="G73" i="11"/>
  <c r="G68" i="12"/>
  <c r="G150" i="12"/>
  <c r="G165" i="11"/>
  <c r="G151" i="10"/>
  <c r="G68" i="10"/>
  <c r="G73" i="9"/>
  <c r="G165" i="9"/>
  <c r="H68" i="12"/>
  <c r="H73" i="11"/>
  <c r="H150" i="12"/>
  <c r="H165" i="11"/>
  <c r="H151" i="10"/>
  <c r="H68" i="10"/>
  <c r="H165" i="9"/>
  <c r="H73" i="9"/>
  <c r="L73" i="11"/>
  <c r="L68" i="12"/>
  <c r="L150" i="12"/>
  <c r="L165" i="11"/>
  <c r="L151" i="10"/>
  <c r="L68" i="10"/>
  <c r="L73" i="9"/>
  <c r="L165" i="9"/>
  <c r="F68" i="12"/>
  <c r="F73" i="11"/>
  <c r="F165" i="11"/>
  <c r="F150" i="12"/>
  <c r="F151" i="10"/>
  <c r="F68" i="10"/>
  <c r="F73" i="9"/>
  <c r="F165" i="9"/>
  <c r="M73" i="11"/>
  <c r="M68" i="12"/>
  <c r="M150" i="12"/>
  <c r="M165" i="11"/>
  <c r="M151" i="10"/>
  <c r="M68" i="10"/>
  <c r="M73" i="9"/>
  <c r="M165" i="9"/>
  <c r="N68" i="12"/>
  <c r="C114" i="3"/>
  <c r="Z25" i="10"/>
  <c r="Z25" i="11"/>
  <c r="Z25" i="12"/>
  <c r="H34" i="2"/>
  <c r="H35" i="2" s="1"/>
  <c r="Z25" i="9"/>
  <c r="O73" i="11"/>
  <c r="O68" i="12"/>
  <c r="O165" i="11"/>
  <c r="O150" i="12"/>
  <c r="O151" i="10"/>
  <c r="O68" i="10"/>
  <c r="O165" i="9"/>
  <c r="O73" i="9"/>
  <c r="K68" i="12"/>
  <c r="K73" i="11"/>
  <c r="K165" i="11"/>
  <c r="K150" i="12"/>
  <c r="K151" i="10"/>
  <c r="K68" i="10"/>
  <c r="K165" i="9"/>
  <c r="K73" i="9"/>
  <c r="I68" i="12"/>
  <c r="I73" i="11"/>
  <c r="I150" i="12"/>
  <c r="I165" i="11"/>
  <c r="I68" i="10"/>
  <c r="I151" i="10"/>
  <c r="I73" i="9"/>
  <c r="I165" i="9"/>
  <c r="Q156" i="3"/>
  <c r="D67" i="12"/>
  <c r="Q67" i="12" s="1"/>
  <c r="D72" i="11"/>
  <c r="Q72" i="11" s="1"/>
  <c r="D164" i="11"/>
  <c r="D149" i="12"/>
  <c r="Q149" i="12" s="1"/>
  <c r="D150" i="10"/>
  <c r="D67" i="10"/>
  <c r="D72" i="9"/>
  <c r="D164" i="9"/>
  <c r="N31" i="9"/>
  <c r="F31" i="9"/>
  <c r="F123" i="9"/>
  <c r="D123" i="9"/>
  <c r="C118" i="12"/>
  <c r="Y36" i="12"/>
  <c r="X36" i="12"/>
  <c r="C37" i="12"/>
  <c r="C128" i="11"/>
  <c r="C37" i="11"/>
  <c r="Y36" i="11"/>
  <c r="X36" i="11"/>
  <c r="Y36" i="10"/>
  <c r="X36" i="10"/>
  <c r="C37" i="10"/>
  <c r="C118" i="10"/>
  <c r="X36" i="9"/>
  <c r="Y36" i="9"/>
  <c r="C128" i="9"/>
  <c r="C82" i="9"/>
  <c r="C37" i="9"/>
  <c r="P32" i="4"/>
  <c r="G32" i="4"/>
  <c r="K123" i="9" s="1"/>
  <c r="F32" i="4"/>
  <c r="G31" i="9" s="1"/>
  <c r="I32" i="4"/>
  <c r="H32" i="4"/>
  <c r="D33" i="4"/>
  <c r="T32" i="4"/>
  <c r="U32" i="4"/>
  <c r="W32" i="4"/>
  <c r="V32" i="4"/>
  <c r="C33" i="5"/>
  <c r="N34" i="5"/>
  <c r="C33" i="6"/>
  <c r="P34" i="6"/>
  <c r="C34" i="7"/>
  <c r="C159" i="3"/>
  <c r="Z16" i="11" l="1"/>
  <c r="Z16" i="12"/>
  <c r="Z16" i="9"/>
  <c r="Z16" i="10"/>
  <c r="Z15" i="12"/>
  <c r="Z15" i="10"/>
  <c r="Z15" i="11"/>
  <c r="Z15" i="9"/>
  <c r="Z24" i="11"/>
  <c r="Z24" i="9"/>
  <c r="Z24" i="12"/>
  <c r="Z24" i="10"/>
  <c r="Z20" i="9"/>
  <c r="Z20" i="11"/>
  <c r="Z20" i="12"/>
  <c r="Z20" i="10"/>
  <c r="J123" i="9"/>
  <c r="G123" i="9"/>
  <c r="I123" i="9"/>
  <c r="K31" i="9"/>
  <c r="D31" i="9"/>
  <c r="I31" i="9"/>
  <c r="M123" i="9"/>
  <c r="H123" i="9"/>
  <c r="M31" i="9"/>
  <c r="H31" i="9"/>
  <c r="O30" i="9"/>
  <c r="E123" i="9"/>
  <c r="N123" i="9"/>
  <c r="L123" i="9"/>
  <c r="O122" i="9"/>
  <c r="L31" i="9"/>
  <c r="J31" i="9"/>
  <c r="E31" i="9"/>
  <c r="N165" i="9"/>
  <c r="N151" i="10"/>
  <c r="N150" i="12"/>
  <c r="N165" i="11"/>
  <c r="Q67" i="10"/>
  <c r="Q164" i="9"/>
  <c r="H114" i="10"/>
  <c r="D114" i="10"/>
  <c r="G114" i="10"/>
  <c r="N114" i="10"/>
  <c r="E114" i="10"/>
  <c r="L114" i="10"/>
  <c r="O113" i="10"/>
  <c r="M114" i="10"/>
  <c r="J114" i="10"/>
  <c r="K114" i="10"/>
  <c r="F114" i="10"/>
  <c r="I114" i="10"/>
  <c r="K32" i="10"/>
  <c r="G32" i="10"/>
  <c r="O31" i="10"/>
  <c r="F32" i="10"/>
  <c r="M32" i="10"/>
  <c r="L32" i="10"/>
  <c r="N32" i="10"/>
  <c r="I32" i="10"/>
  <c r="H32" i="10"/>
  <c r="J32" i="10"/>
  <c r="E32" i="10"/>
  <c r="D32" i="10"/>
  <c r="H115" i="12"/>
  <c r="O114" i="12"/>
  <c r="F115" i="12"/>
  <c r="K115" i="12"/>
  <c r="E115" i="12"/>
  <c r="D115" i="12"/>
  <c r="G115" i="12"/>
  <c r="J115" i="12"/>
  <c r="I115" i="12"/>
  <c r="N115" i="12"/>
  <c r="M115" i="12"/>
  <c r="L115" i="12"/>
  <c r="N34" i="11"/>
  <c r="E34" i="11"/>
  <c r="H34" i="11"/>
  <c r="G34" i="11"/>
  <c r="I34" i="11"/>
  <c r="L34" i="11"/>
  <c r="K34" i="11"/>
  <c r="J34" i="11"/>
  <c r="D34" i="11"/>
  <c r="O33" i="11"/>
  <c r="F34" i="11"/>
  <c r="M34" i="11"/>
  <c r="I34" i="12"/>
  <c r="K34" i="12"/>
  <c r="H34" i="12"/>
  <c r="N34" i="12"/>
  <c r="M34" i="12"/>
  <c r="F34" i="12"/>
  <c r="L34" i="12"/>
  <c r="G34" i="12"/>
  <c r="J34" i="12"/>
  <c r="O33" i="12"/>
  <c r="E34" i="12"/>
  <c r="D34" i="12"/>
  <c r="Q150" i="10"/>
  <c r="H125" i="11"/>
  <c r="I125" i="11"/>
  <c r="D125" i="11"/>
  <c r="K125" i="11"/>
  <c r="M125" i="11"/>
  <c r="F125" i="11"/>
  <c r="E125" i="11"/>
  <c r="N125" i="11"/>
  <c r="J125" i="11"/>
  <c r="L125" i="11"/>
  <c r="G125" i="11"/>
  <c r="O124" i="11"/>
  <c r="Q164" i="11"/>
  <c r="N73" i="11"/>
  <c r="N73" i="9"/>
  <c r="Q72" i="9"/>
  <c r="N158" i="3"/>
  <c r="N74" i="11" s="1"/>
  <c r="I200" i="3"/>
  <c r="K114" i="3"/>
  <c r="K159" i="3" s="1"/>
  <c r="L114" i="3"/>
  <c r="L159" i="3" s="1"/>
  <c r="J114" i="3"/>
  <c r="J159" i="3" s="1"/>
  <c r="H114" i="3"/>
  <c r="H159" i="3" s="1"/>
  <c r="M114" i="3"/>
  <c r="M159" i="3" s="1"/>
  <c r="N114" i="3"/>
  <c r="D114" i="3"/>
  <c r="D159" i="3" s="1"/>
  <c r="I114" i="3"/>
  <c r="I159" i="3" s="1"/>
  <c r="E114" i="3"/>
  <c r="E159" i="3" s="1"/>
  <c r="O114" i="3"/>
  <c r="O159" i="3" s="1"/>
  <c r="F114" i="3"/>
  <c r="F159" i="3" s="1"/>
  <c r="G114" i="3"/>
  <c r="G159" i="3" s="1"/>
  <c r="K199" i="3"/>
  <c r="F74" i="11"/>
  <c r="F69" i="12"/>
  <c r="F166" i="11"/>
  <c r="F151" i="12"/>
  <c r="F69" i="10"/>
  <c r="F152" i="10"/>
  <c r="F74" i="9"/>
  <c r="F166" i="9"/>
  <c r="O74" i="11"/>
  <c r="O69" i="12"/>
  <c r="O166" i="11"/>
  <c r="O151" i="12"/>
  <c r="O152" i="10"/>
  <c r="O69" i="10"/>
  <c r="O74" i="9"/>
  <c r="O166" i="9"/>
  <c r="G74" i="11"/>
  <c r="G69" i="12"/>
  <c r="G166" i="11"/>
  <c r="G151" i="12"/>
  <c r="G152" i="10"/>
  <c r="G69" i="10"/>
  <c r="G74" i="9"/>
  <c r="G166" i="9"/>
  <c r="J74" i="11"/>
  <c r="J69" i="12"/>
  <c r="J166" i="11"/>
  <c r="J151" i="12"/>
  <c r="J152" i="10"/>
  <c r="J69" i="10"/>
  <c r="J74" i="9"/>
  <c r="J166" i="9"/>
  <c r="E74" i="11"/>
  <c r="E69" i="12"/>
  <c r="E166" i="11"/>
  <c r="E151" i="12"/>
  <c r="E69" i="10"/>
  <c r="E152" i="10"/>
  <c r="E166" i="9"/>
  <c r="E74" i="9"/>
  <c r="I74" i="11"/>
  <c r="I69" i="12"/>
  <c r="I166" i="11"/>
  <c r="I151" i="12"/>
  <c r="I152" i="10"/>
  <c r="I69" i="10"/>
  <c r="I166" i="9"/>
  <c r="I74" i="9"/>
  <c r="K74" i="11"/>
  <c r="K69" i="12"/>
  <c r="K151" i="12"/>
  <c r="K166" i="11"/>
  <c r="K69" i="10"/>
  <c r="K152" i="10"/>
  <c r="K74" i="9"/>
  <c r="K166" i="9"/>
  <c r="Q113" i="3"/>
  <c r="M69" i="12"/>
  <c r="M74" i="11"/>
  <c r="M151" i="12"/>
  <c r="M166" i="11"/>
  <c r="M152" i="10"/>
  <c r="M69" i="10"/>
  <c r="M166" i="9"/>
  <c r="M74" i="9"/>
  <c r="Q157" i="3"/>
  <c r="D73" i="11"/>
  <c r="Q73" i="11" s="1"/>
  <c r="D68" i="12"/>
  <c r="Q68" i="12" s="1"/>
  <c r="D165" i="11"/>
  <c r="D150" i="12"/>
  <c r="D151" i="10"/>
  <c r="D68" i="10"/>
  <c r="Q68" i="10" s="1"/>
  <c r="D73" i="9"/>
  <c r="D165" i="9"/>
  <c r="Z26" i="10"/>
  <c r="Z26" i="9"/>
  <c r="Z26" i="11"/>
  <c r="Z26" i="12"/>
  <c r="L69" i="12"/>
  <c r="L74" i="11"/>
  <c r="L151" i="12"/>
  <c r="L166" i="11"/>
  <c r="L152" i="10"/>
  <c r="L69" i="10"/>
  <c r="L74" i="9"/>
  <c r="L166" i="9"/>
  <c r="H69" i="12"/>
  <c r="H74" i="11"/>
  <c r="H166" i="11"/>
  <c r="H151" i="12"/>
  <c r="H152" i="10"/>
  <c r="H69" i="10"/>
  <c r="H166" i="9"/>
  <c r="H74" i="9"/>
  <c r="C115" i="3"/>
  <c r="H124" i="9"/>
  <c r="G124" i="9"/>
  <c r="L124" i="9"/>
  <c r="M124" i="9"/>
  <c r="X37" i="12"/>
  <c r="C38" i="12"/>
  <c r="O38" i="12" s="1"/>
  <c r="Y37" i="12"/>
  <c r="C119" i="12"/>
  <c r="Y37" i="11"/>
  <c r="X37" i="11"/>
  <c r="C38" i="11"/>
  <c r="C129" i="11"/>
  <c r="X37" i="10"/>
  <c r="Y37" i="10"/>
  <c r="C38" i="10"/>
  <c r="O38" i="10" s="1"/>
  <c r="C119" i="10"/>
  <c r="Y37" i="9"/>
  <c r="X37" i="9"/>
  <c r="C129" i="9"/>
  <c r="C83" i="9"/>
  <c r="C38" i="9"/>
  <c r="P33" i="4"/>
  <c r="I33" i="4"/>
  <c r="G33" i="4"/>
  <c r="K124" i="9" s="1"/>
  <c r="H33" i="4"/>
  <c r="F33" i="4"/>
  <c r="J32" i="9" s="1"/>
  <c r="D34" i="4"/>
  <c r="U33" i="4"/>
  <c r="W33" i="4"/>
  <c r="T33" i="4"/>
  <c r="V33" i="4"/>
  <c r="C34" i="6"/>
  <c r="P35" i="6"/>
  <c r="N35" i="5"/>
  <c r="C34" i="5"/>
  <c r="C160" i="3"/>
  <c r="N166" i="9" l="1"/>
  <c r="N166" i="11"/>
  <c r="D32" i="9"/>
  <c r="G32" i="9"/>
  <c r="K32" i="9"/>
  <c r="N124" i="9"/>
  <c r="N32" i="9"/>
  <c r="I32" i="9"/>
  <c r="M32" i="9"/>
  <c r="F124" i="9"/>
  <c r="I124" i="9"/>
  <c r="J124" i="9"/>
  <c r="O123" i="9"/>
  <c r="L32" i="9"/>
  <c r="H32" i="9"/>
  <c r="O31" i="9"/>
  <c r="D124" i="9"/>
  <c r="E124" i="9"/>
  <c r="F32" i="9"/>
  <c r="E32" i="9"/>
  <c r="Q150" i="12"/>
  <c r="Q151" i="10"/>
  <c r="Q165" i="9"/>
  <c r="N74" i="9"/>
  <c r="N151" i="12"/>
  <c r="Q165" i="11"/>
  <c r="N152" i="10"/>
  <c r="N69" i="12"/>
  <c r="N69" i="10"/>
  <c r="Q73" i="9"/>
  <c r="F116" i="12"/>
  <c r="G116" i="12"/>
  <c r="E116" i="12"/>
  <c r="D116" i="12"/>
  <c r="J116" i="12"/>
  <c r="I116" i="12"/>
  <c r="H116" i="12"/>
  <c r="L116" i="12"/>
  <c r="O115" i="12"/>
  <c r="K116" i="12"/>
  <c r="M116" i="12"/>
  <c r="N116" i="12"/>
  <c r="L35" i="11"/>
  <c r="K35" i="11"/>
  <c r="M35" i="11"/>
  <c r="E35" i="11"/>
  <c r="F35" i="11"/>
  <c r="N35" i="11"/>
  <c r="H35" i="11"/>
  <c r="G35" i="11"/>
  <c r="I35" i="11"/>
  <c r="J35" i="11"/>
  <c r="D35" i="11"/>
  <c r="O34" i="11"/>
  <c r="H115" i="10"/>
  <c r="K115" i="10"/>
  <c r="F115" i="10"/>
  <c r="I115" i="10"/>
  <c r="D115" i="10"/>
  <c r="G115" i="10"/>
  <c r="N115" i="10"/>
  <c r="E115" i="10"/>
  <c r="J115" i="10"/>
  <c r="M115" i="10"/>
  <c r="L115" i="10"/>
  <c r="O114" i="10"/>
  <c r="E35" i="12"/>
  <c r="I35" i="12"/>
  <c r="D35" i="12"/>
  <c r="K35" i="12"/>
  <c r="N35" i="12"/>
  <c r="L35" i="12"/>
  <c r="G35" i="12"/>
  <c r="M35" i="12"/>
  <c r="H35" i="12"/>
  <c r="J35" i="12"/>
  <c r="O34" i="12"/>
  <c r="F35" i="12"/>
  <c r="G33" i="10"/>
  <c r="J33" i="10"/>
  <c r="F33" i="10"/>
  <c r="E33" i="10"/>
  <c r="D33" i="10"/>
  <c r="M33" i="10"/>
  <c r="L33" i="10"/>
  <c r="K33" i="10"/>
  <c r="H33" i="10"/>
  <c r="O32" i="10"/>
  <c r="N33" i="10"/>
  <c r="I33" i="10"/>
  <c r="L126" i="11"/>
  <c r="M126" i="11"/>
  <c r="H126" i="11"/>
  <c r="O125" i="11"/>
  <c r="J126" i="11"/>
  <c r="F126" i="11"/>
  <c r="I126" i="11"/>
  <c r="D126" i="11"/>
  <c r="E126" i="11"/>
  <c r="G126" i="11"/>
  <c r="N126" i="11"/>
  <c r="K126" i="11"/>
  <c r="D115" i="3"/>
  <c r="D160" i="3" s="1"/>
  <c r="I115" i="3"/>
  <c r="I160" i="3" s="1"/>
  <c r="F115" i="3"/>
  <c r="F160" i="3" s="1"/>
  <c r="E115" i="3"/>
  <c r="E160" i="3" s="1"/>
  <c r="J115" i="3"/>
  <c r="J160" i="3" s="1"/>
  <c r="K115" i="3"/>
  <c r="K160" i="3" s="1"/>
  <c r="L115" i="3"/>
  <c r="L160" i="3" s="1"/>
  <c r="O115" i="3"/>
  <c r="O160" i="3" s="1"/>
  <c r="H115" i="3"/>
  <c r="H160" i="3" s="1"/>
  <c r="M115" i="3"/>
  <c r="M160" i="3" s="1"/>
  <c r="G115" i="3"/>
  <c r="G160" i="3" s="1"/>
  <c r="N115" i="3"/>
  <c r="I201" i="3"/>
  <c r="N159" i="3"/>
  <c r="K201" i="3" s="1"/>
  <c r="K200" i="3"/>
  <c r="G70" i="12"/>
  <c r="G75" i="11"/>
  <c r="G167" i="11"/>
  <c r="G152" i="12"/>
  <c r="G70" i="10"/>
  <c r="G153" i="10"/>
  <c r="G167" i="9"/>
  <c r="G75" i="9"/>
  <c r="I70" i="12"/>
  <c r="I75" i="11"/>
  <c r="I152" i="12"/>
  <c r="I167" i="11"/>
  <c r="I153" i="10"/>
  <c r="I70" i="10"/>
  <c r="I167" i="9"/>
  <c r="I75" i="9"/>
  <c r="F75" i="11"/>
  <c r="F70" i="12"/>
  <c r="F152" i="12"/>
  <c r="F167" i="11"/>
  <c r="F70" i="10"/>
  <c r="F153" i="10"/>
  <c r="F167" i="9"/>
  <c r="F75" i="9"/>
  <c r="Q158" i="3"/>
  <c r="D74" i="11"/>
  <c r="Q74" i="11" s="1"/>
  <c r="D69" i="12"/>
  <c r="Q69" i="12" s="1"/>
  <c r="D151" i="12"/>
  <c r="Q151" i="12" s="1"/>
  <c r="D166" i="11"/>
  <c r="Q166" i="11" s="1"/>
  <c r="D69" i="10"/>
  <c r="Q69" i="10" s="1"/>
  <c r="D152" i="10"/>
  <c r="D166" i="9"/>
  <c r="Q166" i="9" s="1"/>
  <c r="D74" i="9"/>
  <c r="J70" i="12"/>
  <c r="J75" i="11"/>
  <c r="J167" i="11"/>
  <c r="J152" i="12"/>
  <c r="J153" i="10"/>
  <c r="J70" i="10"/>
  <c r="J167" i="9"/>
  <c r="J75" i="9"/>
  <c r="K75" i="11"/>
  <c r="K70" i="12"/>
  <c r="K167" i="11"/>
  <c r="K152" i="12"/>
  <c r="K153" i="10"/>
  <c r="K70" i="10"/>
  <c r="K75" i="9"/>
  <c r="K167" i="9"/>
  <c r="H70" i="12"/>
  <c r="H75" i="11"/>
  <c r="H152" i="12"/>
  <c r="H167" i="11"/>
  <c r="H153" i="10"/>
  <c r="H70" i="10"/>
  <c r="H75" i="9"/>
  <c r="H167" i="9"/>
  <c r="E70" i="12"/>
  <c r="E75" i="11"/>
  <c r="E152" i="12"/>
  <c r="E167" i="11"/>
  <c r="E153" i="10"/>
  <c r="E70" i="10"/>
  <c r="E75" i="9"/>
  <c r="E167" i="9"/>
  <c r="M70" i="12"/>
  <c r="M75" i="11"/>
  <c r="M152" i="12"/>
  <c r="M167" i="11"/>
  <c r="M153" i="10"/>
  <c r="M70" i="10"/>
  <c r="M167" i="9"/>
  <c r="M75" i="9"/>
  <c r="C116" i="3"/>
  <c r="O75" i="11"/>
  <c r="O70" i="12"/>
  <c r="O152" i="12"/>
  <c r="O167" i="11"/>
  <c r="O153" i="10"/>
  <c r="O70" i="10"/>
  <c r="O75" i="9"/>
  <c r="O167" i="9"/>
  <c r="L75" i="11"/>
  <c r="L70" i="12"/>
  <c r="L152" i="12"/>
  <c r="L167" i="11"/>
  <c r="L153" i="10"/>
  <c r="L70" i="10"/>
  <c r="L75" i="9"/>
  <c r="L167" i="9"/>
  <c r="Q114" i="3"/>
  <c r="Z27" i="11"/>
  <c r="Z27" i="9"/>
  <c r="Z27" i="10"/>
  <c r="Z27" i="12"/>
  <c r="O32" i="9"/>
  <c r="G33" i="9"/>
  <c r="L33" i="9"/>
  <c r="H33" i="9"/>
  <c r="N33" i="9"/>
  <c r="C120" i="12"/>
  <c r="O120" i="12" s="1"/>
  <c r="C39" i="12"/>
  <c r="Y38" i="12"/>
  <c r="X38" i="12"/>
  <c r="C130" i="11"/>
  <c r="Y38" i="11"/>
  <c r="X38" i="11"/>
  <c r="C39" i="11"/>
  <c r="C120" i="10"/>
  <c r="O120" i="10" s="1"/>
  <c r="C39" i="10"/>
  <c r="X38" i="10"/>
  <c r="Y38" i="10"/>
  <c r="Y38" i="9"/>
  <c r="X38" i="9"/>
  <c r="C130" i="9"/>
  <c r="C84" i="9"/>
  <c r="C39" i="9"/>
  <c r="P34" i="4"/>
  <c r="H34" i="4"/>
  <c r="I34" i="4"/>
  <c r="G34" i="4"/>
  <c r="L125" i="9" s="1"/>
  <c r="F34" i="4"/>
  <c r="M33" i="9" s="1"/>
  <c r="D35" i="4"/>
  <c r="U34" i="4"/>
  <c r="W34" i="4"/>
  <c r="T34" i="4"/>
  <c r="V34" i="4"/>
  <c r="C35" i="6"/>
  <c r="P36" i="6"/>
  <c r="C35" i="5"/>
  <c r="N36" i="5"/>
  <c r="C161" i="3"/>
  <c r="J33" i="9" l="1"/>
  <c r="E33" i="9"/>
  <c r="F33" i="9"/>
  <c r="J125" i="9"/>
  <c r="F125" i="9"/>
  <c r="E125" i="9"/>
  <c r="K33" i="9"/>
  <c r="M125" i="9"/>
  <c r="N125" i="9"/>
  <c r="O124" i="9"/>
  <c r="D33" i="9"/>
  <c r="I33" i="9"/>
  <c r="H125" i="9"/>
  <c r="I125" i="9"/>
  <c r="K125" i="9"/>
  <c r="Q152" i="10"/>
  <c r="D125" i="9"/>
  <c r="G125" i="9"/>
  <c r="Q74" i="9"/>
  <c r="N152" i="12"/>
  <c r="N70" i="12"/>
  <c r="N153" i="10"/>
  <c r="N75" i="9"/>
  <c r="N70" i="10"/>
  <c r="N75" i="11"/>
  <c r="I202" i="3"/>
  <c r="N167" i="9"/>
  <c r="N167" i="11"/>
  <c r="H39" i="12"/>
  <c r="K39" i="12"/>
  <c r="J39" i="12"/>
  <c r="M39" i="12"/>
  <c r="D39" i="12"/>
  <c r="G39" i="12"/>
  <c r="F39" i="12"/>
  <c r="I39" i="12"/>
  <c r="L39" i="12"/>
  <c r="O39" i="12"/>
  <c r="N39" i="12"/>
  <c r="E39" i="12"/>
  <c r="J39" i="10"/>
  <c r="E39" i="10"/>
  <c r="F39" i="10"/>
  <c r="O39" i="10"/>
  <c r="H39" i="10"/>
  <c r="K39" i="10"/>
  <c r="L39" i="10"/>
  <c r="G39" i="10"/>
  <c r="M39" i="10"/>
  <c r="N39" i="10"/>
  <c r="I39" i="10"/>
  <c r="D39" i="10"/>
  <c r="F116" i="10"/>
  <c r="H116" i="10"/>
  <c r="K116" i="10"/>
  <c r="D116" i="10"/>
  <c r="I116" i="10"/>
  <c r="E116" i="10"/>
  <c r="N116" i="10"/>
  <c r="G116" i="10"/>
  <c r="O115" i="10"/>
  <c r="L116" i="10"/>
  <c r="J116" i="10"/>
  <c r="M116" i="10"/>
  <c r="I36" i="11"/>
  <c r="J36" i="11"/>
  <c r="D36" i="11"/>
  <c r="L36" i="11"/>
  <c r="O35" i="11"/>
  <c r="K36" i="11"/>
  <c r="M36" i="11"/>
  <c r="F36" i="11"/>
  <c r="N36" i="11"/>
  <c r="H36" i="11"/>
  <c r="E36" i="11"/>
  <c r="G36" i="11"/>
  <c r="K34" i="10"/>
  <c r="N34" i="10"/>
  <c r="J34" i="10"/>
  <c r="I34" i="10"/>
  <c r="H34" i="10"/>
  <c r="E34" i="10"/>
  <c r="D34" i="10"/>
  <c r="F34" i="10"/>
  <c r="O33" i="10"/>
  <c r="G34" i="10"/>
  <c r="M34" i="10"/>
  <c r="L34" i="10"/>
  <c r="K117" i="12"/>
  <c r="I117" i="12"/>
  <c r="H117" i="12"/>
  <c r="N117" i="12"/>
  <c r="M117" i="12"/>
  <c r="F117" i="12"/>
  <c r="E117" i="12"/>
  <c r="L117" i="12"/>
  <c r="G117" i="12"/>
  <c r="J117" i="12"/>
  <c r="D117" i="12"/>
  <c r="O116" i="12"/>
  <c r="L127" i="11"/>
  <c r="G127" i="11"/>
  <c r="O126" i="11"/>
  <c r="E127" i="11"/>
  <c r="N127" i="11"/>
  <c r="J127" i="11"/>
  <c r="M127" i="11"/>
  <c r="H127" i="11"/>
  <c r="F127" i="11"/>
  <c r="D127" i="11"/>
  <c r="I127" i="11"/>
  <c r="K127" i="11"/>
  <c r="M36" i="12"/>
  <c r="I36" i="12"/>
  <c r="F36" i="12"/>
  <c r="E36" i="12"/>
  <c r="D36" i="12"/>
  <c r="H36" i="12"/>
  <c r="O35" i="12"/>
  <c r="K36" i="12"/>
  <c r="L36" i="12"/>
  <c r="N36" i="12"/>
  <c r="G36" i="12"/>
  <c r="J36" i="12"/>
  <c r="N160" i="3"/>
  <c r="N76" i="11" s="1"/>
  <c r="F116" i="3"/>
  <c r="F161" i="3" s="1"/>
  <c r="L116" i="3"/>
  <c r="L161" i="3" s="1"/>
  <c r="O116" i="3"/>
  <c r="O161" i="3" s="1"/>
  <c r="H116" i="3"/>
  <c r="H161" i="3" s="1"/>
  <c r="M116" i="3"/>
  <c r="M161" i="3" s="1"/>
  <c r="G116" i="3"/>
  <c r="G161" i="3" s="1"/>
  <c r="D116" i="3"/>
  <c r="D161" i="3" s="1"/>
  <c r="I116" i="3"/>
  <c r="I161" i="3" s="1"/>
  <c r="K116" i="3"/>
  <c r="K161" i="3" s="1"/>
  <c r="E116" i="3"/>
  <c r="E161" i="3" s="1"/>
  <c r="J116" i="3"/>
  <c r="J161" i="3" s="1"/>
  <c r="N116" i="3"/>
  <c r="N71" i="12"/>
  <c r="N153" i="12"/>
  <c r="N168" i="9"/>
  <c r="M76" i="11"/>
  <c r="M71" i="12"/>
  <c r="M153" i="12"/>
  <c r="M168" i="11"/>
  <c r="M154" i="10"/>
  <c r="M71" i="10"/>
  <c r="M168" i="9"/>
  <c r="M76" i="9"/>
  <c r="E76" i="11"/>
  <c r="E71" i="12"/>
  <c r="E168" i="11"/>
  <c r="E153" i="12"/>
  <c r="E71" i="10"/>
  <c r="E154" i="10"/>
  <c r="E168" i="9"/>
  <c r="E76" i="9"/>
  <c r="I76" i="11"/>
  <c r="I71" i="12"/>
  <c r="I168" i="11"/>
  <c r="I153" i="12"/>
  <c r="I154" i="10"/>
  <c r="I71" i="10"/>
  <c r="I168" i="9"/>
  <c r="I76" i="9"/>
  <c r="L76" i="11"/>
  <c r="L71" i="12"/>
  <c r="L153" i="12"/>
  <c r="L168" i="11"/>
  <c r="L154" i="10"/>
  <c r="L71" i="10"/>
  <c r="L168" i="9"/>
  <c r="L76" i="9"/>
  <c r="O71" i="12"/>
  <c r="O76" i="11"/>
  <c r="O153" i="12"/>
  <c r="O168" i="11"/>
  <c r="O154" i="10"/>
  <c r="O71" i="10"/>
  <c r="O76" i="9"/>
  <c r="O168" i="9"/>
  <c r="Z28" i="11"/>
  <c r="Z28" i="12"/>
  <c r="Z28" i="9"/>
  <c r="Z28" i="10"/>
  <c r="K76" i="11"/>
  <c r="K71" i="12"/>
  <c r="K168" i="11"/>
  <c r="K153" i="12"/>
  <c r="K154" i="10"/>
  <c r="K71" i="10"/>
  <c r="K76" i="9"/>
  <c r="K168" i="9"/>
  <c r="G71" i="12"/>
  <c r="G76" i="11"/>
  <c r="G153" i="12"/>
  <c r="G168" i="11"/>
  <c r="G154" i="10"/>
  <c r="G71" i="10"/>
  <c r="G168" i="9"/>
  <c r="G76" i="9"/>
  <c r="Q115" i="3"/>
  <c r="C117" i="3"/>
  <c r="Q159" i="3"/>
  <c r="D75" i="11"/>
  <c r="Q75" i="11" s="1"/>
  <c r="D70" i="12"/>
  <c r="D152" i="12"/>
  <c r="D167" i="11"/>
  <c r="D153" i="10"/>
  <c r="D70" i="10"/>
  <c r="D75" i="9"/>
  <c r="D167" i="9"/>
  <c r="F71" i="12"/>
  <c r="F76" i="11"/>
  <c r="F153" i="12"/>
  <c r="F168" i="11"/>
  <c r="F154" i="10"/>
  <c r="F71" i="10"/>
  <c r="F76" i="9"/>
  <c r="F168" i="9"/>
  <c r="H76" i="11"/>
  <c r="H71" i="12"/>
  <c r="H153" i="12"/>
  <c r="H168" i="11"/>
  <c r="H71" i="10"/>
  <c r="H154" i="10"/>
  <c r="H76" i="9"/>
  <c r="H168" i="9"/>
  <c r="J76" i="11"/>
  <c r="J71" i="12"/>
  <c r="J153" i="12"/>
  <c r="J168" i="11"/>
  <c r="J71" i="10"/>
  <c r="J154" i="10"/>
  <c r="J76" i="9"/>
  <c r="J168" i="9"/>
  <c r="K126" i="9"/>
  <c r="M126" i="9"/>
  <c r="F126" i="9"/>
  <c r="Y39" i="12"/>
  <c r="X39" i="12"/>
  <c r="C40" i="12"/>
  <c r="C121" i="12"/>
  <c r="X39" i="11"/>
  <c r="C40" i="11"/>
  <c r="Y39" i="11"/>
  <c r="C131" i="11"/>
  <c r="C40" i="10"/>
  <c r="Y39" i="10"/>
  <c r="X39" i="10"/>
  <c r="C121" i="10"/>
  <c r="Y39" i="9"/>
  <c r="X39" i="9"/>
  <c r="C131" i="9"/>
  <c r="C85" i="9"/>
  <c r="C40" i="9"/>
  <c r="P35" i="4"/>
  <c r="H35" i="4"/>
  <c r="F35" i="4"/>
  <c r="J34" i="9" s="1"/>
  <c r="I35" i="4"/>
  <c r="G35" i="4"/>
  <c r="O125" i="9" s="1"/>
  <c r="D36" i="4"/>
  <c r="W35" i="4"/>
  <c r="U35" i="4"/>
  <c r="T35" i="4"/>
  <c r="V35" i="4"/>
  <c r="C36" i="6"/>
  <c r="P37" i="6"/>
  <c r="N37" i="5"/>
  <c r="C36" i="5"/>
  <c r="C162" i="3"/>
  <c r="Q167" i="11" l="1"/>
  <c r="Q152" i="12"/>
  <c r="Q70" i="10"/>
  <c r="N71" i="10"/>
  <c r="N154" i="10"/>
  <c r="E34" i="9"/>
  <c r="H126" i="9"/>
  <c r="G126" i="9"/>
  <c r="J126" i="9"/>
  <c r="D34" i="9"/>
  <c r="G34" i="9"/>
  <c r="K34" i="9"/>
  <c r="N126" i="9"/>
  <c r="E126" i="9"/>
  <c r="I126" i="9"/>
  <c r="N34" i="9"/>
  <c r="H34" i="9"/>
  <c r="M34" i="9"/>
  <c r="L126" i="9"/>
  <c r="D126" i="9"/>
  <c r="L34" i="9"/>
  <c r="I34" i="9"/>
  <c r="O33" i="9"/>
  <c r="F34" i="9"/>
  <c r="Q70" i="12"/>
  <c r="Q167" i="9"/>
  <c r="Q75" i="9"/>
  <c r="N76" i="9"/>
  <c r="N168" i="11"/>
  <c r="Q153" i="10"/>
  <c r="D121" i="12"/>
  <c r="I121" i="12"/>
  <c r="K121" i="12"/>
  <c r="G121" i="12"/>
  <c r="N121" i="12"/>
  <c r="F121" i="12"/>
  <c r="L121" i="12"/>
  <c r="J121" i="12"/>
  <c r="H121" i="12"/>
  <c r="M121" i="12"/>
  <c r="O121" i="12"/>
  <c r="E121" i="12"/>
  <c r="H40" i="12"/>
  <c r="J40" i="12"/>
  <c r="M40" i="12"/>
  <c r="G40" i="12"/>
  <c r="I40" i="12"/>
  <c r="L40" i="12"/>
  <c r="O40" i="12"/>
  <c r="N40" i="12"/>
  <c r="K40" i="12"/>
  <c r="D40" i="12"/>
  <c r="E40" i="12"/>
  <c r="F40" i="12"/>
  <c r="L121" i="10"/>
  <c r="N121" i="10"/>
  <c r="E121" i="10"/>
  <c r="D121" i="10"/>
  <c r="H121" i="10"/>
  <c r="O121" i="10"/>
  <c r="J121" i="10"/>
  <c r="K121" i="10"/>
  <c r="F121" i="10"/>
  <c r="G121" i="10"/>
  <c r="M121" i="10"/>
  <c r="I121" i="10"/>
  <c r="O40" i="10"/>
  <c r="K40" i="10"/>
  <c r="G40" i="10"/>
  <c r="M40" i="10"/>
  <c r="H40" i="10"/>
  <c r="N40" i="10"/>
  <c r="I40" i="10"/>
  <c r="D40" i="10"/>
  <c r="J40" i="10"/>
  <c r="E40" i="10"/>
  <c r="F40" i="10"/>
  <c r="L40" i="10"/>
  <c r="E37" i="12"/>
  <c r="I37" i="12"/>
  <c r="H37" i="12"/>
  <c r="L37" i="12"/>
  <c r="O36" i="12"/>
  <c r="F37" i="12"/>
  <c r="G37" i="12"/>
  <c r="J37" i="12"/>
  <c r="K37" i="12"/>
  <c r="M37" i="12"/>
  <c r="N37" i="12"/>
  <c r="D37" i="12"/>
  <c r="K118" i="12"/>
  <c r="D118" i="12"/>
  <c r="N118" i="12"/>
  <c r="M118" i="12"/>
  <c r="L118" i="12"/>
  <c r="J118" i="12"/>
  <c r="I118" i="12"/>
  <c r="H118" i="12"/>
  <c r="G118" i="12"/>
  <c r="O117" i="12"/>
  <c r="F118" i="12"/>
  <c r="E118" i="12"/>
  <c r="O36" i="11"/>
  <c r="M37" i="11"/>
  <c r="N37" i="11"/>
  <c r="E37" i="11"/>
  <c r="H37" i="11"/>
  <c r="G37" i="11"/>
  <c r="F37" i="11"/>
  <c r="I37" i="11"/>
  <c r="J37" i="11"/>
  <c r="D37" i="11"/>
  <c r="L37" i="11"/>
  <c r="K37" i="11"/>
  <c r="L117" i="10"/>
  <c r="H117" i="10"/>
  <c r="M117" i="10"/>
  <c r="I117" i="10"/>
  <c r="F117" i="10"/>
  <c r="K117" i="10"/>
  <c r="G117" i="10"/>
  <c r="E117" i="10"/>
  <c r="D117" i="10"/>
  <c r="N117" i="10"/>
  <c r="O116" i="10"/>
  <c r="J117" i="10"/>
  <c r="D128" i="11"/>
  <c r="K128" i="11"/>
  <c r="E128" i="11"/>
  <c r="G128" i="11"/>
  <c r="I128" i="11"/>
  <c r="N128" i="11"/>
  <c r="L128" i="11"/>
  <c r="J128" i="11"/>
  <c r="H128" i="11"/>
  <c r="M128" i="11"/>
  <c r="F128" i="11"/>
  <c r="O127" i="11"/>
  <c r="N35" i="10"/>
  <c r="M35" i="10"/>
  <c r="L35" i="10"/>
  <c r="I35" i="10"/>
  <c r="H35" i="10"/>
  <c r="J35" i="10"/>
  <c r="E35" i="10"/>
  <c r="D35" i="10"/>
  <c r="F35" i="10"/>
  <c r="G35" i="10"/>
  <c r="O34" i="10"/>
  <c r="K35" i="10"/>
  <c r="N161" i="3"/>
  <c r="N154" i="12" s="1"/>
  <c r="L117" i="3"/>
  <c r="L162" i="3" s="1"/>
  <c r="H117" i="3"/>
  <c r="H162" i="3" s="1"/>
  <c r="M117" i="3"/>
  <c r="M162" i="3" s="1"/>
  <c r="D117" i="3"/>
  <c r="D162" i="3" s="1"/>
  <c r="I117" i="3"/>
  <c r="I162" i="3" s="1"/>
  <c r="K117" i="3"/>
  <c r="K162" i="3" s="1"/>
  <c r="E117" i="3"/>
  <c r="E162" i="3" s="1"/>
  <c r="O117" i="3"/>
  <c r="O162" i="3" s="1"/>
  <c r="G117" i="3"/>
  <c r="G162" i="3" s="1"/>
  <c r="N117" i="3"/>
  <c r="F117" i="3"/>
  <c r="F162" i="3" s="1"/>
  <c r="J117" i="3"/>
  <c r="J162" i="3" s="1"/>
  <c r="I203" i="3"/>
  <c r="K202" i="3"/>
  <c r="M77" i="11"/>
  <c r="M72" i="12"/>
  <c r="M154" i="12"/>
  <c r="M169" i="11"/>
  <c r="M72" i="10"/>
  <c r="M155" i="10"/>
  <c r="M77" i="9"/>
  <c r="M169" i="9"/>
  <c r="L77" i="11"/>
  <c r="L72" i="12"/>
  <c r="L169" i="11"/>
  <c r="L154" i="12"/>
  <c r="L72" i="10"/>
  <c r="L155" i="10"/>
  <c r="L169" i="9"/>
  <c r="L77" i="9"/>
  <c r="Z29" i="9"/>
  <c r="Z29" i="11"/>
  <c r="Z29" i="12"/>
  <c r="Z29" i="10"/>
  <c r="J77" i="11"/>
  <c r="J72" i="12"/>
  <c r="J169" i="11"/>
  <c r="J154" i="12"/>
  <c r="J72" i="10"/>
  <c r="J155" i="10"/>
  <c r="J169" i="9"/>
  <c r="J77" i="9"/>
  <c r="E72" i="12"/>
  <c r="E77" i="11"/>
  <c r="E169" i="11"/>
  <c r="E154" i="12"/>
  <c r="E72" i="10"/>
  <c r="E155" i="10"/>
  <c r="E169" i="9"/>
  <c r="E77" i="9"/>
  <c r="Q116" i="3"/>
  <c r="O77" i="11"/>
  <c r="O72" i="12"/>
  <c r="O154" i="12"/>
  <c r="O169" i="11"/>
  <c r="O155" i="10"/>
  <c r="O72" i="10"/>
  <c r="O77" i="9"/>
  <c r="O169" i="9"/>
  <c r="C118" i="3"/>
  <c r="G72" i="12"/>
  <c r="G77" i="11"/>
  <c r="G154" i="12"/>
  <c r="G169" i="11"/>
  <c r="G72" i="10"/>
  <c r="G155" i="10"/>
  <c r="G77" i="9"/>
  <c r="G169" i="9"/>
  <c r="H77" i="11"/>
  <c r="H72" i="12"/>
  <c r="H169" i="11"/>
  <c r="H154" i="12"/>
  <c r="H72" i="10"/>
  <c r="H155" i="10"/>
  <c r="H169" i="9"/>
  <c r="H77" i="9"/>
  <c r="N77" i="11"/>
  <c r="N72" i="12"/>
  <c r="N169" i="11"/>
  <c r="N72" i="10"/>
  <c r="N155" i="10"/>
  <c r="N77" i="9"/>
  <c r="Q160" i="3"/>
  <c r="D71" i="12"/>
  <c r="Q71" i="12" s="1"/>
  <c r="D76" i="11"/>
  <c r="Q76" i="11" s="1"/>
  <c r="D168" i="11"/>
  <c r="Q168" i="11" s="1"/>
  <c r="D153" i="12"/>
  <c r="Q153" i="12" s="1"/>
  <c r="D154" i="10"/>
  <c r="Q154" i="10" s="1"/>
  <c r="D71" i="10"/>
  <c r="Q71" i="10" s="1"/>
  <c r="D76" i="9"/>
  <c r="D168" i="9"/>
  <c r="Q168" i="9" s="1"/>
  <c r="K77" i="11"/>
  <c r="K72" i="12"/>
  <c r="K169" i="11"/>
  <c r="K154" i="12"/>
  <c r="K72" i="10"/>
  <c r="K155" i="10"/>
  <c r="K169" i="9"/>
  <c r="K77" i="9"/>
  <c r="F72" i="12"/>
  <c r="F77" i="11"/>
  <c r="F154" i="12"/>
  <c r="F169" i="11"/>
  <c r="F72" i="10"/>
  <c r="F155" i="10"/>
  <c r="F169" i="9"/>
  <c r="F77" i="9"/>
  <c r="I77" i="11"/>
  <c r="I72" i="12"/>
  <c r="I169" i="11"/>
  <c r="I154" i="12"/>
  <c r="I72" i="10"/>
  <c r="I155" i="10"/>
  <c r="I77" i="9"/>
  <c r="I169" i="9"/>
  <c r="H127" i="9"/>
  <c r="K127" i="9"/>
  <c r="L127" i="9"/>
  <c r="D127" i="9"/>
  <c r="F127" i="9"/>
  <c r="J127" i="9"/>
  <c r="M127" i="9"/>
  <c r="E127" i="9"/>
  <c r="Y40" i="12"/>
  <c r="X40" i="12"/>
  <c r="C122" i="12"/>
  <c r="C132" i="11"/>
  <c r="C41" i="11"/>
  <c r="Y40" i="11"/>
  <c r="X40" i="11"/>
  <c r="C122" i="10"/>
  <c r="Y40" i="10"/>
  <c r="X40" i="10"/>
  <c r="X40" i="9"/>
  <c r="Y40" i="9"/>
  <c r="C132" i="9"/>
  <c r="C86" i="9"/>
  <c r="C41" i="9"/>
  <c r="P36" i="4"/>
  <c r="G36" i="4"/>
  <c r="I127" i="9" s="1"/>
  <c r="F36" i="4"/>
  <c r="F35" i="9" s="1"/>
  <c r="I36" i="4"/>
  <c r="H36" i="4"/>
  <c r="D37" i="4"/>
  <c r="U36" i="4"/>
  <c r="T36" i="4"/>
  <c r="W36" i="4"/>
  <c r="V36" i="4"/>
  <c r="C37" i="5"/>
  <c r="N38" i="5"/>
  <c r="C37" i="6"/>
  <c r="P38" i="6"/>
  <c r="C163" i="3"/>
  <c r="O126" i="9" l="1"/>
  <c r="N35" i="9"/>
  <c r="G35" i="9"/>
  <c r="K35" i="9"/>
  <c r="D35" i="9"/>
  <c r="L35" i="9"/>
  <c r="M35" i="9"/>
  <c r="N127" i="9"/>
  <c r="G127" i="9"/>
  <c r="H35" i="9"/>
  <c r="I35" i="9"/>
  <c r="O34" i="9"/>
  <c r="J35" i="9"/>
  <c r="E35" i="9"/>
  <c r="Q76" i="9"/>
  <c r="N169" i="9"/>
  <c r="G122" i="12"/>
  <c r="N122" i="12"/>
  <c r="J122" i="12"/>
  <c r="F122" i="12"/>
  <c r="L122" i="12"/>
  <c r="D122" i="12"/>
  <c r="I122" i="12"/>
  <c r="O122" i="12"/>
  <c r="H122" i="12"/>
  <c r="M122" i="12"/>
  <c r="E122" i="12"/>
  <c r="K122" i="12"/>
  <c r="G122" i="10"/>
  <c r="M122" i="10"/>
  <c r="J122" i="10"/>
  <c r="I122" i="10"/>
  <c r="L122" i="10"/>
  <c r="N122" i="10"/>
  <c r="E122" i="10"/>
  <c r="H122" i="10"/>
  <c r="O122" i="10"/>
  <c r="D122" i="10"/>
  <c r="K122" i="10"/>
  <c r="F122" i="10"/>
  <c r="F119" i="12"/>
  <c r="E119" i="12"/>
  <c r="D119" i="12"/>
  <c r="H119" i="12"/>
  <c r="O118" i="12"/>
  <c r="N119" i="12"/>
  <c r="M119" i="12"/>
  <c r="L119" i="12"/>
  <c r="K119" i="12"/>
  <c r="G119" i="12"/>
  <c r="J119" i="12"/>
  <c r="I119" i="12"/>
  <c r="O35" i="10"/>
  <c r="F36" i="10"/>
  <c r="M36" i="10"/>
  <c r="L36" i="10"/>
  <c r="N36" i="10"/>
  <c r="I36" i="10"/>
  <c r="H36" i="10"/>
  <c r="K36" i="10"/>
  <c r="G36" i="10"/>
  <c r="E36" i="10"/>
  <c r="J36" i="10"/>
  <c r="D36" i="10"/>
  <c r="L118" i="10"/>
  <c r="O117" i="10"/>
  <c r="M118" i="10"/>
  <c r="J118" i="10"/>
  <c r="K118" i="10"/>
  <c r="F118" i="10"/>
  <c r="I118" i="10"/>
  <c r="H118" i="10"/>
  <c r="D118" i="10"/>
  <c r="G118" i="10"/>
  <c r="N118" i="10"/>
  <c r="E118" i="10"/>
  <c r="I38" i="12"/>
  <c r="E38" i="12"/>
  <c r="L38" i="12"/>
  <c r="G38" i="12"/>
  <c r="J38" i="12"/>
  <c r="K38" i="12"/>
  <c r="H38" i="12"/>
  <c r="N38" i="12"/>
  <c r="M38" i="12"/>
  <c r="O37" i="12"/>
  <c r="D38" i="12"/>
  <c r="F38" i="12"/>
  <c r="G38" i="11"/>
  <c r="I38" i="11"/>
  <c r="L38" i="11"/>
  <c r="K38" i="11"/>
  <c r="J38" i="11"/>
  <c r="D38" i="11"/>
  <c r="O37" i="11"/>
  <c r="N38" i="11"/>
  <c r="E38" i="11"/>
  <c r="H38" i="11"/>
  <c r="F38" i="11"/>
  <c r="M38" i="11"/>
  <c r="H129" i="11"/>
  <c r="I129" i="11"/>
  <c r="D129" i="11"/>
  <c r="K129" i="11"/>
  <c r="M129" i="11"/>
  <c r="F129" i="11"/>
  <c r="E129" i="11"/>
  <c r="N129" i="11"/>
  <c r="G129" i="11"/>
  <c r="L129" i="11"/>
  <c r="O128" i="11"/>
  <c r="J129" i="11"/>
  <c r="E118" i="3"/>
  <c r="E163" i="3" s="1"/>
  <c r="O118" i="3"/>
  <c r="O163" i="3" s="1"/>
  <c r="G118" i="3"/>
  <c r="G163" i="3" s="1"/>
  <c r="K118" i="3"/>
  <c r="K163" i="3" s="1"/>
  <c r="J118" i="3"/>
  <c r="J163" i="3" s="1"/>
  <c r="N118" i="3"/>
  <c r="L118" i="3"/>
  <c r="L163" i="3" s="1"/>
  <c r="F118" i="3"/>
  <c r="F163" i="3" s="1"/>
  <c r="H118" i="3"/>
  <c r="H163" i="3" s="1"/>
  <c r="M118" i="3"/>
  <c r="M163" i="3" s="1"/>
  <c r="D118" i="3"/>
  <c r="D163" i="3" s="1"/>
  <c r="I118" i="3"/>
  <c r="I163" i="3" s="1"/>
  <c r="N162" i="3"/>
  <c r="N78" i="11" s="1"/>
  <c r="I204" i="3"/>
  <c r="K203" i="3"/>
  <c r="J73" i="12"/>
  <c r="J78" i="11"/>
  <c r="J155" i="12"/>
  <c r="J170" i="11"/>
  <c r="J73" i="10"/>
  <c r="J156" i="10"/>
  <c r="J170" i="9"/>
  <c r="J78" i="9"/>
  <c r="K78" i="11"/>
  <c r="K73" i="12"/>
  <c r="K155" i="12"/>
  <c r="K170" i="11"/>
  <c r="K73" i="10"/>
  <c r="K156" i="10"/>
  <c r="K170" i="9"/>
  <c r="K78" i="9"/>
  <c r="E73" i="12"/>
  <c r="E78" i="11"/>
  <c r="E155" i="12"/>
  <c r="E170" i="11"/>
  <c r="E156" i="10"/>
  <c r="E73" i="10"/>
  <c r="E78" i="9"/>
  <c r="E170" i="9"/>
  <c r="M78" i="11"/>
  <c r="M73" i="12"/>
  <c r="M155" i="12"/>
  <c r="M170" i="11"/>
  <c r="M73" i="10"/>
  <c r="M156" i="10"/>
  <c r="M170" i="9"/>
  <c r="M78" i="9"/>
  <c r="Q161" i="3"/>
  <c r="D72" i="12"/>
  <c r="Q72" i="12" s="1"/>
  <c r="D77" i="11"/>
  <c r="Q77" i="11" s="1"/>
  <c r="D169" i="11"/>
  <c r="Q169" i="11" s="1"/>
  <c r="D154" i="12"/>
  <c r="Q154" i="12" s="1"/>
  <c r="D155" i="10"/>
  <c r="Q155" i="10" s="1"/>
  <c r="D72" i="10"/>
  <c r="Q72" i="10" s="1"/>
  <c r="D169" i="9"/>
  <c r="D77" i="9"/>
  <c r="Q77" i="9" s="1"/>
  <c r="Z30" i="11"/>
  <c r="Z30" i="10"/>
  <c r="Z30" i="12"/>
  <c r="Z30" i="9"/>
  <c r="O73" i="12"/>
  <c r="O78" i="11"/>
  <c r="O170" i="11"/>
  <c r="O155" i="12"/>
  <c r="O73" i="10"/>
  <c r="O156" i="10"/>
  <c r="O170" i="9"/>
  <c r="O78" i="9"/>
  <c r="N73" i="12"/>
  <c r="N155" i="12"/>
  <c r="G73" i="12"/>
  <c r="G78" i="11"/>
  <c r="G170" i="11"/>
  <c r="G155" i="12"/>
  <c r="G73" i="10"/>
  <c r="G156" i="10"/>
  <c r="G170" i="9"/>
  <c r="G78" i="9"/>
  <c r="Q117" i="3"/>
  <c r="L73" i="12"/>
  <c r="L78" i="11"/>
  <c r="L170" i="11"/>
  <c r="L155" i="12"/>
  <c r="L73" i="10"/>
  <c r="L156" i="10"/>
  <c r="L78" i="9"/>
  <c r="L170" i="9"/>
  <c r="C119" i="3"/>
  <c r="F73" i="12"/>
  <c r="F78" i="11"/>
  <c r="F155" i="12"/>
  <c r="F170" i="11"/>
  <c r="F73" i="10"/>
  <c r="F156" i="10"/>
  <c r="F170" i="9"/>
  <c r="F78" i="9"/>
  <c r="I78" i="11"/>
  <c r="I73" i="12"/>
  <c r="I155" i="12"/>
  <c r="I170" i="11"/>
  <c r="I73" i="10"/>
  <c r="I156" i="10"/>
  <c r="I170" i="9"/>
  <c r="I78" i="9"/>
  <c r="H78" i="11"/>
  <c r="H73" i="12"/>
  <c r="H170" i="11"/>
  <c r="H155" i="12"/>
  <c r="H156" i="10"/>
  <c r="H73" i="10"/>
  <c r="H78" i="9"/>
  <c r="H170" i="9"/>
  <c r="D128" i="9"/>
  <c r="M128" i="9"/>
  <c r="C133" i="11"/>
  <c r="Y41" i="11"/>
  <c r="X41" i="11"/>
  <c r="C42" i="11"/>
  <c r="Y41" i="9"/>
  <c r="X41" i="9"/>
  <c r="C133" i="9"/>
  <c r="C87" i="9"/>
  <c r="C42" i="9"/>
  <c r="P37" i="4"/>
  <c r="H37" i="4"/>
  <c r="F37" i="4"/>
  <c r="O35" i="9" s="1"/>
  <c r="I37" i="4"/>
  <c r="G37" i="4"/>
  <c r="H128" i="9" s="1"/>
  <c r="D38" i="4"/>
  <c r="U37" i="4"/>
  <c r="T37" i="4"/>
  <c r="W37" i="4"/>
  <c r="V37" i="4"/>
  <c r="C38" i="6"/>
  <c r="P39" i="6"/>
  <c r="N39" i="5"/>
  <c r="C38" i="5"/>
  <c r="C164" i="3"/>
  <c r="G128" i="9" l="1"/>
  <c r="L128" i="9"/>
  <c r="I128" i="9"/>
  <c r="F128" i="9"/>
  <c r="F36" i="9"/>
  <c r="E36" i="9"/>
  <c r="J36" i="9"/>
  <c r="J128" i="9"/>
  <c r="O127" i="9"/>
  <c r="D36" i="9"/>
  <c r="G36" i="9"/>
  <c r="K36" i="9"/>
  <c r="N128" i="9"/>
  <c r="E128" i="9"/>
  <c r="K128" i="9"/>
  <c r="N36" i="9"/>
  <c r="H36" i="9"/>
  <c r="M36" i="9"/>
  <c r="L36" i="9"/>
  <c r="I36" i="9"/>
  <c r="Q169" i="9"/>
  <c r="N170" i="9"/>
  <c r="N78" i="9"/>
  <c r="N170" i="11"/>
  <c r="N73" i="10"/>
  <c r="N156" i="10"/>
  <c r="I205" i="3"/>
  <c r="N119" i="10"/>
  <c r="E119" i="10"/>
  <c r="J119" i="10"/>
  <c r="M119" i="10"/>
  <c r="L119" i="10"/>
  <c r="O118" i="10"/>
  <c r="H119" i="10"/>
  <c r="K119" i="10"/>
  <c r="F119" i="10"/>
  <c r="I119" i="10"/>
  <c r="D119" i="10"/>
  <c r="G119" i="10"/>
  <c r="J37" i="10"/>
  <c r="F37" i="10"/>
  <c r="E37" i="10"/>
  <c r="D37" i="10"/>
  <c r="M37" i="10"/>
  <c r="L37" i="10"/>
  <c r="N37" i="10"/>
  <c r="K37" i="10"/>
  <c r="G37" i="10"/>
  <c r="O36" i="10"/>
  <c r="I37" i="10"/>
  <c r="H37" i="10"/>
  <c r="M39" i="11"/>
  <c r="E39" i="11"/>
  <c r="F39" i="11"/>
  <c r="N39" i="11"/>
  <c r="H39" i="11"/>
  <c r="G39" i="11"/>
  <c r="J39" i="11"/>
  <c r="I39" i="11"/>
  <c r="L39" i="11"/>
  <c r="K39" i="11"/>
  <c r="D39" i="11"/>
  <c r="O38" i="11"/>
  <c r="I120" i="12"/>
  <c r="H120" i="12"/>
  <c r="L120" i="12"/>
  <c r="O119" i="12"/>
  <c r="F120" i="12"/>
  <c r="G120" i="12"/>
  <c r="E120" i="12"/>
  <c r="D120" i="12"/>
  <c r="J120" i="12"/>
  <c r="K120" i="12"/>
  <c r="N120" i="12"/>
  <c r="M120" i="12"/>
  <c r="O129" i="11"/>
  <c r="J130" i="11"/>
  <c r="F130" i="11"/>
  <c r="I130" i="11"/>
  <c r="D130" i="11"/>
  <c r="L130" i="11"/>
  <c r="M130" i="11"/>
  <c r="H130" i="11"/>
  <c r="E130" i="11"/>
  <c r="G130" i="11"/>
  <c r="N130" i="11"/>
  <c r="K130" i="11"/>
  <c r="K119" i="3"/>
  <c r="K164" i="3" s="1"/>
  <c r="G119" i="3"/>
  <c r="G164" i="3" s="1"/>
  <c r="J119" i="3"/>
  <c r="J164" i="3" s="1"/>
  <c r="L119" i="3"/>
  <c r="L164" i="3" s="1"/>
  <c r="F119" i="3"/>
  <c r="F164" i="3" s="1"/>
  <c r="H119" i="3"/>
  <c r="H164" i="3" s="1"/>
  <c r="M119" i="3"/>
  <c r="M164" i="3" s="1"/>
  <c r="N119" i="3"/>
  <c r="D119" i="3"/>
  <c r="D164" i="3" s="1"/>
  <c r="I119" i="3"/>
  <c r="I164" i="3" s="1"/>
  <c r="E119" i="3"/>
  <c r="E164" i="3" s="1"/>
  <c r="O119" i="3"/>
  <c r="O164" i="3" s="1"/>
  <c r="N163" i="3"/>
  <c r="N74" i="12" s="1"/>
  <c r="K204" i="3"/>
  <c r="Q118" i="3"/>
  <c r="H74" i="12"/>
  <c r="H79" i="11"/>
  <c r="H156" i="12"/>
  <c r="H171" i="11"/>
  <c r="H157" i="10"/>
  <c r="H74" i="10"/>
  <c r="H79" i="9"/>
  <c r="H171" i="9"/>
  <c r="K74" i="12"/>
  <c r="K79" i="11"/>
  <c r="K171" i="11"/>
  <c r="K156" i="12"/>
  <c r="K74" i="10"/>
  <c r="K157" i="10"/>
  <c r="K79" i="9"/>
  <c r="K171" i="9"/>
  <c r="J79" i="11"/>
  <c r="J74" i="12"/>
  <c r="J171" i="11"/>
  <c r="J156" i="12"/>
  <c r="J157" i="10"/>
  <c r="J74" i="10"/>
  <c r="J79" i="9"/>
  <c r="J171" i="9"/>
  <c r="Z31" i="12"/>
  <c r="Z31" i="10"/>
  <c r="Z31" i="11"/>
  <c r="Z31" i="9"/>
  <c r="O79" i="11"/>
  <c r="O74" i="12"/>
  <c r="O156" i="12"/>
  <c r="O171" i="11"/>
  <c r="O157" i="10"/>
  <c r="O74" i="10"/>
  <c r="O171" i="9"/>
  <c r="O79" i="9"/>
  <c r="E74" i="12"/>
  <c r="E79" i="11"/>
  <c r="E171" i="11"/>
  <c r="E156" i="12"/>
  <c r="E74" i="10"/>
  <c r="E157" i="10"/>
  <c r="E171" i="9"/>
  <c r="E79" i="9"/>
  <c r="L74" i="12"/>
  <c r="L79" i="11"/>
  <c r="L171" i="11"/>
  <c r="L156" i="12"/>
  <c r="L157" i="10"/>
  <c r="L74" i="10"/>
  <c r="L79" i="9"/>
  <c r="L171" i="9"/>
  <c r="C120" i="3"/>
  <c r="M74" i="12"/>
  <c r="M79" i="11"/>
  <c r="M156" i="12"/>
  <c r="M171" i="11"/>
  <c r="M157" i="10"/>
  <c r="M74" i="10"/>
  <c r="M171" i="9"/>
  <c r="M79" i="9"/>
  <c r="G74" i="12"/>
  <c r="G79" i="11"/>
  <c r="G171" i="11"/>
  <c r="G156" i="12"/>
  <c r="G74" i="10"/>
  <c r="G157" i="10"/>
  <c r="G79" i="9"/>
  <c r="G171" i="9"/>
  <c r="I79" i="11"/>
  <c r="I74" i="12"/>
  <c r="I171" i="11"/>
  <c r="I156" i="12"/>
  <c r="I157" i="10"/>
  <c r="I74" i="10"/>
  <c r="I171" i="9"/>
  <c r="I79" i="9"/>
  <c r="F74" i="12"/>
  <c r="F79" i="11"/>
  <c r="F171" i="11"/>
  <c r="F156" i="12"/>
  <c r="F74" i="10"/>
  <c r="F157" i="10"/>
  <c r="F79" i="9"/>
  <c r="F171" i="9"/>
  <c r="Q162" i="3"/>
  <c r="D78" i="11"/>
  <c r="Q78" i="11" s="1"/>
  <c r="D73" i="12"/>
  <c r="Q73" i="12" s="1"/>
  <c r="D155" i="12"/>
  <c r="Q155" i="12" s="1"/>
  <c r="D170" i="11"/>
  <c r="D156" i="10"/>
  <c r="Q156" i="10" s="1"/>
  <c r="D73" i="10"/>
  <c r="D170" i="9"/>
  <c r="D78" i="9"/>
  <c r="Q78" i="9" s="1"/>
  <c r="K37" i="9"/>
  <c r="G37" i="9"/>
  <c r="N37" i="9"/>
  <c r="N129" i="9"/>
  <c r="M129" i="9"/>
  <c r="X42" i="11"/>
  <c r="Y42" i="11"/>
  <c r="C43" i="11"/>
  <c r="O43" i="11" s="1"/>
  <c r="C134" i="11"/>
  <c r="Y42" i="9"/>
  <c r="X42" i="9"/>
  <c r="C134" i="9"/>
  <c r="C88" i="9"/>
  <c r="C43" i="9"/>
  <c r="P38" i="4"/>
  <c r="F38" i="4"/>
  <c r="F37" i="9" s="1"/>
  <c r="I38" i="4"/>
  <c r="G38" i="4"/>
  <c r="E129" i="9" s="1"/>
  <c r="H38" i="4"/>
  <c r="D39" i="4"/>
  <c r="U38" i="4"/>
  <c r="T38" i="4"/>
  <c r="W38" i="4"/>
  <c r="V38" i="4"/>
  <c r="C39" i="6"/>
  <c r="P40" i="6"/>
  <c r="C39" i="5"/>
  <c r="N40" i="5"/>
  <c r="C165" i="3"/>
  <c r="N156" i="12" l="1"/>
  <c r="N171" i="11"/>
  <c r="Q170" i="11"/>
  <c r="O128" i="9"/>
  <c r="H129" i="9"/>
  <c r="I129" i="9"/>
  <c r="K129" i="9"/>
  <c r="D37" i="9"/>
  <c r="L37" i="9"/>
  <c r="M37" i="9"/>
  <c r="D129" i="9"/>
  <c r="G129" i="9"/>
  <c r="L129" i="9"/>
  <c r="H37" i="9"/>
  <c r="I37" i="9"/>
  <c r="O36" i="9"/>
  <c r="J129" i="9"/>
  <c r="F129" i="9"/>
  <c r="J37" i="9"/>
  <c r="E37" i="9"/>
  <c r="Q73" i="10"/>
  <c r="Q170" i="9"/>
  <c r="I206" i="3"/>
  <c r="N157" i="10"/>
  <c r="N79" i="9"/>
  <c r="N171" i="9"/>
  <c r="N74" i="10"/>
  <c r="N38" i="10"/>
  <c r="J38" i="10"/>
  <c r="I38" i="10"/>
  <c r="H38" i="10"/>
  <c r="E38" i="10"/>
  <c r="D38" i="10"/>
  <c r="F38" i="10"/>
  <c r="O37" i="10"/>
  <c r="K38" i="10"/>
  <c r="M38" i="10"/>
  <c r="L38" i="10"/>
  <c r="G38" i="10"/>
  <c r="I120" i="10"/>
  <c r="E120" i="10"/>
  <c r="N120" i="10"/>
  <c r="G120" i="10"/>
  <c r="O119" i="10"/>
  <c r="L120" i="10"/>
  <c r="J120" i="10"/>
  <c r="M120" i="10"/>
  <c r="F120" i="10"/>
  <c r="H120" i="10"/>
  <c r="K120" i="10"/>
  <c r="D120" i="10"/>
  <c r="E131" i="11"/>
  <c r="N131" i="11"/>
  <c r="J131" i="11"/>
  <c r="M131" i="11"/>
  <c r="H131" i="11"/>
  <c r="F131" i="11"/>
  <c r="L131" i="11"/>
  <c r="G131" i="11"/>
  <c r="O130" i="11"/>
  <c r="D131" i="11"/>
  <c r="I131" i="11"/>
  <c r="K131" i="11"/>
  <c r="J40" i="11"/>
  <c r="D40" i="11"/>
  <c r="L40" i="11"/>
  <c r="O39" i="11"/>
  <c r="K40" i="11"/>
  <c r="M40" i="11"/>
  <c r="F40" i="11"/>
  <c r="I40" i="11"/>
  <c r="N40" i="11"/>
  <c r="G40" i="11"/>
  <c r="E40" i="11"/>
  <c r="H40" i="11"/>
  <c r="N164" i="3"/>
  <c r="N172" i="11" s="1"/>
  <c r="H120" i="3"/>
  <c r="H165" i="3" s="1"/>
  <c r="M120" i="3"/>
  <c r="M165" i="3" s="1"/>
  <c r="N120" i="3"/>
  <c r="D120" i="3"/>
  <c r="D165" i="3" s="1"/>
  <c r="I120" i="3"/>
  <c r="I165" i="3" s="1"/>
  <c r="J120" i="3"/>
  <c r="J165" i="3" s="1"/>
  <c r="E120" i="3"/>
  <c r="E165" i="3" s="1"/>
  <c r="O120" i="3"/>
  <c r="O165" i="3" s="1"/>
  <c r="K120" i="3"/>
  <c r="K165" i="3" s="1"/>
  <c r="G120" i="3"/>
  <c r="G165" i="3" s="1"/>
  <c r="L120" i="3"/>
  <c r="L165" i="3" s="1"/>
  <c r="F120" i="3"/>
  <c r="F165" i="3" s="1"/>
  <c r="K205" i="3"/>
  <c r="N79" i="11"/>
  <c r="N80" i="9"/>
  <c r="K80" i="11"/>
  <c r="K75" i="12"/>
  <c r="K157" i="12"/>
  <c r="K172" i="11"/>
  <c r="K158" i="10"/>
  <c r="K75" i="10"/>
  <c r="K80" i="9"/>
  <c r="K172" i="9"/>
  <c r="H80" i="11"/>
  <c r="H75" i="12"/>
  <c r="H157" i="12"/>
  <c r="H172" i="11"/>
  <c r="H75" i="10"/>
  <c r="H158" i="10"/>
  <c r="H172" i="9"/>
  <c r="H80" i="9"/>
  <c r="J80" i="11"/>
  <c r="J75" i="12"/>
  <c r="J172" i="11"/>
  <c r="J157" i="12"/>
  <c r="J75" i="10"/>
  <c r="J158" i="10"/>
  <c r="J172" i="9"/>
  <c r="J80" i="9"/>
  <c r="Q163" i="3"/>
  <c r="D79" i="11"/>
  <c r="D74" i="12"/>
  <c r="Q74" i="12" s="1"/>
  <c r="D171" i="11"/>
  <c r="Q171" i="11" s="1"/>
  <c r="D156" i="12"/>
  <c r="Q156" i="12" s="1"/>
  <c r="D157" i="10"/>
  <c r="D74" i="10"/>
  <c r="Q74" i="10" s="1"/>
  <c r="D79" i="9"/>
  <c r="D171" i="9"/>
  <c r="E80" i="11"/>
  <c r="E75" i="12"/>
  <c r="E172" i="11"/>
  <c r="E157" i="12"/>
  <c r="E158" i="10"/>
  <c r="E75" i="10"/>
  <c r="E172" i="9"/>
  <c r="E80" i="9"/>
  <c r="I75" i="12"/>
  <c r="I80" i="11"/>
  <c r="I157" i="12"/>
  <c r="I172" i="11"/>
  <c r="I75" i="10"/>
  <c r="I158" i="10"/>
  <c r="I172" i="9"/>
  <c r="I80" i="9"/>
  <c r="O80" i="11"/>
  <c r="O75" i="12"/>
  <c r="O172" i="11"/>
  <c r="O157" i="12"/>
  <c r="O158" i="10"/>
  <c r="O75" i="10"/>
  <c r="O172" i="9"/>
  <c r="O80" i="9"/>
  <c r="L75" i="12"/>
  <c r="L80" i="11"/>
  <c r="L157" i="12"/>
  <c r="L172" i="11"/>
  <c r="L158" i="10"/>
  <c r="L75" i="10"/>
  <c r="L80" i="9"/>
  <c r="L172" i="9"/>
  <c r="Z32" i="11"/>
  <c r="Z32" i="12"/>
  <c r="Z32" i="9"/>
  <c r="Z32" i="10"/>
  <c r="M80" i="11"/>
  <c r="M75" i="12"/>
  <c r="M157" i="12"/>
  <c r="M172" i="11"/>
  <c r="M158" i="10"/>
  <c r="M75" i="10"/>
  <c r="M172" i="9"/>
  <c r="M80" i="9"/>
  <c r="F80" i="11"/>
  <c r="F75" i="12"/>
  <c r="F157" i="12"/>
  <c r="F172" i="11"/>
  <c r="F75" i="10"/>
  <c r="F158" i="10"/>
  <c r="F172" i="9"/>
  <c r="F80" i="9"/>
  <c r="Q119" i="3"/>
  <c r="G80" i="11"/>
  <c r="G75" i="12"/>
  <c r="G157" i="12"/>
  <c r="G172" i="11"/>
  <c r="G158" i="10"/>
  <c r="G75" i="10"/>
  <c r="G80" i="9"/>
  <c r="G172" i="9"/>
  <c r="C121" i="3"/>
  <c r="G130" i="9"/>
  <c r="H130" i="9"/>
  <c r="K130" i="9"/>
  <c r="I38" i="9"/>
  <c r="L38" i="9"/>
  <c r="C135" i="11"/>
  <c r="O135" i="11" s="1"/>
  <c r="C44" i="11"/>
  <c r="X43" i="11"/>
  <c r="Y43" i="11"/>
  <c r="X43" i="9"/>
  <c r="Y43" i="9"/>
  <c r="C135" i="9"/>
  <c r="C89" i="9"/>
  <c r="O43" i="9"/>
  <c r="C44" i="9"/>
  <c r="P39" i="4"/>
  <c r="G39" i="4"/>
  <c r="F130" i="9" s="1"/>
  <c r="F39" i="4"/>
  <c r="K38" i="9" s="1"/>
  <c r="D40" i="4"/>
  <c r="T39" i="4"/>
  <c r="U39" i="4"/>
  <c r="C40" i="6"/>
  <c r="P41" i="6"/>
  <c r="N41" i="5"/>
  <c r="C40" i="5"/>
  <c r="C166" i="3"/>
  <c r="N75" i="10" l="1"/>
  <c r="N157" i="12"/>
  <c r="N75" i="12"/>
  <c r="N158" i="10"/>
  <c r="N80" i="11"/>
  <c r="N38" i="9"/>
  <c r="H38" i="9"/>
  <c r="M38" i="9"/>
  <c r="D130" i="9"/>
  <c r="L130" i="9"/>
  <c r="M130" i="9"/>
  <c r="O37" i="9"/>
  <c r="F38" i="9"/>
  <c r="E38" i="9"/>
  <c r="J38" i="9"/>
  <c r="J130" i="9"/>
  <c r="N130" i="9"/>
  <c r="O129" i="9"/>
  <c r="D38" i="9"/>
  <c r="G38" i="9"/>
  <c r="E130" i="9"/>
  <c r="I130" i="9"/>
  <c r="Q157" i="10"/>
  <c r="Q79" i="9"/>
  <c r="N172" i="9"/>
  <c r="Q171" i="9"/>
  <c r="F44" i="11"/>
  <c r="M44" i="11"/>
  <c r="I44" i="11"/>
  <c r="L44" i="11"/>
  <c r="H44" i="11"/>
  <c r="O44" i="11"/>
  <c r="D44" i="11"/>
  <c r="K44" i="11"/>
  <c r="G44" i="11"/>
  <c r="N44" i="11"/>
  <c r="J44" i="11"/>
  <c r="E44" i="11"/>
  <c r="G41" i="11"/>
  <c r="F41" i="11"/>
  <c r="J41" i="11"/>
  <c r="D41" i="11"/>
  <c r="O40" i="11"/>
  <c r="M41" i="11"/>
  <c r="N41" i="11"/>
  <c r="E41" i="11"/>
  <c r="H41" i="11"/>
  <c r="I41" i="11"/>
  <c r="L41" i="11"/>
  <c r="K41" i="11"/>
  <c r="N132" i="11"/>
  <c r="L132" i="11"/>
  <c r="J132" i="11"/>
  <c r="D132" i="11"/>
  <c r="K132" i="11"/>
  <c r="E132" i="11"/>
  <c r="G132" i="11"/>
  <c r="I132" i="11"/>
  <c r="H132" i="11"/>
  <c r="M132" i="11"/>
  <c r="F132" i="11"/>
  <c r="O131" i="11"/>
  <c r="Q79" i="11"/>
  <c r="N121" i="3"/>
  <c r="O121" i="3"/>
  <c r="O166" i="3" s="1"/>
  <c r="K121" i="3"/>
  <c r="K166" i="3" s="1"/>
  <c r="F121" i="3"/>
  <c r="F166" i="3" s="1"/>
  <c r="G121" i="3"/>
  <c r="G166" i="3" s="1"/>
  <c r="L121" i="3"/>
  <c r="L166" i="3" s="1"/>
  <c r="H121" i="3"/>
  <c r="H166" i="3" s="1"/>
  <c r="M121" i="3"/>
  <c r="M166" i="3" s="1"/>
  <c r="D121" i="3"/>
  <c r="D166" i="3" s="1"/>
  <c r="I121" i="3"/>
  <c r="I166" i="3" s="1"/>
  <c r="J121" i="3"/>
  <c r="J166" i="3" s="1"/>
  <c r="E121" i="3"/>
  <c r="E166" i="3" s="1"/>
  <c r="N165" i="3"/>
  <c r="N76" i="10" s="1"/>
  <c r="I207" i="3"/>
  <c r="K206" i="3"/>
  <c r="F76" i="12"/>
  <c r="F81" i="11"/>
  <c r="F173" i="11"/>
  <c r="F158" i="12"/>
  <c r="F76" i="10"/>
  <c r="F159" i="10"/>
  <c r="F81" i="9"/>
  <c r="F173" i="9"/>
  <c r="Q164" i="3"/>
  <c r="D75" i="12"/>
  <c r="D80" i="11"/>
  <c r="Q80" i="11" s="1"/>
  <c r="D172" i="11"/>
  <c r="Q172" i="11" s="1"/>
  <c r="D157" i="12"/>
  <c r="Q157" i="12" s="1"/>
  <c r="D158" i="10"/>
  <c r="Q158" i="10" s="1"/>
  <c r="D75" i="10"/>
  <c r="Q75" i="10" s="1"/>
  <c r="D80" i="9"/>
  <c r="Q80" i="9" s="1"/>
  <c r="D172" i="9"/>
  <c r="G81" i="11"/>
  <c r="G76" i="12"/>
  <c r="G173" i="11"/>
  <c r="G158" i="12"/>
  <c r="G159" i="10"/>
  <c r="G76" i="10"/>
  <c r="G173" i="9"/>
  <c r="G81" i="9"/>
  <c r="E81" i="11"/>
  <c r="E76" i="12"/>
  <c r="E158" i="12"/>
  <c r="E173" i="11"/>
  <c r="E76" i="10"/>
  <c r="E159" i="10"/>
  <c r="E81" i="9"/>
  <c r="E173" i="9"/>
  <c r="I81" i="11"/>
  <c r="I76" i="12"/>
  <c r="I158" i="12"/>
  <c r="I173" i="11"/>
  <c r="I76" i="10"/>
  <c r="I159" i="10"/>
  <c r="I173" i="9"/>
  <c r="I81" i="9"/>
  <c r="Q75" i="12"/>
  <c r="J76" i="12"/>
  <c r="J81" i="11"/>
  <c r="J173" i="11"/>
  <c r="J158" i="12"/>
  <c r="J76" i="10"/>
  <c r="J159" i="10"/>
  <c r="J81" i="9"/>
  <c r="J173" i="9"/>
  <c r="L81" i="11"/>
  <c r="L76" i="12"/>
  <c r="L173" i="11"/>
  <c r="L158" i="12"/>
  <c r="L76" i="10"/>
  <c r="L159" i="10"/>
  <c r="L81" i="9"/>
  <c r="L173" i="9"/>
  <c r="Q120" i="3"/>
  <c r="K81" i="11"/>
  <c r="K76" i="12"/>
  <c r="K173" i="11"/>
  <c r="K158" i="12"/>
  <c r="K76" i="10"/>
  <c r="K159" i="10"/>
  <c r="K173" i="9"/>
  <c r="K81" i="9"/>
  <c r="Z33" i="10"/>
  <c r="Z33" i="12"/>
  <c r="Z33" i="9"/>
  <c r="Z33" i="11"/>
  <c r="O81" i="11"/>
  <c r="O76" i="12"/>
  <c r="O158" i="12"/>
  <c r="O173" i="11"/>
  <c r="O159" i="10"/>
  <c r="O76" i="10"/>
  <c r="O81" i="9"/>
  <c r="O173" i="9"/>
  <c r="M81" i="11"/>
  <c r="M76" i="12"/>
  <c r="M173" i="11"/>
  <c r="M158" i="12"/>
  <c r="M159" i="10"/>
  <c r="M76" i="10"/>
  <c r="M81" i="9"/>
  <c r="M173" i="9"/>
  <c r="H81" i="11"/>
  <c r="H76" i="12"/>
  <c r="H158" i="12"/>
  <c r="H173" i="11"/>
  <c r="H159" i="10"/>
  <c r="H76" i="10"/>
  <c r="H81" i="9"/>
  <c r="H173" i="9"/>
  <c r="C122" i="3"/>
  <c r="C136" i="11"/>
  <c r="C45" i="11"/>
  <c r="Y44" i="11"/>
  <c r="X44" i="11"/>
  <c r="O135" i="9"/>
  <c r="X44" i="9"/>
  <c r="Y44" i="9"/>
  <c r="C136" i="9"/>
  <c r="C90" i="9"/>
  <c r="O44" i="9"/>
  <c r="K44" i="9"/>
  <c r="G44" i="9"/>
  <c r="N44" i="9"/>
  <c r="J44" i="9"/>
  <c r="F44" i="9"/>
  <c r="L44" i="9"/>
  <c r="H44" i="9"/>
  <c r="D44" i="9"/>
  <c r="I44" i="9"/>
  <c r="E44" i="9"/>
  <c r="M44" i="9"/>
  <c r="C45" i="9"/>
  <c r="P40" i="4"/>
  <c r="G40" i="4"/>
  <c r="H131" i="9" s="1"/>
  <c r="F40" i="4"/>
  <c r="O38" i="9" s="1"/>
  <c r="D41" i="4"/>
  <c r="T40" i="4"/>
  <c r="U40" i="4"/>
  <c r="C41" i="5"/>
  <c r="N42" i="5"/>
  <c r="C41" i="6"/>
  <c r="P42" i="6"/>
  <c r="C167" i="3"/>
  <c r="N81" i="9" l="1"/>
  <c r="E39" i="9"/>
  <c r="F39" i="9"/>
  <c r="J131" i="9"/>
  <c r="L131" i="9"/>
  <c r="O130" i="9"/>
  <c r="J39" i="9"/>
  <c r="N39" i="9"/>
  <c r="L39" i="9"/>
  <c r="K39" i="9"/>
  <c r="E131" i="9"/>
  <c r="F131" i="9"/>
  <c r="K131" i="9"/>
  <c r="H39" i="9"/>
  <c r="D39" i="9"/>
  <c r="I39" i="9"/>
  <c r="M39" i="9"/>
  <c r="N131" i="9"/>
  <c r="G131" i="9"/>
  <c r="I131" i="9"/>
  <c r="G39" i="9"/>
  <c r="M131" i="9"/>
  <c r="D131" i="9"/>
  <c r="Q172" i="9"/>
  <c r="I208" i="3"/>
  <c r="N159" i="10"/>
  <c r="N173" i="9"/>
  <c r="N173" i="11"/>
  <c r="N158" i="12"/>
  <c r="N136" i="11"/>
  <c r="J136" i="11"/>
  <c r="I136" i="11"/>
  <c r="E136" i="11"/>
  <c r="H136" i="11"/>
  <c r="O136" i="11"/>
  <c r="D136" i="11"/>
  <c r="K136" i="11"/>
  <c r="G136" i="11"/>
  <c r="M136" i="11"/>
  <c r="F136" i="11"/>
  <c r="L136" i="11"/>
  <c r="H45" i="11"/>
  <c r="O45" i="11"/>
  <c r="D45" i="11"/>
  <c r="K45" i="11"/>
  <c r="G45" i="11"/>
  <c r="N45" i="11"/>
  <c r="M45" i="11"/>
  <c r="I45" i="11"/>
  <c r="J45" i="11"/>
  <c r="F45" i="11"/>
  <c r="E45" i="11"/>
  <c r="L45" i="11"/>
  <c r="F133" i="11"/>
  <c r="E133" i="11"/>
  <c r="N133" i="11"/>
  <c r="H133" i="11"/>
  <c r="I133" i="11"/>
  <c r="D133" i="11"/>
  <c r="K133" i="11"/>
  <c r="M133" i="11"/>
  <c r="O132" i="11"/>
  <c r="J133" i="11"/>
  <c r="G133" i="11"/>
  <c r="L133" i="11"/>
  <c r="F42" i="11"/>
  <c r="O41" i="11"/>
  <c r="E42" i="11"/>
  <c r="H42" i="11"/>
  <c r="G42" i="11"/>
  <c r="I42" i="11"/>
  <c r="L42" i="11"/>
  <c r="K42" i="11"/>
  <c r="N42" i="11"/>
  <c r="D42" i="11"/>
  <c r="M42" i="11"/>
  <c r="J42" i="11"/>
  <c r="N76" i="12"/>
  <c r="N81" i="11"/>
  <c r="G122" i="3"/>
  <c r="G167" i="3" s="1"/>
  <c r="L122" i="3"/>
  <c r="L167" i="3" s="1"/>
  <c r="J122" i="3"/>
  <c r="J167" i="3" s="1"/>
  <c r="H122" i="3"/>
  <c r="H167" i="3" s="1"/>
  <c r="M122" i="3"/>
  <c r="M167" i="3" s="1"/>
  <c r="D122" i="3"/>
  <c r="D167" i="3" s="1"/>
  <c r="I122" i="3"/>
  <c r="I167" i="3" s="1"/>
  <c r="E122" i="3"/>
  <c r="E167" i="3" s="1"/>
  <c r="N122" i="3"/>
  <c r="O122" i="3"/>
  <c r="O167" i="3" s="1"/>
  <c r="K122" i="3"/>
  <c r="K167" i="3" s="1"/>
  <c r="F122" i="3"/>
  <c r="F167" i="3" s="1"/>
  <c r="K207" i="3"/>
  <c r="N166" i="3"/>
  <c r="K208" i="3" s="1"/>
  <c r="M77" i="12"/>
  <c r="M82" i="11"/>
  <c r="M159" i="12"/>
  <c r="M174" i="11"/>
  <c r="M77" i="10"/>
  <c r="M160" i="10"/>
  <c r="M174" i="9"/>
  <c r="M82" i="9"/>
  <c r="O77" i="12"/>
  <c r="O82" i="11"/>
  <c r="O174" i="11"/>
  <c r="O159" i="12"/>
  <c r="O160" i="10"/>
  <c r="O77" i="10"/>
  <c r="O82" i="9"/>
  <c r="O174" i="9"/>
  <c r="Q121" i="3"/>
  <c r="G82" i="11"/>
  <c r="G77" i="12"/>
  <c r="G159" i="12"/>
  <c r="G174" i="11"/>
  <c r="G77" i="10"/>
  <c r="G160" i="10"/>
  <c r="G82" i="9"/>
  <c r="G174" i="9"/>
  <c r="H82" i="11"/>
  <c r="H77" i="12"/>
  <c r="H159" i="12"/>
  <c r="H174" i="11"/>
  <c r="H77" i="10"/>
  <c r="H160" i="10"/>
  <c r="H82" i="9"/>
  <c r="H174" i="9"/>
  <c r="K82" i="11"/>
  <c r="K77" i="12"/>
  <c r="K159" i="12"/>
  <c r="K174" i="11"/>
  <c r="K77" i="10"/>
  <c r="K160" i="10"/>
  <c r="K174" i="9"/>
  <c r="K82" i="9"/>
  <c r="F77" i="12"/>
  <c r="F82" i="11"/>
  <c r="F159" i="12"/>
  <c r="F174" i="11"/>
  <c r="F77" i="10"/>
  <c r="F160" i="10"/>
  <c r="F82" i="9"/>
  <c r="F174" i="9"/>
  <c r="L82" i="11"/>
  <c r="L77" i="12"/>
  <c r="L159" i="12"/>
  <c r="L174" i="11"/>
  <c r="L160" i="10"/>
  <c r="L77" i="10"/>
  <c r="L174" i="9"/>
  <c r="L82" i="9"/>
  <c r="C123" i="3"/>
  <c r="Z34" i="11"/>
  <c r="Z34" i="10"/>
  <c r="Z34" i="12"/>
  <c r="Z34" i="9"/>
  <c r="J82" i="11"/>
  <c r="J77" i="12"/>
  <c r="J174" i="11"/>
  <c r="J159" i="12"/>
  <c r="J77" i="10"/>
  <c r="J160" i="10"/>
  <c r="J174" i="9"/>
  <c r="J82" i="9"/>
  <c r="E77" i="12"/>
  <c r="E82" i="11"/>
  <c r="E159" i="12"/>
  <c r="E174" i="11"/>
  <c r="E160" i="10"/>
  <c r="E77" i="10"/>
  <c r="E174" i="9"/>
  <c r="E82" i="9"/>
  <c r="I77" i="12"/>
  <c r="I82" i="11"/>
  <c r="I174" i="11"/>
  <c r="I159" i="12"/>
  <c r="I160" i="10"/>
  <c r="I77" i="10"/>
  <c r="I82" i="9"/>
  <c r="I174" i="9"/>
  <c r="Q165" i="3"/>
  <c r="D76" i="12"/>
  <c r="D81" i="11"/>
  <c r="D158" i="12"/>
  <c r="D173" i="11"/>
  <c r="Q173" i="11" s="1"/>
  <c r="D76" i="10"/>
  <c r="Q76" i="10" s="1"/>
  <c r="D159" i="10"/>
  <c r="Q159" i="10" s="1"/>
  <c r="D81" i="9"/>
  <c r="Q81" i="9" s="1"/>
  <c r="D173" i="9"/>
  <c r="Y45" i="11"/>
  <c r="X45" i="11"/>
  <c r="C137" i="11"/>
  <c r="Y45" i="9"/>
  <c r="X45" i="9"/>
  <c r="O136" i="9"/>
  <c r="K136" i="9"/>
  <c r="G136" i="9"/>
  <c r="L136" i="9"/>
  <c r="F136" i="9"/>
  <c r="J136" i="9"/>
  <c r="E136" i="9"/>
  <c r="M136" i="9"/>
  <c r="H136" i="9"/>
  <c r="N136" i="9"/>
  <c r="I136" i="9"/>
  <c r="D136" i="9"/>
  <c r="C137" i="9"/>
  <c r="C91" i="9"/>
  <c r="O45" i="9"/>
  <c r="K45" i="9"/>
  <c r="G45" i="9"/>
  <c r="N45" i="9"/>
  <c r="J45" i="9"/>
  <c r="F45" i="9"/>
  <c r="L45" i="9"/>
  <c r="H45" i="9"/>
  <c r="D45" i="9"/>
  <c r="M45" i="9"/>
  <c r="I45" i="9"/>
  <c r="E45" i="9"/>
  <c r="P41" i="4"/>
  <c r="F41" i="4"/>
  <c r="O39" i="9" s="1"/>
  <c r="G41" i="4"/>
  <c r="O131" i="9" s="1"/>
  <c r="D42" i="4"/>
  <c r="U41" i="4"/>
  <c r="T41" i="4"/>
  <c r="C42" i="6"/>
  <c r="P43" i="6"/>
  <c r="N43" i="5"/>
  <c r="C42" i="5"/>
  <c r="C168" i="3"/>
  <c r="F40" i="9" l="1"/>
  <c r="E40" i="9"/>
  <c r="J40" i="9"/>
  <c r="I132" i="9"/>
  <c r="E132" i="9"/>
  <c r="K132" i="9"/>
  <c r="D40" i="9"/>
  <c r="G40" i="9"/>
  <c r="K40" i="9"/>
  <c r="M132" i="9"/>
  <c r="G132" i="9"/>
  <c r="H132" i="9"/>
  <c r="N40" i="9"/>
  <c r="H40" i="9"/>
  <c r="M40" i="9"/>
  <c r="L132" i="9"/>
  <c r="D132" i="9"/>
  <c r="F132" i="9"/>
  <c r="L40" i="9"/>
  <c r="I40" i="9"/>
  <c r="N132" i="9"/>
  <c r="J132" i="9"/>
  <c r="Q76" i="12"/>
  <c r="Q158" i="12"/>
  <c r="Q173" i="9"/>
  <c r="N77" i="10"/>
  <c r="N82" i="11"/>
  <c r="E137" i="11"/>
  <c r="H137" i="11"/>
  <c r="O137" i="11"/>
  <c r="D137" i="11"/>
  <c r="G137" i="11"/>
  <c r="N137" i="11"/>
  <c r="J137" i="11"/>
  <c r="M137" i="11"/>
  <c r="F137" i="11"/>
  <c r="I137" i="11"/>
  <c r="L137" i="11"/>
  <c r="K137" i="11"/>
  <c r="J43" i="11"/>
  <c r="G43" i="11"/>
  <c r="I43" i="11"/>
  <c r="F43" i="11"/>
  <c r="L43" i="11"/>
  <c r="K43" i="11"/>
  <c r="M43" i="11"/>
  <c r="E43" i="11"/>
  <c r="N43" i="11"/>
  <c r="H43" i="11"/>
  <c r="D43" i="11"/>
  <c r="O42" i="11"/>
  <c r="L134" i="11"/>
  <c r="M134" i="11"/>
  <c r="H134" i="11"/>
  <c r="O133" i="11"/>
  <c r="J134" i="11"/>
  <c r="F134" i="11"/>
  <c r="I134" i="11"/>
  <c r="D134" i="11"/>
  <c r="E134" i="11"/>
  <c r="G134" i="11"/>
  <c r="N134" i="11"/>
  <c r="K134" i="11"/>
  <c r="Q81" i="11"/>
  <c r="N82" i="9"/>
  <c r="N174" i="9"/>
  <c r="I209" i="3"/>
  <c r="N160" i="10"/>
  <c r="N174" i="11"/>
  <c r="N159" i="12"/>
  <c r="D123" i="3"/>
  <c r="D168" i="3" s="1"/>
  <c r="I123" i="3"/>
  <c r="I168" i="3" s="1"/>
  <c r="N123" i="3"/>
  <c r="E123" i="3"/>
  <c r="E168" i="3" s="1"/>
  <c r="O123" i="3"/>
  <c r="O168" i="3" s="1"/>
  <c r="K123" i="3"/>
  <c r="K168" i="3" s="1"/>
  <c r="G123" i="3"/>
  <c r="G168" i="3" s="1"/>
  <c r="L123" i="3"/>
  <c r="L168" i="3" s="1"/>
  <c r="J123" i="3"/>
  <c r="J168" i="3" s="1"/>
  <c r="H123" i="3"/>
  <c r="H168" i="3" s="1"/>
  <c r="M123" i="3"/>
  <c r="M168" i="3" s="1"/>
  <c r="F123" i="3"/>
  <c r="F168" i="3" s="1"/>
  <c r="N77" i="12"/>
  <c r="N167" i="3"/>
  <c r="N175" i="11" s="1"/>
  <c r="L83" i="11"/>
  <c r="L78" i="12"/>
  <c r="L175" i="11"/>
  <c r="L160" i="12"/>
  <c r="L161" i="10"/>
  <c r="L78" i="10"/>
  <c r="L175" i="9"/>
  <c r="L83" i="9"/>
  <c r="C124" i="3"/>
  <c r="H83" i="11"/>
  <c r="H78" i="12"/>
  <c r="H160" i="12"/>
  <c r="H175" i="11"/>
  <c r="H161" i="10"/>
  <c r="H78" i="10"/>
  <c r="H175" i="9"/>
  <c r="H83" i="9"/>
  <c r="I83" i="11"/>
  <c r="I78" i="12"/>
  <c r="I160" i="12"/>
  <c r="I175" i="11"/>
  <c r="I78" i="10"/>
  <c r="I161" i="10"/>
  <c r="I175" i="9"/>
  <c r="I83" i="9"/>
  <c r="Q122" i="3"/>
  <c r="E83" i="11"/>
  <c r="E78" i="12"/>
  <c r="E160" i="12"/>
  <c r="E175" i="11"/>
  <c r="E161" i="10"/>
  <c r="E78" i="10"/>
  <c r="E83" i="9"/>
  <c r="E175" i="9"/>
  <c r="O83" i="11"/>
  <c r="O78" i="12"/>
  <c r="O160" i="12"/>
  <c r="O175" i="11"/>
  <c r="O161" i="10"/>
  <c r="O78" i="10"/>
  <c r="O175" i="9"/>
  <c r="O83" i="9"/>
  <c r="K83" i="11"/>
  <c r="K78" i="12"/>
  <c r="K160" i="12"/>
  <c r="K175" i="11"/>
  <c r="K78" i="10"/>
  <c r="K161" i="10"/>
  <c r="K83" i="9"/>
  <c r="K175" i="9"/>
  <c r="M83" i="11"/>
  <c r="M78" i="12"/>
  <c r="M175" i="11"/>
  <c r="M160" i="12"/>
  <c r="M161" i="10"/>
  <c r="M78" i="10"/>
  <c r="M83" i="9"/>
  <c r="M175" i="9"/>
  <c r="Z35" i="10"/>
  <c r="Z35" i="12"/>
  <c r="Z35" i="9"/>
  <c r="Z35" i="11"/>
  <c r="J78" i="12"/>
  <c r="J83" i="11"/>
  <c r="J160" i="12"/>
  <c r="J175" i="11"/>
  <c r="J78" i="10"/>
  <c r="J161" i="10"/>
  <c r="J83" i="9"/>
  <c r="J175" i="9"/>
  <c r="G78" i="12"/>
  <c r="G83" i="11"/>
  <c r="G175" i="11"/>
  <c r="G160" i="12"/>
  <c r="G161" i="10"/>
  <c r="G78" i="10"/>
  <c r="G175" i="9"/>
  <c r="G83" i="9"/>
  <c r="F83" i="11"/>
  <c r="F78" i="12"/>
  <c r="F160" i="12"/>
  <c r="F175" i="11"/>
  <c r="F161" i="10"/>
  <c r="F78" i="10"/>
  <c r="F175" i="9"/>
  <c r="F83" i="9"/>
  <c r="Q166" i="3"/>
  <c r="D82" i="11"/>
  <c r="D77" i="12"/>
  <c r="D174" i="11"/>
  <c r="D159" i="12"/>
  <c r="D77" i="10"/>
  <c r="D160" i="10"/>
  <c r="D174" i="9"/>
  <c r="D82" i="9"/>
  <c r="D41" i="9"/>
  <c r="O137" i="9"/>
  <c r="K137" i="9"/>
  <c r="G137" i="9"/>
  <c r="J137" i="9"/>
  <c r="E137" i="9"/>
  <c r="N137" i="9"/>
  <c r="I137" i="9"/>
  <c r="D137" i="9"/>
  <c r="L137" i="9"/>
  <c r="F137" i="9"/>
  <c r="H137" i="9"/>
  <c r="M137" i="9"/>
  <c r="P42" i="4"/>
  <c r="G42" i="4"/>
  <c r="O132" i="9" s="1"/>
  <c r="F42" i="4"/>
  <c r="F41" i="9" s="1"/>
  <c r="D43" i="4"/>
  <c r="U42" i="4"/>
  <c r="T42" i="4"/>
  <c r="C43" i="6"/>
  <c r="P44" i="6"/>
  <c r="C43" i="5"/>
  <c r="N44" i="5"/>
  <c r="C169" i="3"/>
  <c r="O40" i="9" l="1"/>
  <c r="G41" i="9"/>
  <c r="K41" i="9"/>
  <c r="L41" i="9"/>
  <c r="H133" i="9"/>
  <c r="I133" i="9"/>
  <c r="K133" i="9"/>
  <c r="I41" i="9"/>
  <c r="M41" i="9"/>
  <c r="E41" i="9"/>
  <c r="D133" i="9"/>
  <c r="G133" i="9"/>
  <c r="L133" i="9"/>
  <c r="N41" i="9"/>
  <c r="H41" i="9"/>
  <c r="J41" i="9"/>
  <c r="J133" i="9"/>
  <c r="F133" i="9"/>
  <c r="E133" i="9"/>
  <c r="M133" i="9"/>
  <c r="N133" i="9"/>
  <c r="Q77" i="10"/>
  <c r="Q82" i="11"/>
  <c r="N160" i="12"/>
  <c r="N83" i="11"/>
  <c r="N78" i="10"/>
  <c r="N83" i="9"/>
  <c r="Q160" i="10"/>
  <c r="N161" i="10"/>
  <c r="F135" i="11"/>
  <c r="L135" i="11"/>
  <c r="G135" i="11"/>
  <c r="O134" i="11"/>
  <c r="E135" i="11"/>
  <c r="N135" i="11"/>
  <c r="J135" i="11"/>
  <c r="M135" i="11"/>
  <c r="H135" i="11"/>
  <c r="D135" i="11"/>
  <c r="I135" i="11"/>
  <c r="K135" i="11"/>
  <c r="Q174" i="11"/>
  <c r="Q82" i="9"/>
  <c r="Q159" i="12"/>
  <c r="N175" i="9"/>
  <c r="Q77" i="12"/>
  <c r="Q174" i="9"/>
  <c r="I210" i="3"/>
  <c r="K209" i="3"/>
  <c r="O124" i="3"/>
  <c r="O169" i="3" s="1"/>
  <c r="K124" i="3"/>
  <c r="K169" i="3" s="1"/>
  <c r="G124" i="3"/>
  <c r="G169" i="3" s="1"/>
  <c r="L124" i="3"/>
  <c r="L169" i="3" s="1"/>
  <c r="H124" i="3"/>
  <c r="H169" i="3" s="1"/>
  <c r="M124" i="3"/>
  <c r="M169" i="3" s="1"/>
  <c r="F124" i="3"/>
  <c r="F169" i="3" s="1"/>
  <c r="D124" i="3"/>
  <c r="D169" i="3" s="1"/>
  <c r="I124" i="3"/>
  <c r="I169" i="3" s="1"/>
  <c r="N124" i="3"/>
  <c r="E124" i="3"/>
  <c r="E169" i="3" s="1"/>
  <c r="J124" i="3"/>
  <c r="J169" i="3" s="1"/>
  <c r="N78" i="12"/>
  <c r="N168" i="3"/>
  <c r="N79" i="10" s="1"/>
  <c r="F84" i="11"/>
  <c r="F79" i="12"/>
  <c r="F176" i="11"/>
  <c r="F161" i="12"/>
  <c r="F162" i="10"/>
  <c r="F79" i="10"/>
  <c r="F84" i="9"/>
  <c r="F176" i="9"/>
  <c r="L84" i="11"/>
  <c r="L79" i="12"/>
  <c r="L161" i="12"/>
  <c r="L176" i="11"/>
  <c r="L79" i="10"/>
  <c r="L162" i="10"/>
  <c r="L84" i="9"/>
  <c r="L176" i="9"/>
  <c r="Q123" i="3"/>
  <c r="K84" i="11"/>
  <c r="K79" i="12"/>
  <c r="K161" i="12"/>
  <c r="K176" i="11"/>
  <c r="K162" i="10"/>
  <c r="K79" i="10"/>
  <c r="K84" i="9"/>
  <c r="K176" i="9"/>
  <c r="I79" i="12"/>
  <c r="I84" i="11"/>
  <c r="I176" i="11"/>
  <c r="I161" i="12"/>
  <c r="I79" i="10"/>
  <c r="I162" i="10"/>
  <c r="I176" i="9"/>
  <c r="I84" i="9"/>
  <c r="J84" i="11"/>
  <c r="J79" i="12"/>
  <c r="J176" i="11"/>
  <c r="J161" i="12"/>
  <c r="J79" i="10"/>
  <c r="J162" i="10"/>
  <c r="J176" i="9"/>
  <c r="J84" i="9"/>
  <c r="C125" i="3"/>
  <c r="Z36" i="9"/>
  <c r="Z36" i="10"/>
  <c r="Z36" i="11"/>
  <c r="Z36" i="12"/>
  <c r="G79" i="12"/>
  <c r="G84" i="11"/>
  <c r="G176" i="11"/>
  <c r="G161" i="12"/>
  <c r="G79" i="10"/>
  <c r="G162" i="10"/>
  <c r="G84" i="9"/>
  <c r="G176" i="9"/>
  <c r="M79" i="12"/>
  <c r="M84" i="11"/>
  <c r="M161" i="12"/>
  <c r="M176" i="11"/>
  <c r="M162" i="10"/>
  <c r="M79" i="10"/>
  <c r="M84" i="9"/>
  <c r="M176" i="9"/>
  <c r="H79" i="12"/>
  <c r="H84" i="11"/>
  <c r="H176" i="11"/>
  <c r="H161" i="12"/>
  <c r="H79" i="10"/>
  <c r="H162" i="10"/>
  <c r="H176" i="9"/>
  <c r="H84" i="9"/>
  <c r="Q167" i="3"/>
  <c r="D83" i="11"/>
  <c r="D78" i="12"/>
  <c r="D175" i="11"/>
  <c r="Q175" i="11" s="1"/>
  <c r="D160" i="12"/>
  <c r="D161" i="10"/>
  <c r="D78" i="10"/>
  <c r="D83" i="9"/>
  <c r="D175" i="9"/>
  <c r="N79" i="12"/>
  <c r="O79" i="10"/>
  <c r="O79" i="12"/>
  <c r="O161" i="12"/>
  <c r="O162" i="10"/>
  <c r="O84" i="11"/>
  <c r="O176" i="11"/>
  <c r="O176" i="9"/>
  <c r="O84" i="9"/>
  <c r="E79" i="12"/>
  <c r="E84" i="11"/>
  <c r="E176" i="11"/>
  <c r="E161" i="12"/>
  <c r="E79" i="10"/>
  <c r="E162" i="10"/>
  <c r="E176" i="9"/>
  <c r="E84" i="9"/>
  <c r="D134" i="9"/>
  <c r="L134" i="9"/>
  <c r="I134" i="9"/>
  <c r="J134" i="9"/>
  <c r="P43" i="4"/>
  <c r="G43" i="4"/>
  <c r="E134" i="9" s="1"/>
  <c r="F43" i="4"/>
  <c r="M42" i="9" s="1"/>
  <c r="U43" i="4"/>
  <c r="T43" i="4"/>
  <c r="C44" i="6"/>
  <c r="P45" i="6"/>
  <c r="N45" i="5"/>
  <c r="C44" i="5"/>
  <c r="C170" i="3"/>
  <c r="N84" i="11" l="1"/>
  <c r="N162" i="10"/>
  <c r="E42" i="9"/>
  <c r="N42" i="9"/>
  <c r="F134" i="9"/>
  <c r="M134" i="9"/>
  <c r="K134" i="9"/>
  <c r="J42" i="9"/>
  <c r="K42" i="9"/>
  <c r="F42" i="9"/>
  <c r="H134" i="9"/>
  <c r="G134" i="9"/>
  <c r="O133" i="9"/>
  <c r="G42" i="9"/>
  <c r="D42" i="9"/>
  <c r="O41" i="9"/>
  <c r="H42" i="9"/>
  <c r="N134" i="9"/>
  <c r="L42" i="9"/>
  <c r="I42" i="9"/>
  <c r="Q83" i="9"/>
  <c r="Q160" i="12"/>
  <c r="Q83" i="11"/>
  <c r="N176" i="9"/>
  <c r="Q161" i="10"/>
  <c r="Q78" i="12"/>
  <c r="Q78" i="10"/>
  <c r="N161" i="12"/>
  <c r="Q175" i="9"/>
  <c r="K210" i="3"/>
  <c r="N84" i="9"/>
  <c r="N169" i="3"/>
  <c r="N80" i="10" s="1"/>
  <c r="N176" i="11"/>
  <c r="L125" i="3"/>
  <c r="L170" i="3" s="1"/>
  <c r="H125" i="3"/>
  <c r="H170" i="3" s="1"/>
  <c r="M125" i="3"/>
  <c r="M170" i="3" s="1"/>
  <c r="D125" i="3"/>
  <c r="D170" i="3" s="1"/>
  <c r="I125" i="3"/>
  <c r="I170" i="3" s="1"/>
  <c r="E125" i="3"/>
  <c r="E170" i="3" s="1"/>
  <c r="J125" i="3"/>
  <c r="J170" i="3" s="1"/>
  <c r="O125" i="3"/>
  <c r="O170" i="3" s="1"/>
  <c r="N125" i="3"/>
  <c r="K125" i="3"/>
  <c r="K170" i="3" s="1"/>
  <c r="G125" i="3"/>
  <c r="G170" i="3" s="1"/>
  <c r="F125" i="3"/>
  <c r="F170" i="3" s="1"/>
  <c r="I211" i="3"/>
  <c r="E80" i="12"/>
  <c r="E80" i="10"/>
  <c r="E162" i="12"/>
  <c r="E163" i="10"/>
  <c r="E85" i="11"/>
  <c r="E177" i="11"/>
  <c r="E85" i="9"/>
  <c r="E177" i="9"/>
  <c r="J80" i="12"/>
  <c r="J80" i="10"/>
  <c r="J163" i="10"/>
  <c r="J162" i="12"/>
  <c r="J85" i="11"/>
  <c r="J177" i="11"/>
  <c r="J85" i="9"/>
  <c r="J177" i="9"/>
  <c r="M80" i="12"/>
  <c r="M80" i="10"/>
  <c r="M162" i="12"/>
  <c r="M163" i="10"/>
  <c r="M85" i="11"/>
  <c r="M177" i="11"/>
  <c r="M177" i="9"/>
  <c r="M85" i="9"/>
  <c r="Z37" i="11"/>
  <c r="Z37" i="10"/>
  <c r="Z37" i="12"/>
  <c r="Z37" i="9"/>
  <c r="Q124" i="3"/>
  <c r="H80" i="10"/>
  <c r="H80" i="12"/>
  <c r="H162" i="12"/>
  <c r="H163" i="10"/>
  <c r="H85" i="11"/>
  <c r="H177" i="11"/>
  <c r="H177" i="9"/>
  <c r="H85" i="9"/>
  <c r="L80" i="12"/>
  <c r="L80" i="10"/>
  <c r="L162" i="12"/>
  <c r="L163" i="10"/>
  <c r="L85" i="11"/>
  <c r="L177" i="11"/>
  <c r="L177" i="9"/>
  <c r="L85" i="9"/>
  <c r="Q168" i="3"/>
  <c r="D79" i="12"/>
  <c r="Q79" i="12" s="1"/>
  <c r="D84" i="11"/>
  <c r="Q84" i="11" s="1"/>
  <c r="D161" i="12"/>
  <c r="D176" i="11"/>
  <c r="D162" i="10"/>
  <c r="Q162" i="10" s="1"/>
  <c r="D79" i="10"/>
  <c r="Q79" i="10" s="1"/>
  <c r="D84" i="9"/>
  <c r="D176" i="9"/>
  <c r="Q176" i="9" s="1"/>
  <c r="I80" i="12"/>
  <c r="I80" i="10"/>
  <c r="I162" i="12"/>
  <c r="I163" i="10"/>
  <c r="I85" i="11"/>
  <c r="I177" i="11"/>
  <c r="I177" i="9"/>
  <c r="I85" i="9"/>
  <c r="F80" i="12"/>
  <c r="F80" i="10"/>
  <c r="F163" i="10"/>
  <c r="F162" i="12"/>
  <c r="F85" i="11"/>
  <c r="F177" i="11"/>
  <c r="F177" i="9"/>
  <c r="F85" i="9"/>
  <c r="O80" i="12"/>
  <c r="O80" i="10"/>
  <c r="O162" i="12"/>
  <c r="O163" i="10"/>
  <c r="O85" i="11"/>
  <c r="O177" i="11"/>
  <c r="O85" i="9"/>
  <c r="O177" i="9"/>
  <c r="G80" i="12"/>
  <c r="G80" i="10"/>
  <c r="G162" i="12"/>
  <c r="G163" i="10"/>
  <c r="G85" i="11"/>
  <c r="G177" i="11"/>
  <c r="G177" i="9"/>
  <c r="G85" i="9"/>
  <c r="K80" i="10"/>
  <c r="K80" i="12"/>
  <c r="K163" i="10"/>
  <c r="K162" i="12"/>
  <c r="K85" i="11"/>
  <c r="K177" i="11"/>
  <c r="K85" i="9"/>
  <c r="K177" i="9"/>
  <c r="C126" i="3"/>
  <c r="O42" i="9"/>
  <c r="M43" i="9"/>
  <c r="G43" i="9"/>
  <c r="H43" i="9"/>
  <c r="I43" i="9"/>
  <c r="D43" i="9"/>
  <c r="J43" i="9"/>
  <c r="E43" i="9"/>
  <c r="L43" i="9"/>
  <c r="F43" i="9"/>
  <c r="K43" i="9"/>
  <c r="N43" i="9"/>
  <c r="O134" i="9"/>
  <c r="G135" i="9"/>
  <c r="F135" i="9"/>
  <c r="J135" i="9"/>
  <c r="N135" i="9"/>
  <c r="E135" i="9"/>
  <c r="L135" i="9"/>
  <c r="D135" i="9"/>
  <c r="M135" i="9"/>
  <c r="H135" i="9"/>
  <c r="I135" i="9"/>
  <c r="K135" i="9"/>
  <c r="C45" i="5"/>
  <c r="N46" i="5"/>
  <c r="C45" i="6"/>
  <c r="P46" i="6"/>
  <c r="C171" i="3"/>
  <c r="N177" i="9" l="1"/>
  <c r="N163" i="10"/>
  <c r="Q161" i="12"/>
  <c r="N80" i="12"/>
  <c r="N85" i="9"/>
  <c r="N177" i="11"/>
  <c r="N85" i="11"/>
  <c r="N162" i="12"/>
  <c r="E126" i="3"/>
  <c r="E171" i="3" s="1"/>
  <c r="O126" i="3"/>
  <c r="O171" i="3" s="1"/>
  <c r="N126" i="3"/>
  <c r="K126" i="3"/>
  <c r="K171" i="3" s="1"/>
  <c r="G126" i="3"/>
  <c r="G171" i="3" s="1"/>
  <c r="F126" i="3"/>
  <c r="F171" i="3" s="1"/>
  <c r="L126" i="3"/>
  <c r="L171" i="3" s="1"/>
  <c r="H126" i="3"/>
  <c r="H171" i="3" s="1"/>
  <c r="M126" i="3"/>
  <c r="M171" i="3" s="1"/>
  <c r="J126" i="3"/>
  <c r="J171" i="3" s="1"/>
  <c r="D126" i="3"/>
  <c r="D171" i="3" s="1"/>
  <c r="I126" i="3"/>
  <c r="I171" i="3" s="1"/>
  <c r="Q84" i="9"/>
  <c r="Q176" i="11"/>
  <c r="I212" i="3"/>
  <c r="N170" i="3"/>
  <c r="N81" i="12" s="1"/>
  <c r="K211" i="3"/>
  <c r="M81" i="10"/>
  <c r="M81" i="12"/>
  <c r="M163" i="12"/>
  <c r="M164" i="10"/>
  <c r="M86" i="11"/>
  <c r="M178" i="11"/>
  <c r="M178" i="9"/>
  <c r="M86" i="9"/>
  <c r="J81" i="12"/>
  <c r="J81" i="10"/>
  <c r="J163" i="12"/>
  <c r="J164" i="10"/>
  <c r="J86" i="11"/>
  <c r="J178" i="11"/>
  <c r="J86" i="9"/>
  <c r="J178" i="9"/>
  <c r="Q125" i="3"/>
  <c r="G81" i="12"/>
  <c r="G81" i="10"/>
  <c r="G163" i="12"/>
  <c r="G164" i="10"/>
  <c r="G86" i="11"/>
  <c r="G178" i="11"/>
  <c r="G86" i="9"/>
  <c r="G178" i="9"/>
  <c r="I81" i="12"/>
  <c r="I81" i="10"/>
  <c r="I163" i="12"/>
  <c r="I164" i="10"/>
  <c r="I86" i="11"/>
  <c r="I178" i="11"/>
  <c r="I86" i="9"/>
  <c r="I178" i="9"/>
  <c r="Z38" i="9"/>
  <c r="Z38" i="10"/>
  <c r="Z38" i="12"/>
  <c r="Z38" i="11"/>
  <c r="E81" i="12"/>
  <c r="E81" i="10"/>
  <c r="E163" i="12"/>
  <c r="E164" i="10"/>
  <c r="E86" i="11"/>
  <c r="E178" i="11"/>
  <c r="E178" i="9"/>
  <c r="E86" i="9"/>
  <c r="O81" i="10"/>
  <c r="O81" i="12"/>
  <c r="O163" i="12"/>
  <c r="O164" i="10"/>
  <c r="O86" i="11"/>
  <c r="O178" i="11"/>
  <c r="O178" i="9"/>
  <c r="O86" i="9"/>
  <c r="F81" i="10"/>
  <c r="F81" i="12"/>
  <c r="F163" i="12"/>
  <c r="F164" i="10"/>
  <c r="F86" i="11"/>
  <c r="F178" i="11"/>
  <c r="F178" i="9"/>
  <c r="F86" i="9"/>
  <c r="K81" i="10"/>
  <c r="K81" i="12"/>
  <c r="K164" i="10"/>
  <c r="K163" i="12"/>
  <c r="K86" i="11"/>
  <c r="K178" i="11"/>
  <c r="K86" i="9"/>
  <c r="K178" i="9"/>
  <c r="C127" i="3"/>
  <c r="H81" i="12"/>
  <c r="H81" i="10"/>
  <c r="H164" i="10"/>
  <c r="H163" i="12"/>
  <c r="H86" i="11"/>
  <c r="H178" i="11"/>
  <c r="H178" i="9"/>
  <c r="H86" i="9"/>
  <c r="Q169" i="3"/>
  <c r="D80" i="10"/>
  <c r="Q80" i="10" s="1"/>
  <c r="D80" i="12"/>
  <c r="D163" i="10"/>
  <c r="Q163" i="10" s="1"/>
  <c r="D162" i="12"/>
  <c r="Q162" i="12" s="1"/>
  <c r="D85" i="11"/>
  <c r="D177" i="11"/>
  <c r="Q177" i="11" s="1"/>
  <c r="D85" i="9"/>
  <c r="D177" i="9"/>
  <c r="Q177" i="9" s="1"/>
  <c r="L81" i="10"/>
  <c r="L81" i="12"/>
  <c r="L164" i="10"/>
  <c r="L163" i="12"/>
  <c r="L86" i="11"/>
  <c r="L178" i="11"/>
  <c r="L178" i="9"/>
  <c r="L86" i="9"/>
  <c r="C46" i="6"/>
  <c r="P47" i="6"/>
  <c r="N47" i="5"/>
  <c r="C46" i="5"/>
  <c r="C172" i="3"/>
  <c r="Q80" i="12" l="1"/>
  <c r="N178" i="9"/>
  <c r="N86" i="11"/>
  <c r="N164" i="10"/>
  <c r="N81" i="10"/>
  <c r="Q85" i="11"/>
  <c r="N178" i="11"/>
  <c r="Q85" i="9"/>
  <c r="K212" i="3"/>
  <c r="I213" i="3"/>
  <c r="K127" i="3"/>
  <c r="K172" i="3" s="1"/>
  <c r="G127" i="3"/>
  <c r="G172" i="3" s="1"/>
  <c r="L127" i="3"/>
  <c r="L172" i="3" s="1"/>
  <c r="H127" i="3"/>
  <c r="H172" i="3" s="1"/>
  <c r="M127" i="3"/>
  <c r="M172" i="3" s="1"/>
  <c r="J127" i="3"/>
  <c r="J172" i="3" s="1"/>
  <c r="D127" i="3"/>
  <c r="D172" i="3" s="1"/>
  <c r="I127" i="3"/>
  <c r="I172" i="3" s="1"/>
  <c r="F127" i="3"/>
  <c r="F172" i="3" s="1"/>
  <c r="E127" i="3"/>
  <c r="E172" i="3" s="1"/>
  <c r="N127" i="3"/>
  <c r="N172" i="3" s="1"/>
  <c r="O127" i="3"/>
  <c r="O172" i="3" s="1"/>
  <c r="N163" i="12"/>
  <c r="N86" i="9"/>
  <c r="N171" i="3"/>
  <c r="N87" i="9" s="1"/>
  <c r="O87" i="11"/>
  <c r="O179" i="11"/>
  <c r="O179" i="9"/>
  <c r="O87" i="9"/>
  <c r="C128" i="3"/>
  <c r="Z39" i="11"/>
  <c r="Z39" i="10"/>
  <c r="Z39" i="12"/>
  <c r="Z39" i="9"/>
  <c r="E87" i="11"/>
  <c r="E179" i="11"/>
  <c r="E87" i="9"/>
  <c r="E179" i="9"/>
  <c r="J87" i="11"/>
  <c r="J179" i="11"/>
  <c r="J87" i="9"/>
  <c r="J179" i="9"/>
  <c r="I87" i="11"/>
  <c r="I179" i="11"/>
  <c r="I179" i="9"/>
  <c r="I87" i="9"/>
  <c r="Q126" i="3"/>
  <c r="M87" i="11"/>
  <c r="M179" i="11"/>
  <c r="M87" i="9"/>
  <c r="M179" i="9"/>
  <c r="H87" i="11"/>
  <c r="H179" i="11"/>
  <c r="H179" i="9"/>
  <c r="H87" i="9"/>
  <c r="F87" i="11"/>
  <c r="F179" i="11"/>
  <c r="F179" i="9"/>
  <c r="F87" i="9"/>
  <c r="G87" i="11"/>
  <c r="G179" i="11"/>
  <c r="G179" i="9"/>
  <c r="G87" i="9"/>
  <c r="L87" i="11"/>
  <c r="L179" i="11"/>
  <c r="L179" i="9"/>
  <c r="L87" i="9"/>
  <c r="K87" i="11"/>
  <c r="K179" i="11"/>
  <c r="K87" i="9"/>
  <c r="K179" i="9"/>
  <c r="Q170" i="3"/>
  <c r="D81" i="12"/>
  <c r="Q81" i="12" s="1"/>
  <c r="D81" i="10"/>
  <c r="D164" i="10"/>
  <c r="D163" i="12"/>
  <c r="D86" i="11"/>
  <c r="D178" i="11"/>
  <c r="D178" i="9"/>
  <c r="Q178" i="9" s="1"/>
  <c r="D86" i="9"/>
  <c r="Q86" i="9" s="1"/>
  <c r="C47" i="6"/>
  <c r="P48" i="6"/>
  <c r="C47" i="5"/>
  <c r="N48" i="5"/>
  <c r="C173" i="3"/>
  <c r="Q81" i="10" l="1"/>
  <c r="Q86" i="11"/>
  <c r="Q164" i="10"/>
  <c r="Q178" i="11"/>
  <c r="N179" i="11"/>
  <c r="I214" i="3"/>
  <c r="Q163" i="12"/>
  <c r="K213" i="3"/>
  <c r="N179" i="9"/>
  <c r="N87" i="11"/>
  <c r="H128" i="3"/>
  <c r="H173" i="3" s="1"/>
  <c r="M128" i="3"/>
  <c r="M173" i="3" s="1"/>
  <c r="D128" i="3"/>
  <c r="D173" i="3" s="1"/>
  <c r="K214" i="3" s="1"/>
  <c r="I128" i="3"/>
  <c r="I173" i="3" s="1"/>
  <c r="F128" i="3"/>
  <c r="F173" i="3" s="1"/>
  <c r="E128" i="3"/>
  <c r="E173" i="3" s="1"/>
  <c r="N128" i="3"/>
  <c r="N173" i="3" s="1"/>
  <c r="J128" i="3"/>
  <c r="J173" i="3" s="1"/>
  <c r="O128" i="3"/>
  <c r="O173" i="3" s="1"/>
  <c r="K128" i="3"/>
  <c r="K173" i="3" s="1"/>
  <c r="G128" i="3"/>
  <c r="G173" i="3" s="1"/>
  <c r="L128" i="3"/>
  <c r="L173" i="3" s="1"/>
  <c r="Q171" i="3"/>
  <c r="D87" i="11"/>
  <c r="D179" i="11"/>
  <c r="D87" i="9"/>
  <c r="Q87" i="9" s="1"/>
  <c r="D179" i="9"/>
  <c r="M88" i="11"/>
  <c r="M180" i="11"/>
  <c r="M180" i="9"/>
  <c r="M88" i="9"/>
  <c r="Z40" i="12"/>
  <c r="Z40" i="10"/>
  <c r="Z40" i="9"/>
  <c r="Z40" i="11"/>
  <c r="F88" i="11"/>
  <c r="F180" i="11"/>
  <c r="F180" i="9"/>
  <c r="F88" i="9"/>
  <c r="K88" i="11"/>
  <c r="K180" i="11"/>
  <c r="K88" i="9"/>
  <c r="K180" i="9"/>
  <c r="I88" i="11"/>
  <c r="I180" i="11"/>
  <c r="I180" i="9"/>
  <c r="I88" i="9"/>
  <c r="O88" i="11"/>
  <c r="O180" i="11"/>
  <c r="O88" i="9"/>
  <c r="O180" i="9"/>
  <c r="H88" i="11"/>
  <c r="H180" i="11"/>
  <c r="H180" i="9"/>
  <c r="H88" i="9"/>
  <c r="N88" i="11"/>
  <c r="N180" i="11"/>
  <c r="N88" i="9"/>
  <c r="N180" i="9"/>
  <c r="Q127" i="3"/>
  <c r="E88" i="11"/>
  <c r="E180" i="11"/>
  <c r="E88" i="9"/>
  <c r="E180" i="9"/>
  <c r="G88" i="11"/>
  <c r="G180" i="11"/>
  <c r="G180" i="9"/>
  <c r="G88" i="9"/>
  <c r="L88" i="11"/>
  <c r="L180" i="11"/>
  <c r="L88" i="9"/>
  <c r="L180" i="9"/>
  <c r="J88" i="11"/>
  <c r="J180" i="11"/>
  <c r="J180" i="9"/>
  <c r="J88" i="9"/>
  <c r="C129" i="3"/>
  <c r="C48" i="6"/>
  <c r="P49" i="6"/>
  <c r="N49" i="5"/>
  <c r="C48" i="5"/>
  <c r="C174" i="3"/>
  <c r="Q87" i="11" l="1"/>
  <c r="Q179" i="11"/>
  <c r="J129" i="3"/>
  <c r="J174" i="3" s="1"/>
  <c r="O129" i="3"/>
  <c r="O174" i="3" s="1"/>
  <c r="K129" i="3"/>
  <c r="K174" i="3" s="1"/>
  <c r="N129" i="3"/>
  <c r="N174" i="3" s="1"/>
  <c r="G129" i="3"/>
  <c r="G174" i="3" s="1"/>
  <c r="L129" i="3"/>
  <c r="L174" i="3" s="1"/>
  <c r="F129" i="3"/>
  <c r="F174" i="3" s="1"/>
  <c r="H129" i="3"/>
  <c r="H174" i="3" s="1"/>
  <c r="M129" i="3"/>
  <c r="M174" i="3" s="1"/>
  <c r="D129" i="3"/>
  <c r="D174" i="3" s="1"/>
  <c r="I129" i="3"/>
  <c r="I174" i="3" s="1"/>
  <c r="E129" i="3"/>
  <c r="E174" i="3" s="1"/>
  <c r="Q179" i="9"/>
  <c r="E89" i="11"/>
  <c r="E181" i="11"/>
  <c r="E89" i="9"/>
  <c r="E181" i="9"/>
  <c r="Z41" i="9"/>
  <c r="Z41" i="11"/>
  <c r="Q128" i="3"/>
  <c r="H89" i="11"/>
  <c r="H181" i="11"/>
  <c r="H181" i="9"/>
  <c r="H89" i="9"/>
  <c r="I89" i="11"/>
  <c r="I181" i="11"/>
  <c r="I181" i="9"/>
  <c r="I89" i="9"/>
  <c r="Q172" i="3"/>
  <c r="D88" i="11"/>
  <c r="Q88" i="11" s="1"/>
  <c r="D180" i="11"/>
  <c r="Q180" i="11" s="1"/>
  <c r="D180" i="9"/>
  <c r="Q180" i="9" s="1"/>
  <c r="D88" i="9"/>
  <c r="Q88" i="9" s="1"/>
  <c r="G89" i="11"/>
  <c r="G181" i="11"/>
  <c r="G89" i="9"/>
  <c r="G181" i="9"/>
  <c r="C130" i="3"/>
  <c r="K89" i="11"/>
  <c r="K181" i="11"/>
  <c r="K181" i="9"/>
  <c r="K89" i="9"/>
  <c r="N89" i="11"/>
  <c r="N181" i="11"/>
  <c r="N89" i="9"/>
  <c r="N181" i="9"/>
  <c r="F89" i="11"/>
  <c r="F181" i="11"/>
  <c r="F89" i="9"/>
  <c r="F181" i="9"/>
  <c r="M89" i="11"/>
  <c r="M181" i="11"/>
  <c r="M89" i="9"/>
  <c r="M181" i="9"/>
  <c r="J89" i="11"/>
  <c r="J181" i="11"/>
  <c r="J89" i="9"/>
  <c r="J181" i="9"/>
  <c r="O89" i="11"/>
  <c r="O181" i="11"/>
  <c r="O89" i="9"/>
  <c r="O181" i="9"/>
  <c r="L89" i="11"/>
  <c r="L181" i="11"/>
  <c r="L89" i="9"/>
  <c r="L181" i="9"/>
  <c r="C49" i="5"/>
  <c r="N50" i="5"/>
  <c r="C49" i="6"/>
  <c r="P50" i="6"/>
  <c r="C175" i="3"/>
  <c r="G130" i="3" l="1"/>
  <c r="G175" i="3" s="1"/>
  <c r="L130" i="3"/>
  <c r="L175" i="3" s="1"/>
  <c r="F130" i="3"/>
  <c r="F175" i="3" s="1"/>
  <c r="H130" i="3"/>
  <c r="H175" i="3" s="1"/>
  <c r="M130" i="3"/>
  <c r="M175" i="3" s="1"/>
  <c r="D130" i="3"/>
  <c r="D175" i="3" s="1"/>
  <c r="I130" i="3"/>
  <c r="I175" i="3" s="1"/>
  <c r="J130" i="3"/>
  <c r="J175" i="3" s="1"/>
  <c r="E130" i="3"/>
  <c r="E175" i="3" s="1"/>
  <c r="O130" i="3"/>
  <c r="O175" i="3" s="1"/>
  <c r="K130" i="3"/>
  <c r="K175" i="3" s="1"/>
  <c r="N130" i="3"/>
  <c r="N175" i="3" s="1"/>
  <c r="L90" i="11"/>
  <c r="L182" i="11"/>
  <c r="L90" i="9"/>
  <c r="L182" i="9"/>
  <c r="Q173" i="3"/>
  <c r="D89" i="11"/>
  <c r="Q89" i="11" s="1"/>
  <c r="D181" i="11"/>
  <c r="Q181" i="11" s="1"/>
  <c r="D89" i="9"/>
  <c r="Q89" i="9" s="1"/>
  <c r="D181" i="9"/>
  <c r="Q181" i="9" s="1"/>
  <c r="Q129" i="3"/>
  <c r="J90" i="11"/>
  <c r="J90" i="9"/>
  <c r="J182" i="11"/>
  <c r="J182" i="9"/>
  <c r="E90" i="11"/>
  <c r="E90" i="9"/>
  <c r="E182" i="11"/>
  <c r="E182" i="9"/>
  <c r="M90" i="11"/>
  <c r="M182" i="11"/>
  <c r="M90" i="9"/>
  <c r="M182" i="9"/>
  <c r="Z42" i="11"/>
  <c r="Z42" i="9"/>
  <c r="F90" i="11"/>
  <c r="F182" i="11"/>
  <c r="F90" i="9"/>
  <c r="F182" i="9"/>
  <c r="H90" i="11"/>
  <c r="H182" i="11"/>
  <c r="H90" i="9"/>
  <c r="H182" i="9"/>
  <c r="K90" i="11"/>
  <c r="K182" i="11"/>
  <c r="K90" i="9"/>
  <c r="K182" i="9"/>
  <c r="I90" i="11"/>
  <c r="I182" i="11"/>
  <c r="I90" i="9"/>
  <c r="I182" i="9"/>
  <c r="N90" i="11"/>
  <c r="N90" i="9"/>
  <c r="N182" i="11"/>
  <c r="N182" i="9"/>
  <c r="O90" i="11"/>
  <c r="O182" i="11"/>
  <c r="O90" i="9"/>
  <c r="O182" i="9"/>
  <c r="G90" i="11"/>
  <c r="G90" i="9"/>
  <c r="G182" i="11"/>
  <c r="G182" i="9"/>
  <c r="V45" i="4"/>
  <c r="U45" i="4"/>
  <c r="T45" i="4"/>
  <c r="W45" i="4"/>
  <c r="C50" i="6"/>
  <c r="P51" i="6"/>
  <c r="N51" i="5"/>
  <c r="C50" i="5"/>
  <c r="N91" i="11" l="1"/>
  <c r="N91" i="9"/>
  <c r="N183" i="11"/>
  <c r="N183" i="9"/>
  <c r="J91" i="11"/>
  <c r="J91" i="9"/>
  <c r="J183" i="11"/>
  <c r="J183" i="9"/>
  <c r="O91" i="11"/>
  <c r="O91" i="9"/>
  <c r="O183" i="11"/>
  <c r="O183" i="9"/>
  <c r="G91" i="11"/>
  <c r="G91" i="9"/>
  <c r="G183" i="11"/>
  <c r="G183" i="9"/>
  <c r="Q130" i="3"/>
  <c r="M91" i="11"/>
  <c r="M183" i="11"/>
  <c r="M91" i="9"/>
  <c r="M183" i="9"/>
  <c r="L91" i="11"/>
  <c r="L91" i="9"/>
  <c r="L183" i="11"/>
  <c r="L183" i="9"/>
  <c r="E91" i="11"/>
  <c r="E183" i="11"/>
  <c r="E91" i="9"/>
  <c r="E183" i="9"/>
  <c r="F91" i="11"/>
  <c r="F183" i="11"/>
  <c r="F91" i="9"/>
  <c r="F183" i="9"/>
  <c r="H91" i="11"/>
  <c r="H183" i="11"/>
  <c r="H91" i="9"/>
  <c r="H183" i="9"/>
  <c r="Q174" i="3"/>
  <c r="D90" i="11"/>
  <c r="Q90" i="11" s="1"/>
  <c r="D90" i="9"/>
  <c r="Q90" i="9" s="1"/>
  <c r="D182" i="11"/>
  <c r="Q182" i="11" s="1"/>
  <c r="D182" i="9"/>
  <c r="Q182" i="9" s="1"/>
  <c r="I91" i="11"/>
  <c r="I91" i="9"/>
  <c r="I183" i="11"/>
  <c r="I183" i="9"/>
  <c r="K91" i="11"/>
  <c r="K183" i="11"/>
  <c r="K91" i="9"/>
  <c r="K183" i="9"/>
  <c r="Z43" i="11"/>
  <c r="Z43" i="9"/>
  <c r="P18" i="4"/>
  <c r="C51" i="6"/>
  <c r="P52" i="6"/>
  <c r="C51" i="5"/>
  <c r="N52" i="5"/>
  <c r="Q175" i="3" l="1"/>
  <c r="I179" i="12"/>
  <c r="I180" i="10"/>
  <c r="D91" i="11"/>
  <c r="Q91" i="11" s="1"/>
  <c r="I199" i="11" s="1"/>
  <c r="M180" i="10"/>
  <c r="D91" i="9"/>
  <c r="Q91" i="9" s="1"/>
  <c r="I199" i="9" s="1"/>
  <c r="M179" i="12"/>
  <c r="D183" i="11"/>
  <c r="Q183" i="11" s="1"/>
  <c r="M199" i="11" s="1"/>
  <c r="D183" i="9"/>
  <c r="Q183" i="9" s="1"/>
  <c r="M199" i="9" s="1"/>
  <c r="Z44" i="11"/>
  <c r="Z44" i="9"/>
  <c r="C52" i="6"/>
  <c r="P53" i="6"/>
  <c r="N53" i="5"/>
  <c r="C52" i="5"/>
  <c r="Z45" i="9" l="1"/>
  <c r="Z45" i="11"/>
  <c r="C53" i="5"/>
  <c r="N54" i="5"/>
  <c r="C54" i="5" s="1"/>
  <c r="C53" i="6"/>
  <c r="P54" i="6"/>
  <c r="C54" i="6" s="1"/>
  <c r="M181" i="10" l="1"/>
  <c r="M182" i="10" s="1"/>
  <c r="I47" i="4" s="1"/>
  <c r="I181" i="10"/>
  <c r="I182" i="10" s="1"/>
  <c r="H47" i="4" s="1"/>
  <c r="M180" i="12"/>
  <c r="M181" i="12" s="1"/>
  <c r="M47" i="4" s="1"/>
  <c r="I180" i="12"/>
  <c r="I181" i="12" s="1"/>
  <c r="L47" i="4" s="1"/>
  <c r="M200" i="11"/>
  <c r="M201" i="11" s="1"/>
  <c r="K47" i="4" s="1"/>
  <c r="I200" i="11"/>
  <c r="I201" i="11" s="1"/>
  <c r="J47" i="4" s="1"/>
  <c r="I200" i="9"/>
  <c r="I201" i="9" s="1"/>
  <c r="F47" i="4" s="1"/>
  <c r="M200" i="9"/>
  <c r="M201" i="9" s="1"/>
  <c r="G47" i="4" s="1"/>
</calcChain>
</file>

<file path=xl/sharedStrings.xml><?xml version="1.0" encoding="utf-8"?>
<sst xmlns="http://schemas.openxmlformats.org/spreadsheetml/2006/main" count="540" uniqueCount="156">
  <si>
    <t>Part I - Identification Worksheet</t>
  </si>
  <si>
    <t>Level Pricing, 25-year Tenor</t>
  </si>
  <si>
    <t>Description</t>
  </si>
  <si>
    <t>Included</t>
  </si>
  <si>
    <t>Level Pricing, 20-year Tenor</t>
  </si>
  <si>
    <t>Non-Decreasing Pricing, 25-year Tenor</t>
  </si>
  <si>
    <t>Non-Decreasing Pricing, 20-year Tenor</t>
  </si>
  <si>
    <t>Yes</t>
  </si>
  <si>
    <t>Part II - Project Definition Worksheet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</si>
  <si>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</si>
  <si>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</si>
  <si>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</si>
  <si>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</si>
  <si>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</si>
  <si>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</si>
  <si>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</si>
  <si>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</si>
  <si>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</si>
  <si>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</si>
  <si>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</si>
  <si>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</si>
  <si>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</si>
  <si>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Substation Name</t>
  </si>
  <si>
    <t xml:space="preserve">    Location  (City, State)</t>
  </si>
  <si>
    <t>Part III - Expected Performance Worksheet</t>
  </si>
  <si>
    <t>Total</t>
  </si>
  <si>
    <t>HE</t>
  </si>
  <si>
    <t>Std Hrs</t>
  </si>
  <si>
    <t>Average</t>
  </si>
  <si>
    <t>Cells with data:</t>
  </si>
  <si>
    <t>Part IV - Pricing Worksheet</t>
  </si>
  <si>
    <t>Pricing/Tenor Option</t>
  </si>
  <si>
    <t>Option Offered?</t>
  </si>
  <si>
    <t>Fixed OREC Price</t>
  </si>
  <si>
    <t>Index OREC Stike Price</t>
  </si>
  <si>
    <t>Tenor</t>
  </si>
  <si>
    <t>25 Years</t>
  </si>
  <si>
    <t>20 Years</t>
  </si>
  <si>
    <t>Non-Decreasing</t>
  </si>
  <si>
    <t>Level</t>
  </si>
  <si>
    <t>Minimum Change</t>
  </si>
  <si>
    <t>Maximum Change</t>
  </si>
  <si>
    <t>Price Change Rate Check</t>
  </si>
  <si>
    <t>Enter values manually or PASTE AS VALUES only.  Do not paste in equations or cell formats.</t>
  </si>
  <si>
    <t>Cells with entries</t>
  </si>
  <si>
    <t>Enter prices manually or PASTE AS VALUES only.  Do not paste in equations or cell formats.</t>
  </si>
  <si>
    <t>NYSERDA RFP No.  ORECRFP18-1</t>
  </si>
  <si>
    <t xml:space="preserve">    Control Area</t>
  </si>
  <si>
    <t>Incremental Economic Benefits Data Form</t>
  </si>
  <si>
    <t>NYSERDA RFP No. ORECRFP18-1</t>
  </si>
  <si>
    <t>EB1 ID</t>
  </si>
  <si>
    <t>Project Phase</t>
  </si>
  <si>
    <t>Expenditure Type</t>
  </si>
  <si>
    <t>EB2 ID of any Related Expenditure</t>
  </si>
  <si>
    <t>Phases</t>
  </si>
  <si>
    <t>Development</t>
  </si>
  <si>
    <t>Construction</t>
  </si>
  <si>
    <t>Operation</t>
  </si>
  <si>
    <t>Count</t>
  </si>
  <si>
    <t>EB2 ID</t>
  </si>
  <si>
    <t>EB3 ID</t>
  </si>
  <si>
    <t>Commitment Type</t>
  </si>
  <si>
    <t>Metric</t>
  </si>
  <si>
    <t>Quantity of Activity</t>
  </si>
  <si>
    <t>Contract Year</t>
  </si>
  <si>
    <t>Expected Commercial Operation Date</t>
  </si>
  <si>
    <t>Is commercial operation by tranches prior to full capacity installation proposed?</t>
  </si>
  <si>
    <t>Contract year 1 begins on first day of the first full month of Commercial Operation.</t>
  </si>
  <si>
    <t>Month</t>
  </si>
  <si>
    <t>If applicable, complete the following table of cumulative installed capacity in available MW by month:</t>
  </si>
  <si>
    <t>Table_Year_1</t>
  </si>
  <si>
    <t>Net Expenditure in NYS ($000)</t>
  </si>
  <si>
    <t>Net Investment in NYS ($000)</t>
  </si>
  <si>
    <t>Reference to Economic Benefits Plan in Proposal</t>
  </si>
  <si>
    <t>NYS Incremental Economic Benefits through 3 Years of Operation</t>
  </si>
  <si>
    <t>Levelized Price Calculations</t>
  </si>
  <si>
    <t>Applicable Fixed OREC Price ($/MWh)</t>
  </si>
  <si>
    <t>StartDate</t>
  </si>
  <si>
    <t>Fixed OREC Payments (Nominal $ 000)</t>
  </si>
  <si>
    <t>Applicable Index OREC Strike Price ($/MWh)</t>
  </si>
  <si>
    <t>Index OREC Strike Price Gross Payments (Nominal $ 000)</t>
  </si>
  <si>
    <t>Calculation Summary</t>
  </si>
  <si>
    <t>OREC Quantity</t>
  </si>
  <si>
    <t>Real PV Factor</t>
  </si>
  <si>
    <t>Real Discount Rate</t>
  </si>
  <si>
    <t>Inflation Rate</t>
  </si>
  <si>
    <t>Base Year</t>
  </si>
  <si>
    <t>Fixed OREC Payments</t>
  </si>
  <si>
    <t>Index OREC Strike Price Payments</t>
  </si>
  <si>
    <t>Present Value of Payments ($000)</t>
  </si>
  <si>
    <t>Quantity Present Value  (MWh)</t>
  </si>
  <si>
    <t>Inflator</t>
  </si>
  <si>
    <t>Option Active</t>
  </si>
  <si>
    <t>Representative Annual Performance:</t>
  </si>
  <si>
    <t>Median (P50) Energy Delivery (derived from Part III)</t>
  </si>
  <si>
    <t>(Default value is 38%)</t>
  </si>
  <si>
    <t>Table III-2.  Operable NYCA Delivery Capacity as fraction of Installed Capacity by Month, Calendar Year</t>
  </si>
  <si>
    <t>Table III-4.  Median (P50) NYCA Energy Delivery by Month, Calendar Year  (MWh)  CALCULATED</t>
  </si>
  <si>
    <t>Table III-5.  Summary of Contract Year Performance  CALCULATED</t>
  </si>
  <si>
    <t>P50 NYCA Energy Delivery (MWh)</t>
  </si>
  <si>
    <t>Average Installed Capacity (MW)</t>
  </si>
  <si>
    <t>Table III-3.  Installed Capacity by Month, Calendar Year  (MW)   CALCULATED</t>
  </si>
  <si>
    <t>Median (P50) Capacity Factor (Delivered Energy/Installed Capacity)</t>
  </si>
  <si>
    <t>Nominal Discount Rate</t>
  </si>
  <si>
    <t>Part V - Economic Benefits</t>
  </si>
  <si>
    <t>EB3 ID of any Related Activity</t>
  </si>
  <si>
    <t>EB2 ID of any Related Investment</t>
  </si>
  <si>
    <t>Table V-2.  Incremental Economic Benefits Category 2</t>
  </si>
  <si>
    <t>Table V-3.  Incremental Economic Benefits Category 3</t>
  </si>
  <si>
    <t>Input Activities</t>
  </si>
  <si>
    <t>Table V-1.  Incremental Economic Benefits Category 1</t>
  </si>
  <si>
    <t>Project-specific Spending and Job Creation</t>
  </si>
  <si>
    <t>Offer Data Form</t>
  </si>
  <si>
    <t>The following information must be identical to that provided on the Master Offers Form:</t>
  </si>
  <si>
    <t>DRAFT / All Contents Subject to Further Deliberation and Final Decision</t>
  </si>
  <si>
    <t>Total number of Price/Tenor Offers included</t>
  </si>
  <si>
    <t>Offer Data Form ID Name</t>
  </si>
  <si>
    <t>BOEM Renewable Energy Lease Number</t>
  </si>
  <si>
    <t>Proposer Name</t>
  </si>
  <si>
    <t>Injection Point Control Area</t>
  </si>
  <si>
    <t>Offer Capacity (MW)</t>
  </si>
  <si>
    <t>Offshore Wind Generation Facility Name</t>
  </si>
  <si>
    <t>Injection Point:</t>
  </si>
  <si>
    <t>Delivery Point:</t>
  </si>
  <si>
    <t xml:space="preserve">    NYISO Node Name</t>
  </si>
  <si>
    <t>Proposing custom values of UCAP Production Factor?</t>
  </si>
  <si>
    <t>P10 Annual OREC Exceedence (MWh)</t>
  </si>
  <si>
    <t>UCAP Production Factors (for Index OREC Reference Capacity Price calculation):</t>
  </si>
  <si>
    <t>Summer (May - October)</t>
  </si>
  <si>
    <t>Winter (November - April)</t>
  </si>
  <si>
    <t>If Commercial Operation by tranches is selected, the expected Commercial Operation date applies to the first operating tranche.  Otherwise it applies to full Offer Capacity operation.</t>
  </si>
  <si>
    <t>Table III-1. P50 Generation (before outages and on-shore transmission/curtailment losses) as fraction of Installed Capacity by Month, Hour of Day</t>
  </si>
  <si>
    <t>Mean</t>
  </si>
  <si>
    <t>All prices are stated in nominal dollars per OREC.</t>
  </si>
  <si>
    <t>Nominal Prices</t>
  </si>
  <si>
    <t>New York State Incremental Economic Benefits through 3 Years of Commercial Operation</t>
  </si>
  <si>
    <t>OSW Industry-related Supply Chain and Infrastructure Investment</t>
  </si>
  <si>
    <t>Short-term Jobs in NYS
(FTE-Years)</t>
  </si>
  <si>
    <t>Long-term Jobs in NYS
(FTE-Years)</t>
  </si>
  <si>
    <t>Investment Type</t>
  </si>
  <si>
    <t>Price/Tenor Offer Type 4 - Non-Decreasing Price, 20-year Tenor</t>
  </si>
  <si>
    <t>Price/Tenor Offer Type 1 - Level Price, 25-year Tenor</t>
  </si>
  <si>
    <t>Price/Tenor Offer Type 2 - Level Price, 20-year Tenor</t>
  </si>
  <si>
    <t>Price/Tenor Offer Type 3 - Non-Decreasing Price, 25-year Tenor</t>
  </si>
  <si>
    <t>Outer Limit Date:  12/31/2051</t>
  </si>
  <si>
    <t>Outer Limit Date:  12/31/2046</t>
  </si>
  <si>
    <r>
      <t xml:space="preserve">List the Offer Data Form ID names of Proposals that would be withdrawn upon acceptance of a Proposal price/tenor offer in this Offer Data Form. </t>
    </r>
    <r>
      <rPr>
        <i/>
        <sz val="11"/>
        <color rgb="FFFF0000"/>
        <rFont val="Calibri"/>
        <family val="2"/>
        <scheme val="minor"/>
      </rPr>
      <t xml:space="preserve"> (Separate with semi-colons.)</t>
    </r>
  </si>
  <si>
    <r>
      <t xml:space="preserve">List the Offer Data Form ID names for which one of its Proposal price/tenor offers must be accepted as a pre-condition for acceptance of a Proposal price/tenor offer in this Offer Data Form.  </t>
    </r>
    <r>
      <rPr>
        <i/>
        <sz val="11"/>
        <color rgb="FFFF0000"/>
        <rFont val="Calibri"/>
        <family val="2"/>
        <scheme val="minor"/>
      </rPr>
      <t>(Separate with semi-colons.)</t>
    </r>
  </si>
  <si>
    <r>
      <t xml:space="preserve">Price/Tenor Offer types included: </t>
    </r>
    <r>
      <rPr>
        <i/>
        <sz val="11"/>
        <color theme="1"/>
        <rFont val="Calibri"/>
        <family val="2"/>
        <scheme val="minor"/>
      </rPr>
      <t xml:space="preserve"> This information is imported from the Pricing Worksheet (Part IV).</t>
    </r>
  </si>
  <si>
    <t>Type</t>
  </si>
  <si>
    <t>(If "No", enter Offer Data Form ID Name below.)</t>
  </si>
  <si>
    <t>Early_Year</t>
  </si>
  <si>
    <t>Option 1 must be provided for Required Base Offer.</t>
  </si>
  <si>
    <t>Option 1 Validation</t>
  </si>
  <si>
    <t>Does this ODF include the Required Base Proposal?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</si>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</sst>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164" formatCode="0.0000_);\(0.0000\)"/>
    <numFmt numFmtId="165" formatCode="0.0_);\(0.0\)"/>
    <numFmt numFmtId="166" formatCode="#,##0.0_);\(#,##0.0\)"/>
    <numFmt numFmtId="167" formatCode="#,##0.000_);\(#,##0.000\)"/>
    <numFmt numFmtId="168" formatCode="0.0"/>
    <numFmt numFmtId="169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2" borderId="8" xfId="0" applyFill="1" applyBorder="1"/>
    <xf numFmtId="0" fontId="4" fillId="2" borderId="1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2" xfId="0" applyFill="1" applyBorder="1"/>
    <xf numFmtId="0" fontId="0" fillId="2" borderId="13" xfId="0" applyFill="1" applyBorder="1"/>
    <xf numFmtId="0" fontId="8" fillId="4" borderId="0" xfId="0" applyFont="1" applyFill="1"/>
    <xf numFmtId="0" fontId="9" fillId="4" borderId="0" xfId="0" applyFont="1" applyFill="1"/>
    <xf numFmtId="0" fontId="0" fillId="2" borderId="14" xfId="0" applyFill="1" applyBorder="1"/>
    <xf numFmtId="0" fontId="0" fillId="2" borderId="15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/>
    <xf numFmtId="0" fontId="3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37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/>
    <xf numFmtId="10" fontId="2" fillId="2" borderId="2" xfId="0" applyNumberFormat="1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164" fontId="0" fillId="2" borderId="0" xfId="0" applyNumberFormat="1" applyFill="1" applyBorder="1" applyAlignment="1">
      <alignment horizontal="center"/>
    </xf>
    <xf numFmtId="164" fontId="3" fillId="2" borderId="0" xfId="0" applyNumberFormat="1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37" fontId="0" fillId="2" borderId="0" xfId="0" applyNumberFormat="1" applyFill="1" applyBorder="1" applyAlignment="1">
      <alignment horizontal="center"/>
    </xf>
    <xf numFmtId="37" fontId="0" fillId="2" borderId="4" xfId="0" applyNumberFormat="1" applyFill="1" applyBorder="1" applyAlignment="1">
      <alignment horizontal="center"/>
    </xf>
    <xf numFmtId="37" fontId="2" fillId="2" borderId="4" xfId="0" applyNumberFormat="1" applyFont="1" applyFill="1" applyBorder="1" applyAlignment="1" applyProtection="1">
      <alignment horizontal="center"/>
    </xf>
    <xf numFmtId="165" fontId="2" fillId="2" borderId="4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</xf>
    <xf numFmtId="37" fontId="2" fillId="2" borderId="4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10" xfId="0" applyFont="1" applyFill="1" applyBorder="1" applyAlignment="1" applyProtection="1">
      <alignment horizontal="center"/>
    </xf>
    <xf numFmtId="7" fontId="14" fillId="2" borderId="4" xfId="0" applyNumberFormat="1" applyFont="1" applyFill="1" applyBorder="1" applyAlignment="1" applyProtection="1">
      <alignment horizontal="center"/>
    </xf>
    <xf numFmtId="9" fontId="0" fillId="4" borderId="0" xfId="0" applyNumberFormat="1" applyFill="1"/>
    <xf numFmtId="14" fontId="15" fillId="3" borderId="4" xfId="0" applyNumberFormat="1" applyFont="1" applyFill="1" applyBorder="1" applyAlignment="1" applyProtection="1">
      <alignment horizontal="center"/>
      <protection locked="0"/>
    </xf>
    <xf numFmtId="0" fontId="15" fillId="3" borderId="4" xfId="0" applyNumberFormat="1" applyFont="1" applyFill="1" applyBorder="1" applyAlignment="1" applyProtection="1">
      <alignment horizontal="center"/>
      <protection locked="0"/>
    </xf>
    <xf numFmtId="39" fontId="15" fillId="3" borderId="4" xfId="0" applyNumberFormat="1" applyFont="1" applyFill="1" applyBorder="1" applyProtection="1">
      <protection locked="0"/>
    </xf>
    <xf numFmtId="0" fontId="0" fillId="4" borderId="4" xfId="0" applyFill="1" applyBorder="1"/>
    <xf numFmtId="166" fontId="15" fillId="3" borderId="4" xfId="0" applyNumberFormat="1" applyFont="1" applyFill="1" applyBorder="1" applyAlignment="1" applyProtection="1">
      <alignment horizontal="center"/>
      <protection locked="0"/>
    </xf>
    <xf numFmtId="164" fontId="15" fillId="3" borderId="4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/>
    <xf numFmtId="0" fontId="2" fillId="4" borderId="0" xfId="0" applyFont="1" applyFill="1"/>
    <xf numFmtId="7" fontId="15" fillId="3" borderId="4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left"/>
    </xf>
    <xf numFmtId="0" fontId="4" fillId="2" borderId="8" xfId="0" applyFont="1" applyFill="1" applyBorder="1"/>
    <xf numFmtId="0" fontId="5" fillId="2" borderId="10" xfId="0" applyFont="1" applyFill="1" applyBorder="1" applyAlignment="1"/>
    <xf numFmtId="0" fontId="6" fillId="2" borderId="10" xfId="0" applyFont="1" applyFill="1" applyBorder="1" applyAlignment="1"/>
    <xf numFmtId="0" fontId="1" fillId="2" borderId="10" xfId="0" applyFont="1" applyFill="1" applyBorder="1" applyAlignment="1"/>
    <xf numFmtId="0" fontId="1" fillId="2" borderId="0" xfId="0" applyFont="1" applyFill="1" applyBorder="1"/>
    <xf numFmtId="0" fontId="17" fillId="3" borderId="4" xfId="0" applyFont="1" applyFill="1" applyBorder="1" applyProtection="1">
      <protection locked="0"/>
    </xf>
    <xf numFmtId="5" fontId="17" fillId="3" borderId="4" xfId="0" applyNumberFormat="1" applyFont="1" applyFill="1" applyBorder="1" applyProtection="1">
      <protection locked="0"/>
    </xf>
    <xf numFmtId="37" fontId="17" fillId="3" borderId="4" xfId="0" applyNumberFormat="1" applyFont="1" applyFill="1" applyBorder="1" applyProtection="1">
      <protection locked="0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5" fontId="0" fillId="2" borderId="5" xfId="0" applyNumberFormat="1" applyFill="1" applyBorder="1"/>
    <xf numFmtId="37" fontId="0" fillId="2" borderId="5" xfId="0" applyNumberFormat="1" applyFill="1" applyBorder="1"/>
    <xf numFmtId="5" fontId="0" fillId="2" borderId="6" xfId="0" applyNumberFormat="1" applyFill="1" applyBorder="1"/>
    <xf numFmtId="37" fontId="0" fillId="2" borderId="6" xfId="0" applyNumberFormat="1" applyFill="1" applyBorder="1"/>
    <xf numFmtId="0" fontId="17" fillId="2" borderId="0" xfId="0" applyFont="1" applyFill="1" applyBorder="1" applyProtection="1">
      <protection locked="0"/>
    </xf>
    <xf numFmtId="0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left" indent="1"/>
    </xf>
    <xf numFmtId="0" fontId="17" fillId="2" borderId="15" xfId="0" applyFont="1" applyFill="1" applyBorder="1" applyProtection="1">
      <protection locked="0"/>
    </xf>
    <xf numFmtId="5" fontId="0" fillId="2" borderId="4" xfId="0" applyNumberFormat="1" applyFill="1" applyBorder="1"/>
    <xf numFmtId="37" fontId="0" fillId="2" borderId="4" xfId="0" applyNumberFormat="1" applyFill="1" applyBorder="1"/>
    <xf numFmtId="0" fontId="1" fillId="2" borderId="10" xfId="0" applyFont="1" applyFill="1" applyBorder="1"/>
    <xf numFmtId="0" fontId="0" fillId="2" borderId="0" xfId="0" applyFill="1"/>
    <xf numFmtId="0" fontId="1" fillId="2" borderId="4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7" fontId="15" fillId="3" borderId="4" xfId="0" applyNumberFormat="1" applyFont="1" applyFill="1" applyBorder="1" applyAlignment="1" applyProtection="1">
      <alignment horizontal="center"/>
    </xf>
    <xf numFmtId="7" fontId="14" fillId="2" borderId="0" xfId="0" applyNumberFormat="1" applyFont="1" applyFill="1" applyBorder="1" applyAlignment="1" applyProtection="1">
      <alignment horizontal="center"/>
    </xf>
    <xf numFmtId="7" fontId="15" fillId="2" borderId="0" xfId="0" applyNumberFormat="1" applyFont="1" applyFill="1" applyBorder="1" applyAlignment="1" applyProtection="1">
      <alignment horizontal="center"/>
      <protection locked="0"/>
    </xf>
    <xf numFmtId="7" fontId="15" fillId="2" borderId="0" xfId="0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16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14" fontId="0" fillId="4" borderId="0" xfId="0" applyNumberFormat="1" applyFill="1"/>
    <xf numFmtId="0" fontId="9" fillId="2" borderId="0" xfId="0" applyFont="1" applyFill="1" applyBorder="1" applyAlignment="1"/>
    <xf numFmtId="0" fontId="9" fillId="2" borderId="2" xfId="0" applyFont="1" applyFill="1" applyBorder="1" applyAlignment="1"/>
    <xf numFmtId="0" fontId="17" fillId="3" borderId="4" xfId="0" applyFont="1" applyFill="1" applyBorder="1" applyAlignment="1" applyProtection="1">
      <alignment wrapText="1"/>
      <protection locked="0"/>
    </xf>
    <xf numFmtId="7" fontId="2" fillId="2" borderId="4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165" fontId="2" fillId="2" borderId="0" xfId="0" applyNumberFormat="1" applyFont="1" applyFill="1" applyBorder="1" applyAlignment="1" applyProtection="1">
      <alignment horizontal="center"/>
    </xf>
    <xf numFmtId="0" fontId="0" fillId="4" borderId="0" xfId="0" applyFill="1" applyBorder="1"/>
    <xf numFmtId="0" fontId="2" fillId="4" borderId="0" xfId="0" applyFont="1" applyFill="1" applyBorder="1" applyAlignment="1" applyProtection="1">
      <alignment horizontal="center"/>
    </xf>
    <xf numFmtId="5" fontId="2" fillId="2" borderId="4" xfId="0" applyNumberFormat="1" applyFont="1" applyFill="1" applyBorder="1" applyAlignment="1" applyProtection="1"/>
    <xf numFmtId="10" fontId="0" fillId="4" borderId="0" xfId="0" applyNumberFormat="1" applyFill="1"/>
    <xf numFmtId="167" fontId="2" fillId="2" borderId="4" xfId="0" applyNumberFormat="1" applyFont="1" applyFill="1" applyBorder="1" applyAlignment="1" applyProtection="1"/>
    <xf numFmtId="0" fontId="10" fillId="2" borderId="4" xfId="0" applyFont="1" applyFill="1" applyBorder="1" applyAlignment="1">
      <alignment horizontal="center" wrapText="1"/>
    </xf>
    <xf numFmtId="5" fontId="2" fillId="2" borderId="0" xfId="0" applyNumberFormat="1" applyFont="1" applyFill="1" applyBorder="1" applyAlignment="1" applyProtection="1"/>
    <xf numFmtId="167" fontId="2" fillId="2" borderId="0" xfId="0" applyNumberFormat="1" applyFont="1" applyFill="1" applyBorder="1" applyAlignment="1" applyProtection="1"/>
    <xf numFmtId="0" fontId="1" fillId="2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18" fillId="2" borderId="4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1" fillId="2" borderId="6" xfId="0" applyFont="1" applyFill="1" applyBorder="1" applyAlignment="1"/>
    <xf numFmtId="5" fontId="0" fillId="2" borderId="6" xfId="0" applyNumberFormat="1" applyFont="1" applyFill="1" applyBorder="1" applyAlignment="1"/>
    <xf numFmtId="37" fontId="0" fillId="2" borderId="6" xfId="0" applyNumberFormat="1" applyFont="1" applyFill="1" applyBorder="1" applyAlignment="1"/>
    <xf numFmtId="0" fontId="0" fillId="2" borderId="14" xfId="0" applyFont="1" applyFill="1" applyBorder="1" applyAlignment="1">
      <alignment horizontal="left" indent="1"/>
    </xf>
    <xf numFmtId="0" fontId="6" fillId="2" borderId="14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7" fontId="6" fillId="2" borderId="6" xfId="0" applyNumberFormat="1" applyFont="1" applyFill="1" applyBorder="1" applyAlignment="1"/>
    <xf numFmtId="168" fontId="0" fillId="0" borderId="2" xfId="0" applyNumberFormat="1" applyBorder="1" applyAlignment="1">
      <alignment horizontal="center"/>
    </xf>
    <xf numFmtId="0" fontId="0" fillId="2" borderId="0" xfId="0" applyFont="1" applyFill="1" applyBorder="1"/>
    <xf numFmtId="10" fontId="2" fillId="2" borderId="0" xfId="0" applyNumberFormat="1" applyFont="1" applyFill="1" applyBorder="1" applyAlignment="1" applyProtection="1">
      <alignment horizontal="center"/>
    </xf>
    <xf numFmtId="169" fontId="15" fillId="3" borderId="4" xfId="0" applyNumberFormat="1" applyFont="1" applyFill="1" applyBorder="1" applyAlignment="1" applyProtection="1">
      <alignment horizontal="center"/>
      <protection locked="0"/>
    </xf>
    <xf numFmtId="37" fontId="0" fillId="2" borderId="10" xfId="0" applyNumberFormat="1" applyFill="1" applyBorder="1"/>
    <xf numFmtId="0" fontId="6" fillId="2" borderId="1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7" fontId="15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20" fillId="2" borderId="1" xfId="0" applyFont="1" applyFill="1" applyBorder="1"/>
    <xf numFmtId="0" fontId="0" fillId="2" borderId="0" xfId="0" applyFill="1" applyBorder="1" applyAlignment="1">
      <alignment horizontal="left" indent="2"/>
    </xf>
    <xf numFmtId="0" fontId="0" fillId="2" borderId="4" xfId="0" applyFont="1" applyFill="1" applyBorder="1"/>
    <xf numFmtId="7" fontId="10" fillId="2" borderId="4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0" fillId="2" borderId="14" xfId="0" applyFill="1" applyBorder="1" applyAlignment="1">
      <alignment horizontal="left" indent="2"/>
    </xf>
    <xf numFmtId="0" fontId="19" fillId="2" borderId="0" xfId="0" applyFont="1" applyFill="1" applyBorder="1" applyAlignment="1">
      <alignment horizontal="right" indent="1"/>
    </xf>
    <xf numFmtId="0" fontId="0" fillId="4" borderId="14" xfId="0" applyFill="1" applyBorder="1"/>
    <xf numFmtId="0" fontId="0" fillId="4" borderId="3" xfId="0" applyFill="1" applyBorder="1"/>
    <xf numFmtId="0" fontId="0" fillId="4" borderId="15" xfId="0" applyFill="1" applyBorder="1"/>
    <xf numFmtId="0" fontId="9" fillId="0" borderId="0" xfId="0" applyFont="1" applyFill="1"/>
    <xf numFmtId="0" fontId="15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0" fontId="0" fillId="2" borderId="1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wrapText="1"/>
    </xf>
    <xf numFmtId="0" fontId="15" fillId="3" borderId="4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7" fontId="2" fillId="2" borderId="14" xfId="0" applyNumberFormat="1" applyFont="1" applyFill="1" applyBorder="1" applyAlignment="1" applyProtection="1">
      <alignment horizontal="center"/>
    </xf>
    <xf numFmtId="37" fontId="2" fillId="2" borderId="15" xfId="0" applyNumberFormat="1" applyFont="1" applyFill="1" applyBorder="1" applyAlignment="1" applyProtection="1">
      <alignment horizontal="center"/>
    </xf>
    <xf numFmtId="166" fontId="2" fillId="2" borderId="14" xfId="0" applyNumberFormat="1" applyFont="1" applyFill="1" applyBorder="1" applyAlignment="1" applyProtection="1">
      <alignment horizontal="center"/>
    </xf>
    <xf numFmtId="166" fontId="2" fillId="2" borderId="15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3" fillId="2" borderId="2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14" fontId="2" fillId="2" borderId="1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horizontal="left"/>
    </xf>
    <xf numFmtId="0" fontId="2" fillId="2" borderId="4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center" wrapText="1"/>
    </xf>
    <xf numFmtId="0" fontId="12" fillId="5" borderId="4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15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7" fontId="0" fillId="2" borderId="4" xfId="0" applyNumberFormat="1" applyFont="1" applyFill="1" applyBorder="1" applyAlignment="1">
      <alignment horizontal="center"/>
    </xf>
    <xf numFmtId="7" fontId="6" fillId="2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37" fontId="2" fillId="2" borderId="0" xfId="0" applyNumberFormat="1" applyFont="1" applyFill="1" applyBorder="1" applyAlignment="1" applyProtection="1">
      <alignment horizontal="center"/>
    </xf>
    <xf numFmtId="5" fontId="2" fillId="2" borderId="0" xfId="0" applyNumberFormat="1" applyFont="1" applyFill="1" applyBorder="1" applyAlignment="1" applyProtection="1">
      <alignment horizontal="center"/>
    </xf>
    <xf numFmtId="5" fontId="0" fillId="2" borderId="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" xfId="0" builtinId="0"/>
  </cellStyles>
  <dxfs count="1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4" width="15" customWidth="1"/>
    <col min="5" max="5" width="15.85546875" customWidth="1"/>
    <col min="6" max="6" width="14" customWidth="1"/>
    <col min="7" max="7" width="12.5703125" customWidth="1"/>
    <col min="8" max="8" width="11.85546875" customWidth="1"/>
    <col min="10" max="11" width="4.85546875" customWidth="1"/>
    <col min="16" max="17" width="10.42578125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spans="1:19" ht="15.75" x14ac:dyDescent="0.25">
      <c r="A2" s="4"/>
      <c r="B2" s="6"/>
      <c r="C2" s="145" t="s">
        <v>114</v>
      </c>
      <c r="D2" s="7"/>
      <c r="E2" s="8"/>
      <c r="F2" s="8"/>
      <c r="G2" s="8"/>
      <c r="H2" s="8"/>
      <c r="I2" s="8"/>
      <c r="J2" s="9"/>
      <c r="K2" s="4"/>
      <c r="L2" s="4"/>
      <c r="M2" s="4"/>
      <c r="N2" s="4"/>
      <c r="O2" s="4"/>
      <c r="P2" s="4"/>
      <c r="Q2" s="4"/>
      <c r="R2" s="4"/>
      <c r="S2" s="4"/>
    </row>
    <row r="3" spans="1:19" ht="18.75" x14ac:dyDescent="0.3">
      <c r="A3" s="4"/>
      <c r="B3" s="10"/>
      <c r="C3" s="158" t="s">
        <v>112</v>
      </c>
      <c r="D3" s="158"/>
      <c r="E3" s="158"/>
      <c r="F3" s="158"/>
      <c r="G3" s="158"/>
      <c r="H3" s="158"/>
      <c r="I3" s="158"/>
      <c r="J3" s="11"/>
      <c r="K3" s="4"/>
      <c r="L3" s="4"/>
      <c r="M3" s="4"/>
      <c r="N3" s="4"/>
      <c r="O3" s="4"/>
      <c r="P3" s="4"/>
      <c r="Q3" s="4"/>
      <c r="R3" s="4"/>
      <c r="S3" s="4"/>
    </row>
    <row r="4" spans="1:19" ht="15.75" x14ac:dyDescent="0.25">
      <c r="A4" s="4"/>
      <c r="B4" s="10"/>
      <c r="C4" s="159" t="s">
        <v>46</v>
      </c>
      <c r="D4" s="159"/>
      <c r="E4" s="159"/>
      <c r="F4" s="159"/>
      <c r="G4" s="159"/>
      <c r="H4" s="159"/>
      <c r="I4" s="159"/>
      <c r="J4" s="11"/>
      <c r="K4" s="4"/>
      <c r="L4" s="4"/>
      <c r="M4" s="4"/>
      <c r="N4" s="4"/>
      <c r="O4" s="4"/>
      <c r="P4" s="4"/>
      <c r="Q4" s="4"/>
      <c r="R4" s="4"/>
      <c r="S4" s="4"/>
    </row>
    <row r="5" spans="1:19" ht="15.75" x14ac:dyDescent="0.25">
      <c r="A5" s="4"/>
      <c r="B5" s="10"/>
      <c r="C5" s="159" t="s">
        <v>0</v>
      </c>
      <c r="D5" s="159"/>
      <c r="E5" s="159"/>
      <c r="F5" s="159"/>
      <c r="G5" s="159"/>
      <c r="H5" s="159"/>
      <c r="I5" s="159"/>
      <c r="J5" s="11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4"/>
      <c r="B6" s="10"/>
      <c r="C6" s="12"/>
      <c r="D6" s="12"/>
      <c r="E6" s="12"/>
      <c r="F6" s="12"/>
      <c r="G6" s="12"/>
      <c r="H6" s="12"/>
      <c r="I6" s="12"/>
      <c r="J6" s="11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4"/>
      <c r="B7" s="10"/>
      <c r="C7" s="57" t="s">
        <v>113</v>
      </c>
      <c r="D7" s="12"/>
      <c r="E7" s="12"/>
      <c r="F7" s="12"/>
      <c r="G7" s="12"/>
      <c r="H7" s="12"/>
      <c r="I7" s="12"/>
      <c r="J7" s="11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/>
      <c r="B8" s="10"/>
      <c r="C8" s="12"/>
      <c r="D8" s="12"/>
      <c r="E8" s="12"/>
      <c r="F8" s="12"/>
      <c r="G8" s="12"/>
      <c r="H8" s="12"/>
      <c r="I8" s="12"/>
      <c r="J8" s="11"/>
      <c r="K8" s="4"/>
      <c r="L8" s="4"/>
      <c r="M8" s="4"/>
      <c r="N8" s="4"/>
      <c r="O8" s="4"/>
      <c r="P8" s="4"/>
      <c r="Q8" s="4"/>
      <c r="R8" s="4"/>
      <c r="S8" s="4"/>
    </row>
    <row r="9" spans="1:19" ht="30" customHeight="1" x14ac:dyDescent="0.25">
      <c r="A9" s="4"/>
      <c r="B9" s="10"/>
      <c r="C9" s="12" t="s">
        <v>118</v>
      </c>
      <c r="D9" s="12"/>
      <c r="E9" s="12"/>
      <c r="F9" s="157" t="s">
        <v>155</v>
      </c>
      <c r="G9" s="157"/>
      <c r="H9" s="157"/>
      <c r="I9" s="157"/>
      <c r="J9" s="11"/>
      <c r="K9" s="4"/>
      <c r="L9" s="17" t="str">
        <f>IF(ISBLANK(F9),"Required Information","")</f>
        <v/>
      </c>
      <c r="M9" s="4"/>
      <c r="N9" s="4"/>
      <c r="O9" s="4"/>
      <c r="P9" s="4"/>
      <c r="Q9" s="4"/>
      <c r="R9" s="4"/>
      <c r="S9" s="4"/>
    </row>
    <row r="10" spans="1:19" x14ac:dyDescent="0.25">
      <c r="A10" s="4"/>
      <c r="B10" s="10"/>
      <c r="C10" s="12"/>
      <c r="D10" s="12"/>
      <c r="E10" s="12"/>
      <c r="F10" s="12"/>
      <c r="G10" s="12"/>
      <c r="H10" s="12"/>
      <c r="I10" s="12"/>
      <c r="J10" s="11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10"/>
      <c r="C11" s="12" t="s">
        <v>121</v>
      </c>
      <c r="D11" s="12"/>
      <c r="E11" s="12"/>
      <c r="F11" s="157" t="s">
        <v>155</v>
      </c>
      <c r="G11" s="157"/>
      <c r="H11" s="157"/>
      <c r="I11" s="157"/>
      <c r="J11" s="11"/>
      <c r="K11" s="4"/>
      <c r="L11" s="17" t="str">
        <f t="shared" ref="L11:L12" si="0">IF(ISBLANK(F11),"Required Information","")</f>
        <v/>
      </c>
      <c r="M11" s="4"/>
      <c r="N11" s="4"/>
      <c r="O11" s="4"/>
      <c r="P11" s="4"/>
      <c r="Q11" s="4"/>
      <c r="R11" s="4"/>
      <c r="S11" s="4"/>
    </row>
    <row r="12" spans="1:19" x14ac:dyDescent="0.25">
      <c r="A12" s="4"/>
      <c r="B12" s="10"/>
      <c r="C12" s="12" t="s">
        <v>117</v>
      </c>
      <c r="D12" s="12"/>
      <c r="E12" s="12"/>
      <c r="F12" s="157" t="s">
        <v>155</v>
      </c>
      <c r="G12" s="157"/>
      <c r="H12" s="157"/>
      <c r="I12" s="157"/>
      <c r="J12" s="11"/>
      <c r="K12" s="4"/>
      <c r="L12" s="17" t="str">
        <f t="shared" si="0"/>
        <v/>
      </c>
      <c r="M12" s="4"/>
      <c r="N12" s="4"/>
      <c r="O12" s="4"/>
      <c r="P12" s="4"/>
      <c r="Q12" s="4"/>
      <c r="R12" s="4"/>
      <c r="S12" s="4"/>
    </row>
    <row r="13" spans="1:19" x14ac:dyDescent="0.25">
      <c r="A13" s="4"/>
      <c r="B13" s="10"/>
      <c r="C13" s="12"/>
      <c r="D13" s="12"/>
      <c r="E13" s="12"/>
      <c r="F13" s="12"/>
      <c r="G13" s="12"/>
      <c r="H13" s="12"/>
      <c r="I13" s="12"/>
      <c r="J13" s="11"/>
      <c r="K13" s="4"/>
      <c r="L13" s="17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10"/>
      <c r="C14" s="12" t="s">
        <v>154</v>
      </c>
      <c r="D14" s="12"/>
      <c r="E14" s="12"/>
      <c r="G14" s="144"/>
      <c r="H14" s="12"/>
      <c r="I14" s="12"/>
      <c r="J14" s="11"/>
      <c r="K14" s="4"/>
      <c r="L14" s="17" t="str">
        <f>IF(ISBLANK(G14),"Required Information","")</f>
        <v>Required Information</v>
      </c>
      <c r="M14" s="4"/>
      <c r="N14" s="4"/>
      <c r="O14" s="4"/>
      <c r="P14" s="4"/>
      <c r="Q14" s="4"/>
      <c r="R14" s="4"/>
      <c r="S14" s="4"/>
    </row>
    <row r="15" spans="1:19" x14ac:dyDescent="0.25">
      <c r="A15" s="4"/>
      <c r="B15" s="10"/>
      <c r="C15" s="12"/>
      <c r="D15" s="57" t="s">
        <v>150</v>
      </c>
      <c r="E15" s="12"/>
      <c r="F15" s="12"/>
      <c r="G15" s="12"/>
      <c r="H15" s="12"/>
      <c r="I15" s="12"/>
      <c r="J15" s="11"/>
      <c r="K15" s="4"/>
      <c r="L15" s="17"/>
      <c r="M15" s="4"/>
      <c r="N15" s="4"/>
      <c r="O15" s="4"/>
      <c r="P15" s="4"/>
      <c r="Q15" s="4" t="s">
        <v>116</v>
      </c>
      <c r="R15" s="4"/>
      <c r="S15" s="4"/>
    </row>
    <row r="16" spans="1:19" ht="19.5" customHeight="1" x14ac:dyDescent="0.25">
      <c r="A16" s="4"/>
      <c r="B16" s="10"/>
      <c r="C16" s="12" t="s">
        <v>116</v>
      </c>
      <c r="D16" s="12"/>
      <c r="E16" s="12"/>
      <c r="F16" s="157"/>
      <c r="G16" s="157"/>
      <c r="H16" s="157"/>
      <c r="I16" s="157"/>
      <c r="J16" s="11"/>
      <c r="K16" s="4"/>
      <c r="L16" s="17" t="str">
        <f>IF(AND(Base_Offer="No",ISBLANK(F16)),"Required Information if not Required Base","")</f>
        <v/>
      </c>
      <c r="M16" s="4"/>
      <c r="N16" s="4"/>
      <c r="O16" s="4"/>
      <c r="P16" s="4"/>
      <c r="Q16" s="152" t="str">
        <f>IF(Base_Offer="Yes","Required Base",IF(Base_Offer="No",Configuration_Name,""))</f>
        <v/>
      </c>
      <c r="R16" s="153"/>
      <c r="S16" s="154"/>
    </row>
    <row r="17" spans="1:19" ht="18" customHeight="1" x14ac:dyDescent="0.25">
      <c r="A17" s="4"/>
      <c r="B17" s="10"/>
      <c r="C17" s="146" t="s">
        <v>120</v>
      </c>
      <c r="D17" s="12"/>
      <c r="E17" s="12"/>
      <c r="F17" s="62"/>
      <c r="G17" s="55"/>
      <c r="H17" s="61"/>
      <c r="I17" s="62"/>
      <c r="J17" s="11"/>
      <c r="K17" s="4"/>
      <c r="L17" s="17" t="str">
        <f>IF(ISBLANK(G17),"Required Information","")</f>
        <v>Required Information</v>
      </c>
      <c r="M17" s="4"/>
      <c r="N17" s="4"/>
      <c r="O17" s="4"/>
      <c r="P17" s="4"/>
      <c r="Q17" s="4"/>
      <c r="R17" s="4"/>
      <c r="S17" s="4"/>
    </row>
    <row r="18" spans="1:19" ht="16.5" customHeight="1" x14ac:dyDescent="0.25">
      <c r="A18" s="4"/>
      <c r="B18" s="10"/>
      <c r="C18" s="146" t="s">
        <v>119</v>
      </c>
      <c r="D18" s="12"/>
      <c r="E18" s="12"/>
      <c r="F18" s="62"/>
      <c r="G18" s="52"/>
      <c r="H18" s="61"/>
      <c r="I18" s="62"/>
      <c r="J18" s="11"/>
      <c r="K18" s="4"/>
      <c r="L18" s="17" t="str">
        <f>IF(ISBLANK(G18),"Required Information","")</f>
        <v>Required Information</v>
      </c>
      <c r="M18" s="4"/>
      <c r="N18" s="4"/>
      <c r="O18" s="4"/>
      <c r="P18" s="4"/>
      <c r="Q18" s="4"/>
      <c r="R18" s="4"/>
      <c r="S18" s="4"/>
    </row>
    <row r="19" spans="1:19" ht="35.25" customHeight="1" x14ac:dyDescent="0.25">
      <c r="A19" s="4"/>
      <c r="B19" s="10"/>
      <c r="C19" s="160" t="s">
        <v>146</v>
      </c>
      <c r="D19" s="160"/>
      <c r="E19" s="160"/>
      <c r="F19" s="160"/>
      <c r="G19" s="160"/>
      <c r="H19" s="160"/>
      <c r="I19" s="160"/>
      <c r="J19" s="11"/>
      <c r="K19" s="4"/>
      <c r="L19" s="4"/>
      <c r="M19" s="4"/>
      <c r="N19" s="4"/>
      <c r="O19" s="4"/>
      <c r="P19" s="4"/>
      <c r="Q19" s="4"/>
      <c r="R19" s="4"/>
      <c r="S19" s="4"/>
    </row>
    <row r="20" spans="1:19" ht="45" customHeight="1" x14ac:dyDescent="0.25">
      <c r="A20" s="4"/>
      <c r="B20" s="10"/>
      <c r="C20" s="12"/>
      <c r="D20" s="156"/>
      <c r="E20" s="156"/>
      <c r="F20" s="156"/>
      <c r="G20" s="156"/>
      <c r="H20" s="156"/>
      <c r="I20" s="156"/>
      <c r="J20" s="11"/>
      <c r="K20" s="4"/>
      <c r="L20" s="4"/>
      <c r="M20" s="4"/>
      <c r="N20" s="4"/>
      <c r="O20" s="4"/>
      <c r="P20" s="4"/>
      <c r="Q20" s="4"/>
      <c r="R20" s="4"/>
      <c r="S20" s="4"/>
    </row>
    <row r="21" spans="1:19" ht="54" customHeight="1" x14ac:dyDescent="0.25">
      <c r="A21" s="4"/>
      <c r="B21" s="10"/>
      <c r="C21" s="160" t="s">
        <v>147</v>
      </c>
      <c r="D21" s="160"/>
      <c r="E21" s="160"/>
      <c r="F21" s="160"/>
      <c r="G21" s="160"/>
      <c r="H21" s="160"/>
      <c r="I21" s="160"/>
      <c r="J21" s="11"/>
      <c r="K21" s="4"/>
      <c r="L21" s="4"/>
      <c r="M21" s="4"/>
      <c r="N21" s="4"/>
      <c r="O21" s="4"/>
      <c r="P21" s="4"/>
      <c r="Q21" s="4"/>
      <c r="R21" s="4"/>
      <c r="S21" s="4"/>
    </row>
    <row r="22" spans="1:19" ht="45" customHeight="1" x14ac:dyDescent="0.25">
      <c r="A22" s="4"/>
      <c r="B22" s="10"/>
      <c r="C22" s="12"/>
      <c r="D22" s="156"/>
      <c r="E22" s="156"/>
      <c r="F22" s="156"/>
      <c r="G22" s="156"/>
      <c r="H22" s="156"/>
      <c r="I22" s="156"/>
      <c r="J22" s="11"/>
      <c r="K22" s="4"/>
      <c r="L22" s="4"/>
      <c r="M22" s="4"/>
      <c r="N22" s="4"/>
      <c r="O22" s="4"/>
      <c r="P22" s="4"/>
      <c r="Q22" s="4"/>
      <c r="R22" s="4"/>
      <c r="S22" s="4"/>
    </row>
    <row r="23" spans="1:19" ht="24" customHeight="1" x14ac:dyDescent="0.25">
      <c r="A23" s="4"/>
      <c r="B23" s="10"/>
      <c r="C23" s="12" t="s">
        <v>148</v>
      </c>
      <c r="D23" s="12"/>
      <c r="E23" s="12"/>
      <c r="F23" s="25"/>
      <c r="G23" s="25"/>
      <c r="H23" s="25"/>
      <c r="I23" s="25"/>
      <c r="J23" s="11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10"/>
      <c r="C24" s="12"/>
      <c r="D24" s="2" t="s">
        <v>149</v>
      </c>
      <c r="E24" s="161" t="s">
        <v>2</v>
      </c>
      <c r="F24" s="162"/>
      <c r="G24" s="163"/>
      <c r="H24" s="2" t="s">
        <v>3</v>
      </c>
      <c r="I24" s="12"/>
      <c r="J24" s="11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10"/>
      <c r="C25" s="12"/>
      <c r="D25" s="21">
        <v>1</v>
      </c>
      <c r="E25" s="164" t="s">
        <v>1</v>
      </c>
      <c r="F25" s="165"/>
      <c r="G25" s="166"/>
      <c r="H25" s="21">
        <f>PriceOpt_1</f>
        <v>0</v>
      </c>
      <c r="I25" s="12"/>
      <c r="J25" s="11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10"/>
      <c r="C26" s="12"/>
      <c r="D26" s="22">
        <v>2</v>
      </c>
      <c r="E26" s="167" t="s">
        <v>4</v>
      </c>
      <c r="F26" s="168"/>
      <c r="G26" s="169"/>
      <c r="H26" s="22">
        <f>PriceOpt_2</f>
        <v>0</v>
      </c>
      <c r="I26" s="12"/>
      <c r="J26" s="11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s="4"/>
      <c r="B27" s="10"/>
      <c r="C27" s="12"/>
      <c r="D27" s="22">
        <v>3</v>
      </c>
      <c r="E27" s="167" t="s">
        <v>5</v>
      </c>
      <c r="F27" s="168"/>
      <c r="G27" s="169"/>
      <c r="H27" s="22">
        <f>PriceOpt_3</f>
        <v>0</v>
      </c>
      <c r="I27" s="12"/>
      <c r="J27" s="11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4"/>
      <c r="B28" s="10"/>
      <c r="C28" s="12"/>
      <c r="D28" s="23">
        <v>4</v>
      </c>
      <c r="E28" s="170" t="s">
        <v>6</v>
      </c>
      <c r="F28" s="171"/>
      <c r="G28" s="172"/>
      <c r="H28" s="23">
        <f>PriceOpt_4</f>
        <v>0</v>
      </c>
      <c r="I28" s="12"/>
      <c r="J28" s="11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4"/>
      <c r="B29" s="10"/>
      <c r="C29" s="12"/>
      <c r="D29" s="18" t="s">
        <v>115</v>
      </c>
      <c r="E29" s="24"/>
      <c r="F29" s="24"/>
      <c r="G29" s="19"/>
      <c r="H29" s="23">
        <f>COUNTIF(H25:H28,"Yes")</f>
        <v>0</v>
      </c>
      <c r="I29" s="12"/>
      <c r="J29" s="11"/>
      <c r="K29" s="4"/>
      <c r="L29" s="4"/>
      <c r="M29" s="4"/>
      <c r="N29" s="4"/>
      <c r="O29" s="4"/>
      <c r="P29" s="4"/>
      <c r="Q29" s="4"/>
      <c r="R29" s="4"/>
      <c r="S29" s="4"/>
    </row>
    <row r="30" spans="1:19" x14ac:dyDescent="0.25">
      <c r="A30" s="4"/>
      <c r="B30" s="13"/>
      <c r="C30" s="14"/>
      <c r="D30" s="14"/>
      <c r="E30" s="14"/>
      <c r="F30" s="14"/>
      <c r="G30" s="14"/>
      <c r="H30" s="14"/>
      <c r="I30" s="14"/>
      <c r="J30" s="15"/>
      <c r="K30" s="4"/>
      <c r="L30" s="4"/>
      <c r="M30" s="4"/>
      <c r="N30" s="4"/>
      <c r="O30" s="4"/>
      <c r="P30" s="4"/>
      <c r="Q30" s="4"/>
      <c r="R30" s="4"/>
      <c r="S30" s="4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</sheetData>
  <sheetProtection password="EA31" sheet="1" objects="1" scenarios="1"/>
  <mergeCells count="16">
    <mergeCell ref="E24:G24"/>
    <mergeCell ref="E25:G25"/>
    <mergeCell ref="E26:G26"/>
    <mergeCell ref="E27:G27"/>
    <mergeCell ref="E28:G28"/>
    <mergeCell ref="D20:I20"/>
    <mergeCell ref="D22:I22"/>
    <mergeCell ref="F12:I12"/>
    <mergeCell ref="C3:I3"/>
    <mergeCell ref="C4:I4"/>
    <mergeCell ref="C5:I5"/>
    <mergeCell ref="F16:I16"/>
    <mergeCell ref="C19:I19"/>
    <mergeCell ref="C21:I21"/>
    <mergeCell ref="F9:I9"/>
    <mergeCell ref="F11:I11"/>
  </mergeCells>
  <conditionalFormatting sqref="F16:I16">
    <cfRule type="expression" dxfId="13" priority="1">
      <formula>(Base_Offer="Yes")</formula>
    </cfRule>
  </conditionalFormatting>
  <dataValidations disablePrompts="1" count="3">
    <dataValidation type="decimal" allowBlank="1" showInputMessage="1" showErrorMessage="1" prompt="Installed Capacity for Required Base Offer must be between 380 MW and 420 MW.  Other  Offers must be at least 200 MW." sqref="G17" xr:uid="{00000000-0002-0000-0000-000000000000}">
      <formula1>200</formula1>
      <formula2>800</formula2>
    </dataValidation>
    <dataValidation type="list" allowBlank="1" showInputMessage="1" showErrorMessage="1" sqref="G18" xr:uid="{00000000-0002-0000-0000-000001000000}">
      <formula1>"NYCA, PJM, ISO-NE"</formula1>
    </dataValidation>
    <dataValidation type="list" allowBlank="1" showInputMessage="1" showErrorMessage="1" sqref="G14" xr:uid="{00000000-0002-0000-0000-000002000000}">
      <formula1>"Yes, No"</formula1>
    </dataValidation>
  </dataValidations>
  <pageMargins left="1" right="0.7" top="0.75" bottom="0.75" header="0.3" footer="0.3"/>
  <pageSetup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27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15" width="9" customWidth="1"/>
    <col min="16" max="16" width="2.5703125" customWidth="1"/>
    <col min="17" max="17" width="10.42578125" customWidth="1"/>
    <col min="18" max="18" width="3.7109375" customWidth="1"/>
    <col min="19" max="19" width="4.85546875" customWidth="1"/>
    <col min="24" max="24" width="12.85546875" customWidth="1"/>
    <col min="25" max="25" width="10.42578125" customWidth="1"/>
    <col min="26" max="26" width="14.5703125" customWidth="1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.75" x14ac:dyDescent="0.25">
      <c r="A5" s="4"/>
      <c r="B5" s="10"/>
      <c r="C5" s="159" t="s">
        <v>75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1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51"/>
      <c r="M6" s="149" t="str">
        <f>IF($X$6="Yes","This Price/Tenor Option is Active","This Price/Tenor Option is Not Active")</f>
        <v>This Price/Tenor Option is Not Active</v>
      </c>
      <c r="N6" s="12"/>
      <c r="O6" s="12"/>
      <c r="P6" s="12"/>
      <c r="Q6" s="12"/>
      <c r="R6" s="11"/>
      <c r="S6" s="4"/>
      <c r="T6" s="4"/>
      <c r="U6" s="4"/>
      <c r="V6" s="4" t="s">
        <v>92</v>
      </c>
      <c r="W6" s="4"/>
      <c r="X6" s="4">
        <f>PriceOpt_3</f>
        <v>0</v>
      </c>
      <c r="Y6" s="4"/>
      <c r="Z6" s="4"/>
      <c r="AA6" s="4"/>
      <c r="AB6" s="4"/>
      <c r="AC6" s="4"/>
    </row>
    <row r="7" spans="1:29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73"/>
      <c r="O7" s="173"/>
      <c r="P7" s="173"/>
      <c r="Q7" s="32"/>
      <c r="R7" s="11"/>
      <c r="S7" s="4"/>
      <c r="T7" s="17" t="str">
        <f>IF(ISBLANK(Project_Sponsor),"Enter in Part I","")</f>
        <v/>
      </c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4"/>
      <c r="B8" s="10"/>
      <c r="C8" s="12" t="str">
        <f>Part_I!$C$11</f>
        <v>Offshore Wind Generation Facility Name</v>
      </c>
      <c r="D8" s="12"/>
      <c r="E8" s="12"/>
      <c r="F8" s="12"/>
      <c r="G8" s="12"/>
      <c r="H8" s="173" t="str">
        <f>Facility_Name</f>
        <v xml:space="preserve">  </v>
      </c>
      <c r="I8" s="173"/>
      <c r="J8" s="173"/>
      <c r="K8" s="173"/>
      <c r="L8" s="173"/>
      <c r="M8" s="173"/>
      <c r="N8" s="173"/>
      <c r="O8" s="173"/>
      <c r="P8" s="173"/>
      <c r="Q8" s="32"/>
      <c r="R8" s="11"/>
      <c r="S8" s="4"/>
      <c r="T8" s="17" t="str">
        <f>IF(ISBLANK(Facility_Name),"Enter in Part I","")</f>
        <v/>
      </c>
      <c r="U8" s="4"/>
      <c r="V8" s="4"/>
      <c r="W8" s="4"/>
      <c r="X8" s="4"/>
      <c r="Y8" s="4"/>
      <c r="Z8" s="4"/>
      <c r="AA8" s="4"/>
      <c r="AB8" s="4"/>
      <c r="AC8" s="4"/>
    </row>
    <row r="9" spans="1:29" ht="17.25" customHeight="1" x14ac:dyDescent="0.25">
      <c r="A9" s="4"/>
      <c r="B9" s="10"/>
      <c r="C9" s="12" t="str">
        <f>Part_I!$C$16</f>
        <v>Offer Data Form ID Name</v>
      </c>
      <c r="D9" s="12"/>
      <c r="E9" s="12"/>
      <c r="F9" s="12"/>
      <c r="G9" s="12"/>
      <c r="H9" s="174" t="str">
        <f>Offer_Data_Form_ID_Name</f>
        <v/>
      </c>
      <c r="I9" s="174"/>
      <c r="J9" s="174"/>
      <c r="K9" s="174"/>
      <c r="L9" s="174"/>
      <c r="M9" s="174"/>
      <c r="N9" s="174"/>
      <c r="O9" s="174"/>
      <c r="P9" s="174"/>
      <c r="Q9" s="32"/>
      <c r="R9" s="11"/>
      <c r="S9" s="4"/>
      <c r="T9" s="17" t="str">
        <f>IF(Offer_Data_Form_ID_Name="","Enter in Part I","")</f>
        <v>Enter in Part I</v>
      </c>
      <c r="U9" s="4"/>
      <c r="V9" s="4"/>
      <c r="W9" s="4"/>
      <c r="X9" s="4"/>
      <c r="Y9" s="4"/>
      <c r="Z9" s="4"/>
      <c r="AA9" s="4"/>
      <c r="AB9" s="4"/>
      <c r="AC9" s="4"/>
    </row>
    <row r="10" spans="1:29" ht="5.25" customHeight="1" x14ac:dyDescent="0.25">
      <c r="A10" s="4"/>
      <c r="B10" s="10"/>
      <c r="C10" s="12"/>
      <c r="D10" s="12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1"/>
      <c r="S10" s="4"/>
      <c r="T10" s="17"/>
      <c r="U10" s="4"/>
      <c r="V10" s="4"/>
      <c r="W10" s="4"/>
      <c r="X10" s="4"/>
      <c r="Y10" s="4"/>
      <c r="Z10" s="4"/>
      <c r="AA10" s="4"/>
      <c r="AB10" s="4"/>
      <c r="AC10" s="4"/>
    </row>
    <row r="11" spans="1:29" ht="15.75" customHeight="1" x14ac:dyDescent="0.25">
      <c r="A11" s="4"/>
      <c r="B11" s="10"/>
      <c r="C11" s="184" t="s">
        <v>143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1"/>
      <c r="S11" s="4"/>
      <c r="T11" s="17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customHeight="1" x14ac:dyDescent="0.25">
      <c r="A12" s="4"/>
      <c r="B12" s="10"/>
      <c r="C12" s="184" t="s">
        <v>76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1"/>
      <c r="S12" s="4"/>
      <c r="T12" s="17"/>
      <c r="U12" s="4"/>
      <c r="V12" s="4"/>
      <c r="W12" s="4"/>
      <c r="X12" s="4"/>
      <c r="Y12" s="4"/>
      <c r="Z12" s="4"/>
      <c r="AA12" s="4"/>
      <c r="AB12" s="4"/>
      <c r="AC12" s="4"/>
    </row>
    <row r="13" spans="1:29" ht="11.25" customHeight="1" x14ac:dyDescent="0.25">
      <c r="A13" s="4"/>
      <c r="B13" s="10"/>
      <c r="C13" s="92"/>
      <c r="D13" s="47">
        <v>1</v>
      </c>
      <c r="E13" s="47">
        <f>D13+1</f>
        <v>2</v>
      </c>
      <c r="F13" s="47">
        <f t="shared" ref="F13:O13" si="0">E13+1</f>
        <v>3</v>
      </c>
      <c r="G13" s="47">
        <f t="shared" si="0"/>
        <v>4</v>
      </c>
      <c r="H13" s="47">
        <f t="shared" si="0"/>
        <v>5</v>
      </c>
      <c r="I13" s="47">
        <f t="shared" si="0"/>
        <v>6</v>
      </c>
      <c r="J13" s="47">
        <f t="shared" si="0"/>
        <v>7</v>
      </c>
      <c r="K13" s="47">
        <f t="shared" si="0"/>
        <v>8</v>
      </c>
      <c r="L13" s="47">
        <f t="shared" si="0"/>
        <v>9</v>
      </c>
      <c r="M13" s="47">
        <f t="shared" si="0"/>
        <v>10</v>
      </c>
      <c r="N13" s="47">
        <f t="shared" si="0"/>
        <v>11</v>
      </c>
      <c r="O13" s="47">
        <f t="shared" si="0"/>
        <v>12</v>
      </c>
      <c r="P13" s="92"/>
      <c r="Q13" s="92"/>
      <c r="R13" s="11"/>
      <c r="S13" s="4"/>
      <c r="T13" s="17"/>
      <c r="U13" s="4"/>
      <c r="V13" s="4"/>
      <c r="W13" s="4"/>
      <c r="X13" s="4"/>
      <c r="Y13" s="4"/>
      <c r="Z13" s="4"/>
      <c r="AA13" s="4"/>
      <c r="AB13" s="4"/>
      <c r="AC13" s="4"/>
    </row>
    <row r="14" spans="1:29" ht="14.25" customHeight="1" x14ac:dyDescent="0.25">
      <c r="A14" s="4"/>
      <c r="B14" s="10"/>
      <c r="C14" s="94" t="s">
        <v>9</v>
      </c>
      <c r="D14" s="94" t="s">
        <v>10</v>
      </c>
      <c r="E14" s="94" t="s">
        <v>11</v>
      </c>
      <c r="F14" s="44" t="s">
        <v>12</v>
      </c>
      <c r="G14" s="44" t="s">
        <v>13</v>
      </c>
      <c r="H14" s="44" t="s">
        <v>14</v>
      </c>
      <c r="I14" s="44" t="s">
        <v>15</v>
      </c>
      <c r="J14" s="44" t="s">
        <v>16</v>
      </c>
      <c r="K14" s="44" t="s">
        <v>17</v>
      </c>
      <c r="L14" s="44" t="s">
        <v>18</v>
      </c>
      <c r="M14" s="44" t="s">
        <v>19</v>
      </c>
      <c r="N14" s="44" t="s">
        <v>20</v>
      </c>
      <c r="O14" s="44" t="s">
        <v>21</v>
      </c>
      <c r="P14" s="34"/>
      <c r="Q14" s="111"/>
      <c r="R14" s="11"/>
      <c r="S14" s="4"/>
      <c r="T14" s="17"/>
      <c r="U14" s="4"/>
      <c r="V14" s="4"/>
      <c r="W14" s="94" t="s">
        <v>9</v>
      </c>
      <c r="X14" s="124" t="s">
        <v>83</v>
      </c>
      <c r="Y14" s="118" t="s">
        <v>91</v>
      </c>
      <c r="Z14" s="118" t="s">
        <v>82</v>
      </c>
      <c r="AA14" s="4"/>
      <c r="AB14" s="4"/>
      <c r="AC14" s="4"/>
    </row>
    <row r="15" spans="1:29" x14ac:dyDescent="0.25">
      <c r="A15" s="4"/>
      <c r="B15" s="10"/>
      <c r="C15" s="94">
        <f>Early_Year</f>
        <v>2021</v>
      </c>
      <c r="D15" s="110">
        <f>IF($X$6="Yes",IF(DATE($C15,D$13,1)&lt;Start_Date,0,IF(DATE($C15,D$13,1)&gt;DATE(YEAR(Expected_COD)+25,MONTH(Expected_COD),1),0,INDEX(Part_IV!$J$19:$J$43,$C15-Table_Year_1+IF(D$13&lt;=MONTH(Expected_COD),0,1),1))),0)</f>
        <v>0</v>
      </c>
      <c r="E15" s="110">
        <f>IF($X$6="Yes",IF(DATE($C15,E$13,1)&lt;Start_Date,0,IF(DATE($C15,E$13,1)&gt;DATE(YEAR(Expected_COD)+25,MONTH(Expected_COD),1),0,INDEX(Part_IV!$J$19:$J$43,$C15-Table_Year_1+IF(E$13&lt;=MONTH(Expected_COD),0,1),1))),0)</f>
        <v>0</v>
      </c>
      <c r="F15" s="110">
        <f>IF($X$6="Yes",IF(DATE($C15,F$13,1)&lt;Start_Date,0,IF(DATE($C15,F$13,1)&gt;DATE(YEAR(Expected_COD)+25,MONTH(Expected_COD),1),0,INDEX(Part_IV!$J$19:$J$43,$C15-Table_Year_1+IF(F$13&lt;=MONTH(Expected_COD),0,1),1))),0)</f>
        <v>0</v>
      </c>
      <c r="G15" s="110">
        <f>IF($X$6="Yes",IF(DATE($C15,G$13,1)&lt;Start_Date,0,IF(DATE($C15,G$13,1)&gt;DATE(YEAR(Expected_COD)+25,MONTH(Expected_COD),1),0,INDEX(Part_IV!$J$19:$J$43,$C15-Table_Year_1+IF(G$13&lt;=MONTH(Expected_COD),0,1),1))),0)</f>
        <v>0</v>
      </c>
      <c r="H15" s="110">
        <f>IF($X$6="Yes",IF(DATE($C15,H$13,1)&lt;Start_Date,0,IF(DATE($C15,H$13,1)&gt;DATE(YEAR(Expected_COD)+25,MONTH(Expected_COD),1),0,INDEX(Part_IV!$J$19:$J$43,$C15-Table_Year_1+IF(H$13&lt;=MONTH(Expected_COD),0,1),1))),0)</f>
        <v>0</v>
      </c>
      <c r="I15" s="110">
        <f>IF($X$6="Yes",IF(DATE($C15,I$13,1)&lt;Start_Date,0,IF(DATE($C15,I$13,1)&gt;DATE(YEAR(Expected_COD)+25,MONTH(Expected_COD),1),0,INDEX(Part_IV!$J$19:$J$43,$C15-Table_Year_1+IF(I$13&lt;=MONTH(Expected_COD),0,1),1))),0)</f>
        <v>0</v>
      </c>
      <c r="J15" s="110">
        <f>IF($X$6="Yes",IF(DATE($C15,J$13,1)&lt;Start_Date,0,IF(DATE($C15,J$13,1)&gt;DATE(YEAR(Expected_COD)+25,MONTH(Expected_COD),1),0,INDEX(Part_IV!$J$19:$J$43,$C15-Table_Year_1+IF(J$13&lt;=MONTH(Expected_COD),0,1),1))),0)</f>
        <v>0</v>
      </c>
      <c r="K15" s="110">
        <f>IF($X$6="Yes",IF(DATE($C15,K$13,1)&lt;Start_Date,0,IF(DATE($C15,K$13,1)&gt;DATE(YEAR(Expected_COD)+25,MONTH(Expected_COD),1),0,INDEX(Part_IV!$J$19:$J$43,$C15-Table_Year_1+IF(K$13&lt;=MONTH(Expected_COD),0,1),1))),0)</f>
        <v>0</v>
      </c>
      <c r="L15" s="110">
        <f>IF($X$6="Yes",IF(DATE($C15,L$13,1)&lt;Start_Date,0,IF(DATE($C15,L$13,1)&gt;DATE(YEAR(Expected_COD)+25,MONTH(Expected_COD),1),0,INDEX(Part_IV!$J$19:$J$43,$C15-Table_Year_1+IF(L$13&lt;=MONTH(Expected_COD),0,1),1))),0)</f>
        <v>0</v>
      </c>
      <c r="M15" s="110">
        <f>IF($X$6="Yes",IF(DATE($C15,M$13,1)&lt;Start_Date,0,IF(DATE($C15,M$13,1)&gt;DATE(YEAR(Expected_COD)+25,MONTH(Expected_COD),1),0,INDEX(Part_IV!$J$19:$J$43,$C15-Table_Year_1+IF(M$13&lt;=MONTH(Expected_COD),0,1),1))),0)</f>
        <v>0</v>
      </c>
      <c r="N15" s="110">
        <f>IF($X$6="Yes",IF(DATE($C15,N$13,1)&lt;Start_Date,0,IF(DATE($C15,N$13,1)&gt;DATE(YEAR(Expected_COD)+25,MONTH(Expected_COD),1),0,INDEX(Part_IV!$J$19:$J$43,$C15-Table_Year_1+IF(N$13&lt;=MONTH(Expected_COD),0,1),1))),0)</f>
        <v>0</v>
      </c>
      <c r="O15" s="110">
        <f>IF($X$6="Yes",IF(DATE($C15,O$13,1)&lt;Start_Date,0,IF(DATE($C15,O$13,1)&gt;DATE(YEAR(Expected_COD)+25,MONTH(Expected_COD),1),0,INDEX(Part_IV!$J$19:$J$43,$C15-Table_Year_1+IF(O$13&lt;=MONTH(Expected_COD),0,1),1))),0)</f>
        <v>0</v>
      </c>
      <c r="P15" s="36"/>
      <c r="Q15" s="112"/>
      <c r="R15" s="11"/>
      <c r="S15" s="4"/>
      <c r="T15" s="17"/>
      <c r="U15" s="4"/>
      <c r="V15" s="4"/>
      <c r="W15" s="94">
        <f>Early_Year</f>
        <v>2021</v>
      </c>
      <c r="X15" s="117">
        <f t="shared" ref="X15:X45" si="1">1/(1+Real_DR)^($C15-Base_Year)</f>
        <v>0.87728388771470445</v>
      </c>
      <c r="Y15" s="117">
        <f t="shared" ref="Y15:Y45" si="2">1/(1+Inflation)^($C15-Base_Year)</f>
        <v>0.94232233454704462</v>
      </c>
      <c r="Z15" s="45">
        <f>Part_III!Q145</f>
        <v>0</v>
      </c>
      <c r="AA15" s="4"/>
      <c r="AB15" s="4"/>
      <c r="AC15" s="4"/>
    </row>
    <row r="16" spans="1:29" x14ac:dyDescent="0.25">
      <c r="A16" s="4"/>
      <c r="B16" s="10"/>
      <c r="C16" s="94">
        <f>C15+1</f>
        <v>2022</v>
      </c>
      <c r="D16" s="110">
        <f>IF($X$6="Yes",IF(DATE($C16,D$13,1)&lt;Start_Date,0,IF(DATE($C16,D$13,1)&gt;DATE(YEAR(Expected_COD)+25,MONTH(Expected_COD),1),0,INDEX(Part_IV!$J$19:$J$43,$C16-Table_Year_1+IF(D$13&lt;=MONTH(Expected_COD),0,1),1))),0)</f>
        <v>0</v>
      </c>
      <c r="E16" s="110">
        <f>IF($X$6="Yes",IF(DATE($C16,E$13,1)&lt;Start_Date,0,IF(DATE($C16,E$13,1)&gt;DATE(YEAR(Expected_COD)+25,MONTH(Expected_COD),1),0,INDEX(Part_IV!$J$19:$J$43,$C16-Table_Year_1+IF(E$13&lt;=MONTH(Expected_COD),0,1),1))),0)</f>
        <v>0</v>
      </c>
      <c r="F16" s="110">
        <f>IF($X$6="Yes",IF(DATE($C16,F$13,1)&lt;Start_Date,0,IF(DATE($C16,F$13,1)&gt;DATE(YEAR(Expected_COD)+25,MONTH(Expected_COD),1),0,INDEX(Part_IV!$J$19:$J$43,$C16-Table_Year_1+IF(F$13&lt;=MONTH(Expected_COD),0,1),1))),0)</f>
        <v>0</v>
      </c>
      <c r="G16" s="110">
        <f>IF($X$6="Yes",IF(DATE($C16,G$13,1)&lt;Start_Date,0,IF(DATE($C16,G$13,1)&gt;DATE(YEAR(Expected_COD)+25,MONTH(Expected_COD),1),0,INDEX(Part_IV!$J$19:$J$43,$C16-Table_Year_1+IF(G$13&lt;=MONTH(Expected_COD),0,1),1))),0)</f>
        <v>0</v>
      </c>
      <c r="H16" s="110">
        <f>IF($X$6="Yes",IF(DATE($C16,H$13,1)&lt;Start_Date,0,IF(DATE($C16,H$13,1)&gt;DATE(YEAR(Expected_COD)+25,MONTH(Expected_COD),1),0,INDEX(Part_IV!$J$19:$J$43,$C16-Table_Year_1+IF(H$13&lt;=MONTH(Expected_COD),0,1),1))),0)</f>
        <v>0</v>
      </c>
      <c r="I16" s="110">
        <f>IF($X$6="Yes",IF(DATE($C16,I$13,1)&lt;Start_Date,0,IF(DATE($C16,I$13,1)&gt;DATE(YEAR(Expected_COD)+25,MONTH(Expected_COD),1),0,INDEX(Part_IV!$J$19:$J$43,$C16-Table_Year_1+IF(I$13&lt;=MONTH(Expected_COD),0,1),1))),0)</f>
        <v>0</v>
      </c>
      <c r="J16" s="110">
        <f>IF($X$6="Yes",IF(DATE($C16,J$13,1)&lt;Start_Date,0,IF(DATE($C16,J$13,1)&gt;DATE(YEAR(Expected_COD)+25,MONTH(Expected_COD),1),0,INDEX(Part_IV!$J$19:$J$43,$C16-Table_Year_1+IF(J$13&lt;=MONTH(Expected_COD),0,1),1))),0)</f>
        <v>0</v>
      </c>
      <c r="K16" s="110">
        <f>IF($X$6="Yes",IF(DATE($C16,K$13,1)&lt;Start_Date,0,IF(DATE($C16,K$13,1)&gt;DATE(YEAR(Expected_COD)+25,MONTH(Expected_COD),1),0,INDEX(Part_IV!$J$19:$J$43,$C16-Table_Year_1+IF(K$13&lt;=MONTH(Expected_COD),0,1),1))),0)</f>
        <v>0</v>
      </c>
      <c r="L16" s="110">
        <f>IF($X$6="Yes",IF(DATE($C16,L$13,1)&lt;Start_Date,0,IF(DATE($C16,L$13,1)&gt;DATE(YEAR(Expected_COD)+25,MONTH(Expected_COD),1),0,INDEX(Part_IV!$J$19:$J$43,$C16-Table_Year_1+IF(L$13&lt;=MONTH(Expected_COD),0,1),1))),0)</f>
        <v>0</v>
      </c>
      <c r="M16" s="110">
        <f>IF($X$6="Yes",IF(DATE($C16,M$13,1)&lt;Start_Date,0,IF(DATE($C16,M$13,1)&gt;DATE(YEAR(Expected_COD)+25,MONTH(Expected_COD),1),0,INDEX(Part_IV!$J$19:$J$43,$C16-Table_Year_1+IF(M$13&lt;=MONTH(Expected_COD),0,1),1))),0)</f>
        <v>0</v>
      </c>
      <c r="N16" s="110">
        <f>IF($X$6="Yes",IF(DATE($C16,N$13,1)&lt;Start_Date,0,IF(DATE($C16,N$13,1)&gt;DATE(YEAR(Expected_COD)+25,MONTH(Expected_COD),1),0,INDEX(Part_IV!$J$19:$J$43,$C16-Table_Year_1+IF(N$13&lt;=MONTH(Expected_COD),0,1),1))),0)</f>
        <v>0</v>
      </c>
      <c r="O16" s="110">
        <f>IF($X$6="Yes",IF(DATE($C16,O$13,1)&lt;Start_Date,0,IF(DATE($C16,O$13,1)&gt;DATE(YEAR(Expected_COD)+25,MONTH(Expected_COD),1),0,INDEX(Part_IV!$J$19:$J$43,$C16-Table_Year_1+IF(O$13&lt;=MONTH(Expected_COD),0,1),1))),0)</f>
        <v>0</v>
      </c>
      <c r="P16" s="36"/>
      <c r="Q16" s="112"/>
      <c r="R16" s="11"/>
      <c r="S16" s="4"/>
      <c r="T16" s="17"/>
      <c r="U16" s="4"/>
      <c r="V16" s="4"/>
      <c r="W16" s="94">
        <f>W15+1</f>
        <v>2022</v>
      </c>
      <c r="X16" s="117">
        <f t="shared" si="1"/>
        <v>0.83982127214359303</v>
      </c>
      <c r="Y16" s="117">
        <f t="shared" si="2"/>
        <v>0.9238454260265142</v>
      </c>
      <c r="Z16" s="45">
        <f>Part_III!Q146</f>
        <v>0</v>
      </c>
      <c r="AA16" s="4"/>
      <c r="AB16" s="4"/>
      <c r="AC16" s="4"/>
    </row>
    <row r="17" spans="1:29" x14ac:dyDescent="0.25">
      <c r="A17" s="4"/>
      <c r="B17" s="10"/>
      <c r="C17" s="94">
        <f t="shared" ref="C17:C45" si="3">C16+1</f>
        <v>2023</v>
      </c>
      <c r="D17" s="110">
        <f>IF($X$6="Yes",IF(DATE($C17,D$13,1)&lt;Start_Date,0,IF(DATE($C17,D$13,1)&gt;DATE(YEAR(Expected_COD)+25,MONTH(Expected_COD),1),0,INDEX(Part_IV!$J$19:$J$43,$C17-Table_Year_1+IF(D$13&lt;=MONTH(Expected_COD),0,1),1))),0)</f>
        <v>0</v>
      </c>
      <c r="E17" s="110">
        <f>IF($X$6="Yes",IF(DATE($C17,E$13,1)&lt;Start_Date,0,IF(DATE($C17,E$13,1)&gt;DATE(YEAR(Expected_COD)+25,MONTH(Expected_COD),1),0,INDEX(Part_IV!$J$19:$J$43,$C17-Table_Year_1+IF(E$13&lt;=MONTH(Expected_COD),0,1),1))),0)</f>
        <v>0</v>
      </c>
      <c r="F17" s="110">
        <f>IF($X$6="Yes",IF(DATE($C17,F$13,1)&lt;Start_Date,0,IF(DATE($C17,F$13,1)&gt;DATE(YEAR(Expected_COD)+25,MONTH(Expected_COD),1),0,INDEX(Part_IV!$J$19:$J$43,$C17-Table_Year_1+IF(F$13&lt;=MONTH(Expected_COD),0,1),1))),0)</f>
        <v>0</v>
      </c>
      <c r="G17" s="110">
        <f>IF($X$6="Yes",IF(DATE($C17,G$13,1)&lt;Start_Date,0,IF(DATE($C17,G$13,1)&gt;DATE(YEAR(Expected_COD)+25,MONTH(Expected_COD),1),0,INDEX(Part_IV!$J$19:$J$43,$C17-Table_Year_1+IF(G$13&lt;=MONTH(Expected_COD),0,1),1))),0)</f>
        <v>0</v>
      </c>
      <c r="H17" s="110">
        <f>IF($X$6="Yes",IF(DATE($C17,H$13,1)&lt;Start_Date,0,IF(DATE($C17,H$13,1)&gt;DATE(YEAR(Expected_COD)+25,MONTH(Expected_COD),1),0,INDEX(Part_IV!$J$19:$J$43,$C17-Table_Year_1+IF(H$13&lt;=MONTH(Expected_COD),0,1),1))),0)</f>
        <v>0</v>
      </c>
      <c r="I17" s="110">
        <f>IF($X$6="Yes",IF(DATE($C17,I$13,1)&lt;Start_Date,0,IF(DATE($C17,I$13,1)&gt;DATE(YEAR(Expected_COD)+25,MONTH(Expected_COD),1),0,INDEX(Part_IV!$J$19:$J$43,$C17-Table_Year_1+IF(I$13&lt;=MONTH(Expected_COD),0,1),1))),0)</f>
        <v>0</v>
      </c>
      <c r="J17" s="110">
        <f>IF($X$6="Yes",IF(DATE($C17,J$13,1)&lt;Start_Date,0,IF(DATE($C17,J$13,1)&gt;DATE(YEAR(Expected_COD)+25,MONTH(Expected_COD),1),0,INDEX(Part_IV!$J$19:$J$43,$C17-Table_Year_1+IF(J$13&lt;=MONTH(Expected_COD),0,1),1))),0)</f>
        <v>0</v>
      </c>
      <c r="K17" s="110">
        <f>IF($X$6="Yes",IF(DATE($C17,K$13,1)&lt;Start_Date,0,IF(DATE($C17,K$13,1)&gt;DATE(YEAR(Expected_COD)+25,MONTH(Expected_COD),1),0,INDEX(Part_IV!$J$19:$J$43,$C17-Table_Year_1+IF(K$13&lt;=MONTH(Expected_COD),0,1),1))),0)</f>
        <v>0</v>
      </c>
      <c r="L17" s="110">
        <f>IF($X$6="Yes",IF(DATE($C17,L$13,1)&lt;Start_Date,0,IF(DATE($C17,L$13,1)&gt;DATE(YEAR(Expected_COD)+25,MONTH(Expected_COD),1),0,INDEX(Part_IV!$J$19:$J$43,$C17-Table_Year_1+IF(L$13&lt;=MONTH(Expected_COD),0,1),1))),0)</f>
        <v>0</v>
      </c>
      <c r="M17" s="110">
        <f>IF($X$6="Yes",IF(DATE($C17,M$13,1)&lt;Start_Date,0,IF(DATE($C17,M$13,1)&gt;DATE(YEAR(Expected_COD)+25,MONTH(Expected_COD),1),0,INDEX(Part_IV!$J$19:$J$43,$C17-Table_Year_1+IF(M$13&lt;=MONTH(Expected_COD),0,1),1))),0)</f>
        <v>0</v>
      </c>
      <c r="N17" s="110">
        <f>IF($X$6="Yes",IF(DATE($C17,N$13,1)&lt;Start_Date,0,IF(DATE($C17,N$13,1)&gt;DATE(YEAR(Expected_COD)+25,MONTH(Expected_COD),1),0,INDEX(Part_IV!$J$19:$J$43,$C17-Table_Year_1+IF(N$13&lt;=MONTH(Expected_COD),0,1),1))),0)</f>
        <v>0</v>
      </c>
      <c r="O17" s="110">
        <f>IF($X$6="Yes",IF(DATE($C17,O$13,1)&lt;Start_Date,0,IF(DATE($C17,O$13,1)&gt;DATE(YEAR(Expected_COD)+25,MONTH(Expected_COD),1),0,INDEX(Part_IV!$J$19:$J$43,$C17-Table_Year_1+IF(O$13&lt;=MONTH(Expected_COD),0,1),1))),0)</f>
        <v>0</v>
      </c>
      <c r="P17" s="36"/>
      <c r="Q17" s="112"/>
      <c r="R17" s="11"/>
      <c r="S17" s="4"/>
      <c r="T17" s="17"/>
      <c r="U17" s="4"/>
      <c r="V17" s="4"/>
      <c r="W17" s="94">
        <f t="shared" ref="W17:W45" si="4">W16+1</f>
        <v>2023</v>
      </c>
      <c r="X17" s="117">
        <f t="shared" si="1"/>
        <v>0.8039584210102908</v>
      </c>
      <c r="Y17" s="117">
        <f t="shared" si="2"/>
        <v>0.90573080982991594</v>
      </c>
      <c r="Z17" s="45">
        <f>Part_III!Q147</f>
        <v>0</v>
      </c>
      <c r="AA17" s="4"/>
      <c r="AB17" s="4"/>
      <c r="AC17" s="4"/>
    </row>
    <row r="18" spans="1:29" x14ac:dyDescent="0.25">
      <c r="A18" s="4"/>
      <c r="B18" s="10"/>
      <c r="C18" s="94">
        <f t="shared" si="3"/>
        <v>2024</v>
      </c>
      <c r="D18" s="110">
        <f>IF($X$6="Yes",IF(DATE($C18,D$13,1)&lt;Start_Date,0,IF(DATE($C18,D$13,1)&gt;DATE(YEAR(Expected_COD)+25,MONTH(Expected_COD),1),0,INDEX(Part_IV!$J$19:$J$43,$C18-Table_Year_1+IF(D$13&lt;=MONTH(Expected_COD),0,1),1))),0)</f>
        <v>0</v>
      </c>
      <c r="E18" s="110">
        <f>IF($X$6="Yes",IF(DATE($C18,E$13,1)&lt;Start_Date,0,IF(DATE($C18,E$13,1)&gt;DATE(YEAR(Expected_COD)+25,MONTH(Expected_COD),1),0,INDEX(Part_IV!$J$19:$J$43,$C18-Table_Year_1+IF(E$13&lt;=MONTH(Expected_COD),0,1),1))),0)</f>
        <v>0</v>
      </c>
      <c r="F18" s="110">
        <f>IF($X$6="Yes",IF(DATE($C18,F$13,1)&lt;Start_Date,0,IF(DATE($C18,F$13,1)&gt;DATE(YEAR(Expected_COD)+25,MONTH(Expected_COD),1),0,INDEX(Part_IV!$J$19:$J$43,$C18-Table_Year_1+IF(F$13&lt;=MONTH(Expected_COD),0,1),1))),0)</f>
        <v>0</v>
      </c>
      <c r="G18" s="110">
        <f>IF($X$6="Yes",IF(DATE($C18,G$13,1)&lt;Start_Date,0,IF(DATE($C18,G$13,1)&gt;DATE(YEAR(Expected_COD)+25,MONTH(Expected_COD),1),0,INDEX(Part_IV!$J$19:$J$43,$C18-Table_Year_1+IF(G$13&lt;=MONTH(Expected_COD),0,1),1))),0)</f>
        <v>0</v>
      </c>
      <c r="H18" s="110">
        <f>IF($X$6="Yes",IF(DATE($C18,H$13,1)&lt;Start_Date,0,IF(DATE($C18,H$13,1)&gt;DATE(YEAR(Expected_COD)+25,MONTH(Expected_COD),1),0,INDEX(Part_IV!$J$19:$J$43,$C18-Table_Year_1+IF(H$13&lt;=MONTH(Expected_COD),0,1),1))),0)</f>
        <v>0</v>
      </c>
      <c r="I18" s="110">
        <f>IF($X$6="Yes",IF(DATE($C18,I$13,1)&lt;Start_Date,0,IF(DATE($C18,I$13,1)&gt;DATE(YEAR(Expected_COD)+25,MONTH(Expected_COD),1),0,INDEX(Part_IV!$J$19:$J$43,$C18-Table_Year_1+IF(I$13&lt;=MONTH(Expected_COD),0,1),1))),0)</f>
        <v>0</v>
      </c>
      <c r="J18" s="110">
        <f>IF($X$6="Yes",IF(DATE($C18,J$13,1)&lt;Start_Date,0,IF(DATE($C18,J$13,1)&gt;DATE(YEAR(Expected_COD)+25,MONTH(Expected_COD),1),0,INDEX(Part_IV!$J$19:$J$43,$C18-Table_Year_1+IF(J$13&lt;=MONTH(Expected_COD),0,1),1))),0)</f>
        <v>0</v>
      </c>
      <c r="K18" s="110">
        <f>IF($X$6="Yes",IF(DATE($C18,K$13,1)&lt;Start_Date,0,IF(DATE($C18,K$13,1)&gt;DATE(YEAR(Expected_COD)+25,MONTH(Expected_COD),1),0,INDEX(Part_IV!$J$19:$J$43,$C18-Table_Year_1+IF(K$13&lt;=MONTH(Expected_COD),0,1),1))),0)</f>
        <v>0</v>
      </c>
      <c r="L18" s="110">
        <f>IF($X$6="Yes",IF(DATE($C18,L$13,1)&lt;Start_Date,0,IF(DATE($C18,L$13,1)&gt;DATE(YEAR(Expected_COD)+25,MONTH(Expected_COD),1),0,INDEX(Part_IV!$J$19:$J$43,$C18-Table_Year_1+IF(L$13&lt;=MONTH(Expected_COD),0,1),1))),0)</f>
        <v>0</v>
      </c>
      <c r="M18" s="110">
        <f>IF($X$6="Yes",IF(DATE($C18,M$13,1)&lt;Start_Date,0,IF(DATE($C18,M$13,1)&gt;DATE(YEAR(Expected_COD)+25,MONTH(Expected_COD),1),0,INDEX(Part_IV!$J$19:$J$43,$C18-Table_Year_1+IF(M$13&lt;=MONTH(Expected_COD),0,1),1))),0)</f>
        <v>0</v>
      </c>
      <c r="N18" s="110">
        <f>IF($X$6="Yes",IF(DATE($C18,N$13,1)&lt;Start_Date,0,IF(DATE($C18,N$13,1)&gt;DATE(YEAR(Expected_COD)+25,MONTH(Expected_COD),1),0,INDEX(Part_IV!$J$19:$J$43,$C18-Table_Year_1+IF(N$13&lt;=MONTH(Expected_COD),0,1),1))),0)</f>
        <v>0</v>
      </c>
      <c r="O18" s="110">
        <f>IF($X$6="Yes",IF(DATE($C18,O$13,1)&lt;Start_Date,0,IF(DATE($C18,O$13,1)&gt;DATE(YEAR(Expected_COD)+25,MONTH(Expected_COD),1),0,INDEX(Part_IV!$J$19:$J$43,$C18-Table_Year_1+IF(O$13&lt;=MONTH(Expected_COD),0,1),1))),0)</f>
        <v>0</v>
      </c>
      <c r="P18" s="36"/>
      <c r="Q18" s="112"/>
      <c r="R18" s="11"/>
      <c r="S18" s="4"/>
      <c r="T18" s="17"/>
      <c r="U18" s="4"/>
      <c r="V18" s="4"/>
      <c r="W18" s="94">
        <f t="shared" si="4"/>
        <v>2024</v>
      </c>
      <c r="X18" s="117">
        <f t="shared" si="1"/>
        <v>0.76962701964382596</v>
      </c>
      <c r="Y18" s="117">
        <f t="shared" si="2"/>
        <v>0.88797138218619198</v>
      </c>
      <c r="Z18" s="45">
        <f>Part_III!Q148</f>
        <v>0</v>
      </c>
      <c r="AA18" s="4"/>
      <c r="AB18" s="4"/>
      <c r="AC18" s="4"/>
    </row>
    <row r="19" spans="1:29" x14ac:dyDescent="0.25">
      <c r="A19" s="4"/>
      <c r="B19" s="10"/>
      <c r="C19" s="94">
        <f t="shared" si="3"/>
        <v>2025</v>
      </c>
      <c r="D19" s="110">
        <f>IF($X$6="Yes",IF(DATE($C19,D$13,1)&lt;Start_Date,0,IF(DATE($C19,D$13,1)&gt;DATE(YEAR(Expected_COD)+25,MONTH(Expected_COD),1),0,INDEX(Part_IV!$J$19:$J$43,$C19-Table_Year_1+IF(D$13&lt;=MONTH(Expected_COD),0,1),1))),0)</f>
        <v>0</v>
      </c>
      <c r="E19" s="110">
        <f>IF($X$6="Yes",IF(DATE($C19,E$13,1)&lt;Start_Date,0,IF(DATE($C19,E$13,1)&gt;DATE(YEAR(Expected_COD)+25,MONTH(Expected_COD),1),0,INDEX(Part_IV!$J$19:$J$43,$C19-Table_Year_1+IF(E$13&lt;=MONTH(Expected_COD),0,1),1))),0)</f>
        <v>0</v>
      </c>
      <c r="F19" s="110">
        <f>IF($X$6="Yes",IF(DATE($C19,F$13,1)&lt;Start_Date,0,IF(DATE($C19,F$13,1)&gt;DATE(YEAR(Expected_COD)+25,MONTH(Expected_COD),1),0,INDEX(Part_IV!$J$19:$J$43,$C19-Table_Year_1+IF(F$13&lt;=MONTH(Expected_COD),0,1),1))),0)</f>
        <v>0</v>
      </c>
      <c r="G19" s="110">
        <f>IF($X$6="Yes",IF(DATE($C19,G$13,1)&lt;Start_Date,0,IF(DATE($C19,G$13,1)&gt;DATE(YEAR(Expected_COD)+25,MONTH(Expected_COD),1),0,INDEX(Part_IV!$J$19:$J$43,$C19-Table_Year_1+IF(G$13&lt;=MONTH(Expected_COD),0,1),1))),0)</f>
        <v>0</v>
      </c>
      <c r="H19" s="110">
        <f>IF($X$6="Yes",IF(DATE($C19,H$13,1)&lt;Start_Date,0,IF(DATE($C19,H$13,1)&gt;DATE(YEAR(Expected_COD)+25,MONTH(Expected_COD),1),0,INDEX(Part_IV!$J$19:$J$43,$C19-Table_Year_1+IF(H$13&lt;=MONTH(Expected_COD),0,1),1))),0)</f>
        <v>0</v>
      </c>
      <c r="I19" s="110">
        <f>IF($X$6="Yes",IF(DATE($C19,I$13,1)&lt;Start_Date,0,IF(DATE($C19,I$13,1)&gt;DATE(YEAR(Expected_COD)+25,MONTH(Expected_COD),1),0,INDEX(Part_IV!$J$19:$J$43,$C19-Table_Year_1+IF(I$13&lt;=MONTH(Expected_COD),0,1),1))),0)</f>
        <v>0</v>
      </c>
      <c r="J19" s="110">
        <f>IF($X$6="Yes",IF(DATE($C19,J$13,1)&lt;Start_Date,0,IF(DATE($C19,J$13,1)&gt;DATE(YEAR(Expected_COD)+25,MONTH(Expected_COD),1),0,INDEX(Part_IV!$J$19:$J$43,$C19-Table_Year_1+IF(J$13&lt;=MONTH(Expected_COD),0,1),1))),0)</f>
        <v>0</v>
      </c>
      <c r="K19" s="110">
        <f>IF($X$6="Yes",IF(DATE($C19,K$13,1)&lt;Start_Date,0,IF(DATE($C19,K$13,1)&gt;DATE(YEAR(Expected_COD)+25,MONTH(Expected_COD),1),0,INDEX(Part_IV!$J$19:$J$43,$C19-Table_Year_1+IF(K$13&lt;=MONTH(Expected_COD),0,1),1))),0)</f>
        <v>0</v>
      </c>
      <c r="L19" s="110">
        <f>IF($X$6="Yes",IF(DATE($C19,L$13,1)&lt;Start_Date,0,IF(DATE($C19,L$13,1)&gt;DATE(YEAR(Expected_COD)+25,MONTH(Expected_COD),1),0,INDEX(Part_IV!$J$19:$J$43,$C19-Table_Year_1+IF(L$13&lt;=MONTH(Expected_COD),0,1),1))),0)</f>
        <v>0</v>
      </c>
      <c r="M19" s="110">
        <f>IF($X$6="Yes",IF(DATE($C19,M$13,1)&lt;Start_Date,0,IF(DATE($C19,M$13,1)&gt;DATE(YEAR(Expected_COD)+25,MONTH(Expected_COD),1),0,INDEX(Part_IV!$J$19:$J$43,$C19-Table_Year_1+IF(M$13&lt;=MONTH(Expected_COD),0,1),1))),0)</f>
        <v>0</v>
      </c>
      <c r="N19" s="110">
        <f>IF($X$6="Yes",IF(DATE($C19,N$13,1)&lt;Start_Date,0,IF(DATE($C19,N$13,1)&gt;DATE(YEAR(Expected_COD)+25,MONTH(Expected_COD),1),0,INDEX(Part_IV!$J$19:$J$43,$C19-Table_Year_1+IF(N$13&lt;=MONTH(Expected_COD),0,1),1))),0)</f>
        <v>0</v>
      </c>
      <c r="O19" s="110">
        <f>IF($X$6="Yes",IF(DATE($C19,O$13,1)&lt;Start_Date,0,IF(DATE($C19,O$13,1)&gt;DATE(YEAR(Expected_COD)+25,MONTH(Expected_COD),1),0,INDEX(Part_IV!$J$19:$J$43,$C19-Table_Year_1+IF(O$13&lt;=MONTH(Expected_COD),0,1),1))),0)</f>
        <v>0</v>
      </c>
      <c r="P19" s="36"/>
      <c r="Q19" s="112"/>
      <c r="R19" s="11"/>
      <c r="S19" s="4"/>
      <c r="T19" s="17"/>
      <c r="U19" s="4"/>
      <c r="V19" s="4"/>
      <c r="W19" s="94">
        <f t="shared" si="4"/>
        <v>2025</v>
      </c>
      <c r="X19" s="117">
        <f t="shared" si="1"/>
        <v>0.73676167061164011</v>
      </c>
      <c r="Y19" s="117">
        <f t="shared" si="2"/>
        <v>0.87056017861391388</v>
      </c>
      <c r="Z19" s="45">
        <f>Part_III!Q149</f>
        <v>0</v>
      </c>
      <c r="AA19" s="4"/>
      <c r="AB19" s="4"/>
      <c r="AC19" s="4"/>
    </row>
    <row r="20" spans="1:29" x14ac:dyDescent="0.25">
      <c r="A20" s="4"/>
      <c r="B20" s="10"/>
      <c r="C20" s="94">
        <f t="shared" si="3"/>
        <v>2026</v>
      </c>
      <c r="D20" s="110">
        <f>IF($X$6="Yes",IF(DATE($C20,D$13,1)&lt;Start_Date,0,IF(DATE($C20,D$13,1)&gt;DATE(YEAR(Expected_COD)+25,MONTH(Expected_COD),1),0,INDEX(Part_IV!$J$19:$J$43,$C20-Table_Year_1+IF(D$13&lt;=MONTH(Expected_COD),0,1),1))),0)</f>
        <v>0</v>
      </c>
      <c r="E20" s="110">
        <f>IF($X$6="Yes",IF(DATE($C20,E$13,1)&lt;Start_Date,0,IF(DATE($C20,E$13,1)&gt;DATE(YEAR(Expected_COD)+25,MONTH(Expected_COD),1),0,INDEX(Part_IV!$J$19:$J$43,$C20-Table_Year_1+IF(E$13&lt;=MONTH(Expected_COD),0,1),1))),0)</f>
        <v>0</v>
      </c>
      <c r="F20" s="110">
        <f>IF($X$6="Yes",IF(DATE($C20,F$13,1)&lt;Start_Date,0,IF(DATE($C20,F$13,1)&gt;DATE(YEAR(Expected_COD)+25,MONTH(Expected_COD),1),0,INDEX(Part_IV!$J$19:$J$43,$C20-Table_Year_1+IF(F$13&lt;=MONTH(Expected_COD),0,1),1))),0)</f>
        <v>0</v>
      </c>
      <c r="G20" s="110">
        <f>IF($X$6="Yes",IF(DATE($C20,G$13,1)&lt;Start_Date,0,IF(DATE($C20,G$13,1)&gt;DATE(YEAR(Expected_COD)+25,MONTH(Expected_COD),1),0,INDEX(Part_IV!$J$19:$J$43,$C20-Table_Year_1+IF(G$13&lt;=MONTH(Expected_COD),0,1),1))),0)</f>
        <v>0</v>
      </c>
      <c r="H20" s="110">
        <f>IF($X$6="Yes",IF(DATE($C20,H$13,1)&lt;Start_Date,0,IF(DATE($C20,H$13,1)&gt;DATE(YEAR(Expected_COD)+25,MONTH(Expected_COD),1),0,INDEX(Part_IV!$J$19:$J$43,$C20-Table_Year_1+IF(H$13&lt;=MONTH(Expected_COD),0,1),1))),0)</f>
        <v>0</v>
      </c>
      <c r="I20" s="110">
        <f>IF($X$6="Yes",IF(DATE($C20,I$13,1)&lt;Start_Date,0,IF(DATE($C20,I$13,1)&gt;DATE(YEAR(Expected_COD)+25,MONTH(Expected_COD),1),0,INDEX(Part_IV!$J$19:$J$43,$C20-Table_Year_1+IF(I$13&lt;=MONTH(Expected_COD),0,1),1))),0)</f>
        <v>0</v>
      </c>
      <c r="J20" s="110">
        <f>IF($X$6="Yes",IF(DATE($C20,J$13,1)&lt;Start_Date,0,IF(DATE($C20,J$13,1)&gt;DATE(YEAR(Expected_COD)+25,MONTH(Expected_COD),1),0,INDEX(Part_IV!$J$19:$J$43,$C20-Table_Year_1+IF(J$13&lt;=MONTH(Expected_COD),0,1),1))),0)</f>
        <v>0</v>
      </c>
      <c r="K20" s="110">
        <f>IF($X$6="Yes",IF(DATE($C20,K$13,1)&lt;Start_Date,0,IF(DATE($C20,K$13,1)&gt;DATE(YEAR(Expected_COD)+25,MONTH(Expected_COD),1),0,INDEX(Part_IV!$J$19:$J$43,$C20-Table_Year_1+IF(K$13&lt;=MONTH(Expected_COD),0,1),1))),0)</f>
        <v>0</v>
      </c>
      <c r="L20" s="110">
        <f>IF($X$6="Yes",IF(DATE($C20,L$13,1)&lt;Start_Date,0,IF(DATE($C20,L$13,1)&gt;DATE(YEAR(Expected_COD)+25,MONTH(Expected_COD),1),0,INDEX(Part_IV!$J$19:$J$43,$C20-Table_Year_1+IF(L$13&lt;=MONTH(Expected_COD),0,1),1))),0)</f>
        <v>0</v>
      </c>
      <c r="M20" s="110">
        <f>IF($X$6="Yes",IF(DATE($C20,M$13,1)&lt;Start_Date,0,IF(DATE($C20,M$13,1)&gt;DATE(YEAR(Expected_COD)+25,MONTH(Expected_COD),1),0,INDEX(Part_IV!$J$19:$J$43,$C20-Table_Year_1+IF(M$13&lt;=MONTH(Expected_COD),0,1),1))),0)</f>
        <v>0</v>
      </c>
      <c r="N20" s="110">
        <f>IF($X$6="Yes",IF(DATE($C20,N$13,1)&lt;Start_Date,0,IF(DATE($C20,N$13,1)&gt;DATE(YEAR(Expected_COD)+25,MONTH(Expected_COD),1),0,INDEX(Part_IV!$J$19:$J$43,$C20-Table_Year_1+IF(N$13&lt;=MONTH(Expected_COD),0,1),1))),0)</f>
        <v>0</v>
      </c>
      <c r="O20" s="110">
        <f>IF($X$6="Yes",IF(DATE($C20,O$13,1)&lt;Start_Date,0,IF(DATE($C20,O$13,1)&gt;DATE(YEAR(Expected_COD)+25,MONTH(Expected_COD),1),0,INDEX(Part_IV!$J$19:$J$43,$C20-Table_Year_1+IF(O$13&lt;=MONTH(Expected_COD),0,1),1))),0)</f>
        <v>0</v>
      </c>
      <c r="P20" s="36"/>
      <c r="Q20" s="112"/>
      <c r="R20" s="11"/>
      <c r="S20" s="4"/>
      <c r="T20" s="17"/>
      <c r="U20" s="4"/>
      <c r="V20" s="4"/>
      <c r="W20" s="94">
        <f t="shared" si="4"/>
        <v>2026</v>
      </c>
      <c r="X20" s="117">
        <f t="shared" si="1"/>
        <v>0.70529976914488302</v>
      </c>
      <c r="Y20" s="117">
        <f t="shared" si="2"/>
        <v>0.85349037119011162</v>
      </c>
      <c r="Z20" s="45">
        <f>Part_III!Q150</f>
        <v>0</v>
      </c>
      <c r="AA20" s="4"/>
      <c r="AB20" s="4"/>
      <c r="AC20" s="4"/>
    </row>
    <row r="21" spans="1:29" x14ac:dyDescent="0.25">
      <c r="A21" s="4"/>
      <c r="B21" s="10"/>
      <c r="C21" s="94">
        <f t="shared" si="3"/>
        <v>2027</v>
      </c>
      <c r="D21" s="110">
        <f>IF($X$6="Yes",IF(DATE($C21,D$13,1)&lt;Start_Date,0,IF(DATE($C21,D$13,1)&gt;DATE(YEAR(Expected_COD)+25,MONTH(Expected_COD),1),0,INDEX(Part_IV!$J$19:$J$43,$C21-Table_Year_1+IF(D$13&lt;=MONTH(Expected_COD),0,1),1))),0)</f>
        <v>0</v>
      </c>
      <c r="E21" s="110">
        <f>IF($X$6="Yes",IF(DATE($C21,E$13,1)&lt;Start_Date,0,IF(DATE($C21,E$13,1)&gt;DATE(YEAR(Expected_COD)+25,MONTH(Expected_COD),1),0,INDEX(Part_IV!$J$19:$J$43,$C21-Table_Year_1+IF(E$13&lt;=MONTH(Expected_COD),0,1),1))),0)</f>
        <v>0</v>
      </c>
      <c r="F21" s="110">
        <f>IF($X$6="Yes",IF(DATE($C21,F$13,1)&lt;Start_Date,0,IF(DATE($C21,F$13,1)&gt;DATE(YEAR(Expected_COD)+25,MONTH(Expected_COD),1),0,INDEX(Part_IV!$J$19:$J$43,$C21-Table_Year_1+IF(F$13&lt;=MONTH(Expected_COD),0,1),1))),0)</f>
        <v>0</v>
      </c>
      <c r="G21" s="110">
        <f>IF($X$6="Yes",IF(DATE($C21,G$13,1)&lt;Start_Date,0,IF(DATE($C21,G$13,1)&gt;DATE(YEAR(Expected_COD)+25,MONTH(Expected_COD),1),0,INDEX(Part_IV!$J$19:$J$43,$C21-Table_Year_1+IF(G$13&lt;=MONTH(Expected_COD),0,1),1))),0)</f>
        <v>0</v>
      </c>
      <c r="H21" s="110">
        <f>IF($X$6="Yes",IF(DATE($C21,H$13,1)&lt;Start_Date,0,IF(DATE($C21,H$13,1)&gt;DATE(YEAR(Expected_COD)+25,MONTH(Expected_COD),1),0,INDEX(Part_IV!$J$19:$J$43,$C21-Table_Year_1+IF(H$13&lt;=MONTH(Expected_COD),0,1),1))),0)</f>
        <v>0</v>
      </c>
      <c r="I21" s="110">
        <f>IF($X$6="Yes",IF(DATE($C21,I$13,1)&lt;Start_Date,0,IF(DATE($C21,I$13,1)&gt;DATE(YEAR(Expected_COD)+25,MONTH(Expected_COD),1),0,INDEX(Part_IV!$J$19:$J$43,$C21-Table_Year_1+IF(I$13&lt;=MONTH(Expected_COD),0,1),1))),0)</f>
        <v>0</v>
      </c>
      <c r="J21" s="110">
        <f>IF($X$6="Yes",IF(DATE($C21,J$13,1)&lt;Start_Date,0,IF(DATE($C21,J$13,1)&gt;DATE(YEAR(Expected_COD)+25,MONTH(Expected_COD),1),0,INDEX(Part_IV!$J$19:$J$43,$C21-Table_Year_1+IF(J$13&lt;=MONTH(Expected_COD),0,1),1))),0)</f>
        <v>0</v>
      </c>
      <c r="K21" s="110">
        <f>IF($X$6="Yes",IF(DATE($C21,K$13,1)&lt;Start_Date,0,IF(DATE($C21,K$13,1)&gt;DATE(YEAR(Expected_COD)+25,MONTH(Expected_COD),1),0,INDEX(Part_IV!$J$19:$J$43,$C21-Table_Year_1+IF(K$13&lt;=MONTH(Expected_COD),0,1),1))),0)</f>
        <v>0</v>
      </c>
      <c r="L21" s="110">
        <f>IF($X$6="Yes",IF(DATE($C21,L$13,1)&lt;Start_Date,0,IF(DATE($C21,L$13,1)&gt;DATE(YEAR(Expected_COD)+25,MONTH(Expected_COD),1),0,INDEX(Part_IV!$J$19:$J$43,$C21-Table_Year_1+IF(L$13&lt;=MONTH(Expected_COD),0,1),1))),0)</f>
        <v>0</v>
      </c>
      <c r="M21" s="110">
        <f>IF($X$6="Yes",IF(DATE($C21,M$13,1)&lt;Start_Date,0,IF(DATE($C21,M$13,1)&gt;DATE(YEAR(Expected_COD)+25,MONTH(Expected_COD),1),0,INDEX(Part_IV!$J$19:$J$43,$C21-Table_Year_1+IF(M$13&lt;=MONTH(Expected_COD),0,1),1))),0)</f>
        <v>0</v>
      </c>
      <c r="N21" s="110">
        <f>IF($X$6="Yes",IF(DATE($C21,N$13,1)&lt;Start_Date,0,IF(DATE($C21,N$13,1)&gt;DATE(YEAR(Expected_COD)+25,MONTH(Expected_COD),1),0,INDEX(Part_IV!$J$19:$J$43,$C21-Table_Year_1+IF(N$13&lt;=MONTH(Expected_COD),0,1),1))),0)</f>
        <v>0</v>
      </c>
      <c r="O21" s="110">
        <f>IF($X$6="Yes",IF(DATE($C21,O$13,1)&lt;Start_Date,0,IF(DATE($C21,O$13,1)&gt;DATE(YEAR(Expected_COD)+25,MONTH(Expected_COD),1),0,INDEX(Part_IV!$J$19:$J$43,$C21-Table_Year_1+IF(O$13&lt;=MONTH(Expected_COD),0,1),1))),0)</f>
        <v>0</v>
      </c>
      <c r="P21" s="36"/>
      <c r="Q21" s="112"/>
      <c r="R21" s="11"/>
      <c r="S21" s="4"/>
      <c r="T21" s="17"/>
      <c r="U21" s="4"/>
      <c r="V21" s="4"/>
      <c r="W21" s="94">
        <f t="shared" si="4"/>
        <v>2027</v>
      </c>
      <c r="X21" s="117">
        <f t="shared" si="1"/>
        <v>0.67518138388341675</v>
      </c>
      <c r="Y21" s="117">
        <f t="shared" si="2"/>
        <v>0.83675526587265847</v>
      </c>
      <c r="Z21" s="45">
        <f>Part_III!Q151</f>
        <v>0</v>
      </c>
      <c r="AA21" s="4"/>
      <c r="AB21" s="4"/>
      <c r="AC21" s="4"/>
    </row>
    <row r="22" spans="1:29" x14ac:dyDescent="0.25">
      <c r="A22" s="4"/>
      <c r="B22" s="10"/>
      <c r="C22" s="94">
        <f t="shared" si="3"/>
        <v>2028</v>
      </c>
      <c r="D22" s="110">
        <f>IF($X$6="Yes",IF(DATE($C22,D$13,1)&lt;Start_Date,0,IF(DATE($C22,D$13,1)&gt;DATE(YEAR(Expected_COD)+25,MONTH(Expected_COD),1),0,INDEX(Part_IV!$J$19:$J$43,$C22-Table_Year_1+IF(D$13&lt;=MONTH(Expected_COD),0,1),1))),0)</f>
        <v>0</v>
      </c>
      <c r="E22" s="110">
        <f>IF($X$6="Yes",IF(DATE($C22,E$13,1)&lt;Start_Date,0,IF(DATE($C22,E$13,1)&gt;DATE(YEAR(Expected_COD)+25,MONTH(Expected_COD),1),0,INDEX(Part_IV!$J$19:$J$43,$C22-Table_Year_1+IF(E$13&lt;=MONTH(Expected_COD),0,1),1))),0)</f>
        <v>0</v>
      </c>
      <c r="F22" s="110">
        <f>IF($X$6="Yes",IF(DATE($C22,F$13,1)&lt;Start_Date,0,IF(DATE($C22,F$13,1)&gt;DATE(YEAR(Expected_COD)+25,MONTH(Expected_COD),1),0,INDEX(Part_IV!$J$19:$J$43,$C22-Table_Year_1+IF(F$13&lt;=MONTH(Expected_COD),0,1),1))),0)</f>
        <v>0</v>
      </c>
      <c r="G22" s="110">
        <f>IF($X$6="Yes",IF(DATE($C22,G$13,1)&lt;Start_Date,0,IF(DATE($C22,G$13,1)&gt;DATE(YEAR(Expected_COD)+25,MONTH(Expected_COD),1),0,INDEX(Part_IV!$J$19:$J$43,$C22-Table_Year_1+IF(G$13&lt;=MONTH(Expected_COD),0,1),1))),0)</f>
        <v>0</v>
      </c>
      <c r="H22" s="110">
        <f>IF($X$6="Yes",IF(DATE($C22,H$13,1)&lt;Start_Date,0,IF(DATE($C22,H$13,1)&gt;DATE(YEAR(Expected_COD)+25,MONTH(Expected_COD),1),0,INDEX(Part_IV!$J$19:$J$43,$C22-Table_Year_1+IF(H$13&lt;=MONTH(Expected_COD),0,1),1))),0)</f>
        <v>0</v>
      </c>
      <c r="I22" s="110">
        <f>IF($X$6="Yes",IF(DATE($C22,I$13,1)&lt;Start_Date,0,IF(DATE($C22,I$13,1)&gt;DATE(YEAR(Expected_COD)+25,MONTH(Expected_COD),1),0,INDEX(Part_IV!$J$19:$J$43,$C22-Table_Year_1+IF(I$13&lt;=MONTH(Expected_COD),0,1),1))),0)</f>
        <v>0</v>
      </c>
      <c r="J22" s="110">
        <f>IF($X$6="Yes",IF(DATE($C22,J$13,1)&lt;Start_Date,0,IF(DATE($C22,J$13,1)&gt;DATE(YEAR(Expected_COD)+25,MONTH(Expected_COD),1),0,INDEX(Part_IV!$J$19:$J$43,$C22-Table_Year_1+IF(J$13&lt;=MONTH(Expected_COD),0,1),1))),0)</f>
        <v>0</v>
      </c>
      <c r="K22" s="110">
        <f>IF($X$6="Yes",IF(DATE($C22,K$13,1)&lt;Start_Date,0,IF(DATE($C22,K$13,1)&gt;DATE(YEAR(Expected_COD)+25,MONTH(Expected_COD),1),0,INDEX(Part_IV!$J$19:$J$43,$C22-Table_Year_1+IF(K$13&lt;=MONTH(Expected_COD),0,1),1))),0)</f>
        <v>0</v>
      </c>
      <c r="L22" s="110">
        <f>IF($X$6="Yes",IF(DATE($C22,L$13,1)&lt;Start_Date,0,IF(DATE($C22,L$13,1)&gt;DATE(YEAR(Expected_COD)+25,MONTH(Expected_COD),1),0,INDEX(Part_IV!$J$19:$J$43,$C22-Table_Year_1+IF(L$13&lt;=MONTH(Expected_COD),0,1),1))),0)</f>
        <v>0</v>
      </c>
      <c r="M22" s="110">
        <f>IF($X$6="Yes",IF(DATE($C22,M$13,1)&lt;Start_Date,0,IF(DATE($C22,M$13,1)&gt;DATE(YEAR(Expected_COD)+25,MONTH(Expected_COD),1),0,INDEX(Part_IV!$J$19:$J$43,$C22-Table_Year_1+IF(M$13&lt;=MONTH(Expected_COD),0,1),1))),0)</f>
        <v>0</v>
      </c>
      <c r="N22" s="110">
        <f>IF($X$6="Yes",IF(DATE($C22,N$13,1)&lt;Start_Date,0,IF(DATE($C22,N$13,1)&gt;DATE(YEAR(Expected_COD)+25,MONTH(Expected_COD),1),0,INDEX(Part_IV!$J$19:$J$43,$C22-Table_Year_1+IF(N$13&lt;=MONTH(Expected_COD),0,1),1))),0)</f>
        <v>0</v>
      </c>
      <c r="O22" s="110">
        <f>IF($X$6="Yes",IF(DATE($C22,O$13,1)&lt;Start_Date,0,IF(DATE($C22,O$13,1)&gt;DATE(YEAR(Expected_COD)+25,MONTH(Expected_COD),1),0,INDEX(Part_IV!$J$19:$J$43,$C22-Table_Year_1+IF(O$13&lt;=MONTH(Expected_COD),0,1),1))),0)</f>
        <v>0</v>
      </c>
      <c r="P22" s="36"/>
      <c r="Q22" s="112"/>
      <c r="R22" s="11"/>
      <c r="S22" s="4"/>
      <c r="T22" s="17"/>
      <c r="U22" s="4"/>
      <c r="V22" s="4"/>
      <c r="W22" s="94">
        <f t="shared" si="4"/>
        <v>2028</v>
      </c>
      <c r="X22" s="117">
        <f t="shared" si="1"/>
        <v>0.64634914271335997</v>
      </c>
      <c r="Y22" s="117">
        <f t="shared" si="2"/>
        <v>0.82034829987515534</v>
      </c>
      <c r="Z22" s="45">
        <f>Part_III!Q152</f>
        <v>0</v>
      </c>
      <c r="AA22" s="4"/>
      <c r="AB22" s="4"/>
      <c r="AC22" s="4"/>
    </row>
    <row r="23" spans="1:29" x14ac:dyDescent="0.25">
      <c r="A23" s="4"/>
      <c r="B23" s="10"/>
      <c r="C23" s="94">
        <f t="shared" si="3"/>
        <v>2029</v>
      </c>
      <c r="D23" s="110">
        <f>IF($X$6="Yes",IF(DATE($C23,D$13,1)&lt;Start_Date,0,IF(DATE($C23,D$13,1)&gt;DATE(YEAR(Expected_COD)+25,MONTH(Expected_COD),1),0,INDEX(Part_IV!$J$19:$J$43,$C23-Table_Year_1+IF(D$13&lt;=MONTH(Expected_COD),0,1),1))),0)</f>
        <v>0</v>
      </c>
      <c r="E23" s="110">
        <f>IF($X$6="Yes",IF(DATE($C23,E$13,1)&lt;Start_Date,0,IF(DATE($C23,E$13,1)&gt;DATE(YEAR(Expected_COD)+25,MONTH(Expected_COD),1),0,INDEX(Part_IV!$J$19:$J$43,$C23-Table_Year_1+IF(E$13&lt;=MONTH(Expected_COD),0,1),1))),0)</f>
        <v>0</v>
      </c>
      <c r="F23" s="110">
        <f>IF($X$6="Yes",IF(DATE($C23,F$13,1)&lt;Start_Date,0,IF(DATE($C23,F$13,1)&gt;DATE(YEAR(Expected_COD)+25,MONTH(Expected_COD),1),0,INDEX(Part_IV!$J$19:$J$43,$C23-Table_Year_1+IF(F$13&lt;=MONTH(Expected_COD),0,1),1))),0)</f>
        <v>0</v>
      </c>
      <c r="G23" s="110">
        <f>IF($X$6="Yes",IF(DATE($C23,G$13,1)&lt;Start_Date,0,IF(DATE($C23,G$13,1)&gt;DATE(YEAR(Expected_COD)+25,MONTH(Expected_COD),1),0,INDEX(Part_IV!$J$19:$J$43,$C23-Table_Year_1+IF(G$13&lt;=MONTH(Expected_COD),0,1),1))),0)</f>
        <v>0</v>
      </c>
      <c r="H23" s="110">
        <f>IF($X$6="Yes",IF(DATE($C23,H$13,1)&lt;Start_Date,0,IF(DATE($C23,H$13,1)&gt;DATE(YEAR(Expected_COD)+25,MONTH(Expected_COD),1),0,INDEX(Part_IV!$J$19:$J$43,$C23-Table_Year_1+IF(H$13&lt;=MONTH(Expected_COD),0,1),1))),0)</f>
        <v>0</v>
      </c>
      <c r="I23" s="110">
        <f>IF($X$6="Yes",IF(DATE($C23,I$13,1)&lt;Start_Date,0,IF(DATE($C23,I$13,1)&gt;DATE(YEAR(Expected_COD)+25,MONTH(Expected_COD),1),0,INDEX(Part_IV!$J$19:$J$43,$C23-Table_Year_1+IF(I$13&lt;=MONTH(Expected_COD),0,1),1))),0)</f>
        <v>0</v>
      </c>
      <c r="J23" s="110">
        <f>IF($X$6="Yes",IF(DATE($C23,J$13,1)&lt;Start_Date,0,IF(DATE($C23,J$13,1)&gt;DATE(YEAR(Expected_COD)+25,MONTH(Expected_COD),1),0,INDEX(Part_IV!$J$19:$J$43,$C23-Table_Year_1+IF(J$13&lt;=MONTH(Expected_COD),0,1),1))),0)</f>
        <v>0</v>
      </c>
      <c r="K23" s="110">
        <f>IF($X$6="Yes",IF(DATE($C23,K$13,1)&lt;Start_Date,0,IF(DATE($C23,K$13,1)&gt;DATE(YEAR(Expected_COD)+25,MONTH(Expected_COD),1),0,INDEX(Part_IV!$J$19:$J$43,$C23-Table_Year_1+IF(K$13&lt;=MONTH(Expected_COD),0,1),1))),0)</f>
        <v>0</v>
      </c>
      <c r="L23" s="110">
        <f>IF($X$6="Yes",IF(DATE($C23,L$13,1)&lt;Start_Date,0,IF(DATE($C23,L$13,1)&gt;DATE(YEAR(Expected_COD)+25,MONTH(Expected_COD),1),0,INDEX(Part_IV!$J$19:$J$43,$C23-Table_Year_1+IF(L$13&lt;=MONTH(Expected_COD),0,1),1))),0)</f>
        <v>0</v>
      </c>
      <c r="M23" s="110">
        <f>IF($X$6="Yes",IF(DATE($C23,M$13,1)&lt;Start_Date,0,IF(DATE($C23,M$13,1)&gt;DATE(YEAR(Expected_COD)+25,MONTH(Expected_COD),1),0,INDEX(Part_IV!$J$19:$J$43,$C23-Table_Year_1+IF(M$13&lt;=MONTH(Expected_COD),0,1),1))),0)</f>
        <v>0</v>
      </c>
      <c r="N23" s="110">
        <f>IF($X$6="Yes",IF(DATE($C23,N$13,1)&lt;Start_Date,0,IF(DATE($C23,N$13,1)&gt;DATE(YEAR(Expected_COD)+25,MONTH(Expected_COD),1),0,INDEX(Part_IV!$J$19:$J$43,$C23-Table_Year_1+IF(N$13&lt;=MONTH(Expected_COD),0,1),1))),0)</f>
        <v>0</v>
      </c>
      <c r="O23" s="110">
        <f>IF($X$6="Yes",IF(DATE($C23,O$13,1)&lt;Start_Date,0,IF(DATE($C23,O$13,1)&gt;DATE(YEAR(Expected_COD)+25,MONTH(Expected_COD),1),0,INDEX(Part_IV!$J$19:$J$43,$C23-Table_Year_1+IF(O$13&lt;=MONTH(Expected_COD),0,1),1))),0)</f>
        <v>0</v>
      </c>
      <c r="P23" s="36"/>
      <c r="Q23" s="112"/>
      <c r="R23" s="11"/>
      <c r="S23" s="4"/>
      <c r="T23" s="17"/>
      <c r="U23" s="4"/>
      <c r="V23" s="4"/>
      <c r="W23" s="94">
        <f t="shared" si="4"/>
        <v>2029</v>
      </c>
      <c r="X23" s="117">
        <f t="shared" si="1"/>
        <v>0.61874812347970642</v>
      </c>
      <c r="Y23" s="117">
        <f t="shared" si="2"/>
        <v>0.80426303909328967</v>
      </c>
      <c r="Z23" s="45">
        <f>Part_III!Q153</f>
        <v>0</v>
      </c>
      <c r="AA23" s="4"/>
      <c r="AB23" s="4"/>
      <c r="AC23" s="4"/>
    </row>
    <row r="24" spans="1:29" x14ac:dyDescent="0.25">
      <c r="A24" s="4"/>
      <c r="B24" s="10"/>
      <c r="C24" s="94">
        <f t="shared" si="3"/>
        <v>2030</v>
      </c>
      <c r="D24" s="110">
        <f>IF($X$6="Yes",IF(DATE($C24,D$13,1)&lt;Start_Date,0,IF(DATE($C24,D$13,1)&gt;DATE(YEAR(Expected_COD)+25,MONTH(Expected_COD),1),0,INDEX(Part_IV!$J$19:$J$43,$C24-Table_Year_1+IF(D$13&lt;=MONTH(Expected_COD),0,1),1))),0)</f>
        <v>0</v>
      </c>
      <c r="E24" s="110">
        <f>IF($X$6="Yes",IF(DATE($C24,E$13,1)&lt;Start_Date,0,IF(DATE($C24,E$13,1)&gt;DATE(YEAR(Expected_COD)+25,MONTH(Expected_COD),1),0,INDEX(Part_IV!$J$19:$J$43,$C24-Table_Year_1+IF(E$13&lt;=MONTH(Expected_COD),0,1),1))),0)</f>
        <v>0</v>
      </c>
      <c r="F24" s="110">
        <f>IF($X$6="Yes",IF(DATE($C24,F$13,1)&lt;Start_Date,0,IF(DATE($C24,F$13,1)&gt;DATE(YEAR(Expected_COD)+25,MONTH(Expected_COD),1),0,INDEX(Part_IV!$J$19:$J$43,$C24-Table_Year_1+IF(F$13&lt;=MONTH(Expected_COD),0,1),1))),0)</f>
        <v>0</v>
      </c>
      <c r="G24" s="110">
        <f>IF($X$6="Yes",IF(DATE($C24,G$13,1)&lt;Start_Date,0,IF(DATE($C24,G$13,1)&gt;DATE(YEAR(Expected_COD)+25,MONTH(Expected_COD),1),0,INDEX(Part_IV!$J$19:$J$43,$C24-Table_Year_1+IF(G$13&lt;=MONTH(Expected_COD),0,1),1))),0)</f>
        <v>0</v>
      </c>
      <c r="H24" s="110">
        <f>IF($X$6="Yes",IF(DATE($C24,H$13,1)&lt;Start_Date,0,IF(DATE($C24,H$13,1)&gt;DATE(YEAR(Expected_COD)+25,MONTH(Expected_COD),1),0,INDEX(Part_IV!$J$19:$J$43,$C24-Table_Year_1+IF(H$13&lt;=MONTH(Expected_COD),0,1),1))),0)</f>
        <v>0</v>
      </c>
      <c r="I24" s="110">
        <f>IF($X$6="Yes",IF(DATE($C24,I$13,1)&lt;Start_Date,0,IF(DATE($C24,I$13,1)&gt;DATE(YEAR(Expected_COD)+25,MONTH(Expected_COD),1),0,INDEX(Part_IV!$J$19:$J$43,$C24-Table_Year_1+IF(I$13&lt;=MONTH(Expected_COD),0,1),1))),0)</f>
        <v>0</v>
      </c>
      <c r="J24" s="110">
        <f>IF($X$6="Yes",IF(DATE($C24,J$13,1)&lt;Start_Date,0,IF(DATE($C24,J$13,1)&gt;DATE(YEAR(Expected_COD)+25,MONTH(Expected_COD),1),0,INDEX(Part_IV!$J$19:$J$43,$C24-Table_Year_1+IF(J$13&lt;=MONTH(Expected_COD),0,1),1))),0)</f>
        <v>0</v>
      </c>
      <c r="K24" s="110">
        <f>IF($X$6="Yes",IF(DATE($C24,K$13,1)&lt;Start_Date,0,IF(DATE($C24,K$13,1)&gt;DATE(YEAR(Expected_COD)+25,MONTH(Expected_COD),1),0,INDEX(Part_IV!$J$19:$J$43,$C24-Table_Year_1+IF(K$13&lt;=MONTH(Expected_COD),0,1),1))),0)</f>
        <v>0</v>
      </c>
      <c r="L24" s="110">
        <f>IF($X$6="Yes",IF(DATE($C24,L$13,1)&lt;Start_Date,0,IF(DATE($C24,L$13,1)&gt;DATE(YEAR(Expected_COD)+25,MONTH(Expected_COD),1),0,INDEX(Part_IV!$J$19:$J$43,$C24-Table_Year_1+IF(L$13&lt;=MONTH(Expected_COD),0,1),1))),0)</f>
        <v>0</v>
      </c>
      <c r="M24" s="110">
        <f>IF($X$6="Yes",IF(DATE($C24,M$13,1)&lt;Start_Date,0,IF(DATE($C24,M$13,1)&gt;DATE(YEAR(Expected_COD)+25,MONTH(Expected_COD),1),0,INDEX(Part_IV!$J$19:$J$43,$C24-Table_Year_1+IF(M$13&lt;=MONTH(Expected_COD),0,1),1))),0)</f>
        <v>0</v>
      </c>
      <c r="N24" s="110">
        <f>IF($X$6="Yes",IF(DATE($C24,N$13,1)&lt;Start_Date,0,IF(DATE($C24,N$13,1)&gt;DATE(YEAR(Expected_COD)+25,MONTH(Expected_COD),1),0,INDEX(Part_IV!$J$19:$J$43,$C24-Table_Year_1+IF(N$13&lt;=MONTH(Expected_COD),0,1),1))),0)</f>
        <v>0</v>
      </c>
      <c r="O24" s="110">
        <f>IF($X$6="Yes",IF(DATE($C24,O$13,1)&lt;Start_Date,0,IF(DATE($C24,O$13,1)&gt;DATE(YEAR(Expected_COD)+25,MONTH(Expected_COD),1),0,INDEX(Part_IV!$J$19:$J$43,$C24-Table_Year_1+IF(O$13&lt;=MONTH(Expected_COD),0,1),1))),0)</f>
        <v>0</v>
      </c>
      <c r="P24" s="36"/>
      <c r="Q24" s="112"/>
      <c r="R24" s="11"/>
      <c r="S24" s="4"/>
      <c r="T24" s="17"/>
      <c r="U24" s="4"/>
      <c r="V24" s="4"/>
      <c r="W24" s="94">
        <f t="shared" si="4"/>
        <v>2030</v>
      </c>
      <c r="X24" s="117">
        <f t="shared" si="1"/>
        <v>0.59232574936583815</v>
      </c>
      <c r="Y24" s="117">
        <f t="shared" si="2"/>
        <v>0.78849317558165644</v>
      </c>
      <c r="Z24" s="45">
        <f>Part_III!Q154</f>
        <v>0</v>
      </c>
      <c r="AA24" s="4"/>
      <c r="AB24" s="4"/>
      <c r="AC24" s="4"/>
    </row>
    <row r="25" spans="1:29" x14ac:dyDescent="0.25">
      <c r="A25" s="4"/>
      <c r="B25" s="10"/>
      <c r="C25" s="94">
        <f t="shared" si="3"/>
        <v>2031</v>
      </c>
      <c r="D25" s="110">
        <f>IF($X$6="Yes",IF(DATE($C25,D$13,1)&lt;Start_Date,0,IF(DATE($C25,D$13,1)&gt;DATE(YEAR(Expected_COD)+25,MONTH(Expected_COD),1),0,INDEX(Part_IV!$J$19:$J$43,$C25-Table_Year_1+IF(D$13&lt;=MONTH(Expected_COD),0,1),1))),0)</f>
        <v>0</v>
      </c>
      <c r="E25" s="110">
        <f>IF($X$6="Yes",IF(DATE($C25,E$13,1)&lt;Start_Date,0,IF(DATE($C25,E$13,1)&gt;DATE(YEAR(Expected_COD)+25,MONTH(Expected_COD),1),0,INDEX(Part_IV!$J$19:$J$43,$C25-Table_Year_1+IF(E$13&lt;=MONTH(Expected_COD),0,1),1))),0)</f>
        <v>0</v>
      </c>
      <c r="F25" s="110">
        <f>IF($X$6="Yes",IF(DATE($C25,F$13,1)&lt;Start_Date,0,IF(DATE($C25,F$13,1)&gt;DATE(YEAR(Expected_COD)+25,MONTH(Expected_COD),1),0,INDEX(Part_IV!$J$19:$J$43,$C25-Table_Year_1+IF(F$13&lt;=MONTH(Expected_COD),0,1),1))),0)</f>
        <v>0</v>
      </c>
      <c r="G25" s="110">
        <f>IF($X$6="Yes",IF(DATE($C25,G$13,1)&lt;Start_Date,0,IF(DATE($C25,G$13,1)&gt;DATE(YEAR(Expected_COD)+25,MONTH(Expected_COD),1),0,INDEX(Part_IV!$J$19:$J$43,$C25-Table_Year_1+IF(G$13&lt;=MONTH(Expected_COD),0,1),1))),0)</f>
        <v>0</v>
      </c>
      <c r="H25" s="110">
        <f>IF($X$6="Yes",IF(DATE($C25,H$13,1)&lt;Start_Date,0,IF(DATE($C25,H$13,1)&gt;DATE(YEAR(Expected_COD)+25,MONTH(Expected_COD),1),0,INDEX(Part_IV!$J$19:$J$43,$C25-Table_Year_1+IF(H$13&lt;=MONTH(Expected_COD),0,1),1))),0)</f>
        <v>0</v>
      </c>
      <c r="I25" s="110">
        <f>IF($X$6="Yes",IF(DATE($C25,I$13,1)&lt;Start_Date,0,IF(DATE($C25,I$13,1)&gt;DATE(YEAR(Expected_COD)+25,MONTH(Expected_COD),1),0,INDEX(Part_IV!$J$19:$J$43,$C25-Table_Year_1+IF(I$13&lt;=MONTH(Expected_COD),0,1),1))),0)</f>
        <v>0</v>
      </c>
      <c r="J25" s="110">
        <f>IF($X$6="Yes",IF(DATE($C25,J$13,1)&lt;Start_Date,0,IF(DATE($C25,J$13,1)&gt;DATE(YEAR(Expected_COD)+25,MONTH(Expected_COD),1),0,INDEX(Part_IV!$J$19:$J$43,$C25-Table_Year_1+IF(J$13&lt;=MONTH(Expected_COD),0,1),1))),0)</f>
        <v>0</v>
      </c>
      <c r="K25" s="110">
        <f>IF($X$6="Yes",IF(DATE($C25,K$13,1)&lt;Start_Date,0,IF(DATE($C25,K$13,1)&gt;DATE(YEAR(Expected_COD)+25,MONTH(Expected_COD),1),0,INDEX(Part_IV!$J$19:$J$43,$C25-Table_Year_1+IF(K$13&lt;=MONTH(Expected_COD),0,1),1))),0)</f>
        <v>0</v>
      </c>
      <c r="L25" s="110">
        <f>IF($X$6="Yes",IF(DATE($C25,L$13,1)&lt;Start_Date,0,IF(DATE($C25,L$13,1)&gt;DATE(YEAR(Expected_COD)+25,MONTH(Expected_COD),1),0,INDEX(Part_IV!$J$19:$J$43,$C25-Table_Year_1+IF(L$13&lt;=MONTH(Expected_COD),0,1),1))),0)</f>
        <v>0</v>
      </c>
      <c r="M25" s="110">
        <f>IF($X$6="Yes",IF(DATE($C25,M$13,1)&lt;Start_Date,0,IF(DATE($C25,M$13,1)&gt;DATE(YEAR(Expected_COD)+25,MONTH(Expected_COD),1),0,INDEX(Part_IV!$J$19:$J$43,$C25-Table_Year_1+IF(M$13&lt;=MONTH(Expected_COD),0,1),1))),0)</f>
        <v>0</v>
      </c>
      <c r="N25" s="110">
        <f>IF($X$6="Yes",IF(DATE($C25,N$13,1)&lt;Start_Date,0,IF(DATE($C25,N$13,1)&gt;DATE(YEAR(Expected_COD)+25,MONTH(Expected_COD),1),0,INDEX(Part_IV!$J$19:$J$43,$C25-Table_Year_1+IF(N$13&lt;=MONTH(Expected_COD),0,1),1))),0)</f>
        <v>0</v>
      </c>
      <c r="O25" s="110">
        <f>IF($X$6="Yes",IF(DATE($C25,O$13,1)&lt;Start_Date,0,IF(DATE($C25,O$13,1)&gt;DATE(YEAR(Expected_COD)+25,MONTH(Expected_COD),1),0,INDEX(Part_IV!$J$19:$J$43,$C25-Table_Year_1+IF(O$13&lt;=MONTH(Expected_COD),0,1),1))),0)</f>
        <v>0</v>
      </c>
      <c r="P25" s="36"/>
      <c r="Q25" s="112"/>
      <c r="R25" s="11"/>
      <c r="S25" s="4"/>
      <c r="T25" s="17"/>
      <c r="U25" s="4"/>
      <c r="V25" s="4"/>
      <c r="W25" s="94">
        <f t="shared" si="4"/>
        <v>2031</v>
      </c>
      <c r="X25" s="117">
        <f t="shared" si="1"/>
        <v>0.56703168874064269</v>
      </c>
      <c r="Y25" s="117">
        <f t="shared" si="2"/>
        <v>0.77303252508005538</v>
      </c>
      <c r="Z25" s="45">
        <f>Part_III!Q155</f>
        <v>0</v>
      </c>
      <c r="AA25" s="4"/>
      <c r="AB25" s="4"/>
      <c r="AC25" s="4"/>
    </row>
    <row r="26" spans="1:29" x14ac:dyDescent="0.25">
      <c r="A26" s="4"/>
      <c r="B26" s="10"/>
      <c r="C26" s="94">
        <f t="shared" si="3"/>
        <v>2032</v>
      </c>
      <c r="D26" s="110">
        <f>IF($X$6="Yes",IF(DATE($C26,D$13,1)&lt;Start_Date,0,IF(DATE($C26,D$13,1)&gt;DATE(YEAR(Expected_COD)+25,MONTH(Expected_COD),1),0,INDEX(Part_IV!$J$19:$J$43,$C26-Table_Year_1+IF(D$13&lt;=MONTH(Expected_COD),0,1),1))),0)</f>
        <v>0</v>
      </c>
      <c r="E26" s="110">
        <f>IF($X$6="Yes",IF(DATE($C26,E$13,1)&lt;Start_Date,0,IF(DATE($C26,E$13,1)&gt;DATE(YEAR(Expected_COD)+25,MONTH(Expected_COD),1),0,INDEX(Part_IV!$J$19:$J$43,$C26-Table_Year_1+IF(E$13&lt;=MONTH(Expected_COD),0,1),1))),0)</f>
        <v>0</v>
      </c>
      <c r="F26" s="110">
        <f>IF($X$6="Yes",IF(DATE($C26,F$13,1)&lt;Start_Date,0,IF(DATE($C26,F$13,1)&gt;DATE(YEAR(Expected_COD)+25,MONTH(Expected_COD),1),0,INDEX(Part_IV!$J$19:$J$43,$C26-Table_Year_1+IF(F$13&lt;=MONTH(Expected_COD),0,1),1))),0)</f>
        <v>0</v>
      </c>
      <c r="G26" s="110">
        <f>IF($X$6="Yes",IF(DATE($C26,G$13,1)&lt;Start_Date,0,IF(DATE($C26,G$13,1)&gt;DATE(YEAR(Expected_COD)+25,MONTH(Expected_COD),1),0,INDEX(Part_IV!$J$19:$J$43,$C26-Table_Year_1+IF(G$13&lt;=MONTH(Expected_COD),0,1),1))),0)</f>
        <v>0</v>
      </c>
      <c r="H26" s="110">
        <f>IF($X$6="Yes",IF(DATE($C26,H$13,1)&lt;Start_Date,0,IF(DATE($C26,H$13,1)&gt;DATE(YEAR(Expected_COD)+25,MONTH(Expected_COD),1),0,INDEX(Part_IV!$J$19:$J$43,$C26-Table_Year_1+IF(H$13&lt;=MONTH(Expected_COD),0,1),1))),0)</f>
        <v>0</v>
      </c>
      <c r="I26" s="110">
        <f>IF($X$6="Yes",IF(DATE($C26,I$13,1)&lt;Start_Date,0,IF(DATE($C26,I$13,1)&gt;DATE(YEAR(Expected_COD)+25,MONTH(Expected_COD),1),0,INDEX(Part_IV!$J$19:$J$43,$C26-Table_Year_1+IF(I$13&lt;=MONTH(Expected_COD),0,1),1))),0)</f>
        <v>0</v>
      </c>
      <c r="J26" s="110">
        <f>IF($X$6="Yes",IF(DATE($C26,J$13,1)&lt;Start_Date,0,IF(DATE($C26,J$13,1)&gt;DATE(YEAR(Expected_COD)+25,MONTH(Expected_COD),1),0,INDEX(Part_IV!$J$19:$J$43,$C26-Table_Year_1+IF(J$13&lt;=MONTH(Expected_COD),0,1),1))),0)</f>
        <v>0</v>
      </c>
      <c r="K26" s="110">
        <f>IF($X$6="Yes",IF(DATE($C26,K$13,1)&lt;Start_Date,0,IF(DATE($C26,K$13,1)&gt;DATE(YEAR(Expected_COD)+25,MONTH(Expected_COD),1),0,INDEX(Part_IV!$J$19:$J$43,$C26-Table_Year_1+IF(K$13&lt;=MONTH(Expected_COD),0,1),1))),0)</f>
        <v>0</v>
      </c>
      <c r="L26" s="110">
        <f>IF($X$6="Yes",IF(DATE($C26,L$13,1)&lt;Start_Date,0,IF(DATE($C26,L$13,1)&gt;DATE(YEAR(Expected_COD)+25,MONTH(Expected_COD),1),0,INDEX(Part_IV!$J$19:$J$43,$C26-Table_Year_1+IF(L$13&lt;=MONTH(Expected_COD),0,1),1))),0)</f>
        <v>0</v>
      </c>
      <c r="M26" s="110">
        <f>IF($X$6="Yes",IF(DATE($C26,M$13,1)&lt;Start_Date,0,IF(DATE($C26,M$13,1)&gt;DATE(YEAR(Expected_COD)+25,MONTH(Expected_COD),1),0,INDEX(Part_IV!$J$19:$J$43,$C26-Table_Year_1+IF(M$13&lt;=MONTH(Expected_COD),0,1),1))),0)</f>
        <v>0</v>
      </c>
      <c r="N26" s="110">
        <f>IF($X$6="Yes",IF(DATE($C26,N$13,1)&lt;Start_Date,0,IF(DATE($C26,N$13,1)&gt;DATE(YEAR(Expected_COD)+25,MONTH(Expected_COD),1),0,INDEX(Part_IV!$J$19:$J$43,$C26-Table_Year_1+IF(N$13&lt;=MONTH(Expected_COD),0,1),1))),0)</f>
        <v>0</v>
      </c>
      <c r="O26" s="110">
        <f>IF($X$6="Yes",IF(DATE($C26,O$13,1)&lt;Start_Date,0,IF(DATE($C26,O$13,1)&gt;DATE(YEAR(Expected_COD)+25,MONTH(Expected_COD),1),0,INDEX(Part_IV!$J$19:$J$43,$C26-Table_Year_1+IF(O$13&lt;=MONTH(Expected_COD),0,1),1))),0)</f>
        <v>0</v>
      </c>
      <c r="P26" s="36"/>
      <c r="Q26" s="112"/>
      <c r="R26" s="11"/>
      <c r="S26" s="4"/>
      <c r="T26" s="17"/>
      <c r="U26" s="4"/>
      <c r="V26" s="4"/>
      <c r="W26" s="94">
        <f t="shared" si="4"/>
        <v>2032</v>
      </c>
      <c r="X26" s="117">
        <f t="shared" si="1"/>
        <v>0.54281775928245479</v>
      </c>
      <c r="Y26" s="117">
        <f t="shared" si="2"/>
        <v>0.75787502458828948</v>
      </c>
      <c r="Z26" s="45">
        <f>Part_III!Q156</f>
        <v>0</v>
      </c>
      <c r="AA26" s="4"/>
      <c r="AB26" s="4"/>
      <c r="AC26" s="4"/>
    </row>
    <row r="27" spans="1:29" x14ac:dyDescent="0.25">
      <c r="A27" s="4"/>
      <c r="B27" s="10"/>
      <c r="C27" s="94">
        <f t="shared" si="3"/>
        <v>2033</v>
      </c>
      <c r="D27" s="110">
        <f>IF($X$6="Yes",IF(DATE($C27,D$13,1)&lt;Start_Date,0,IF(DATE($C27,D$13,1)&gt;DATE(YEAR(Expected_COD)+25,MONTH(Expected_COD),1),0,INDEX(Part_IV!$J$19:$J$43,$C27-Table_Year_1+IF(D$13&lt;=MONTH(Expected_COD),0,1),1))),0)</f>
        <v>0</v>
      </c>
      <c r="E27" s="110">
        <f>IF($X$6="Yes",IF(DATE($C27,E$13,1)&lt;Start_Date,0,IF(DATE($C27,E$13,1)&gt;DATE(YEAR(Expected_COD)+25,MONTH(Expected_COD),1),0,INDEX(Part_IV!$J$19:$J$43,$C27-Table_Year_1+IF(E$13&lt;=MONTH(Expected_COD),0,1),1))),0)</f>
        <v>0</v>
      </c>
      <c r="F27" s="110">
        <f>IF($X$6="Yes",IF(DATE($C27,F$13,1)&lt;Start_Date,0,IF(DATE($C27,F$13,1)&gt;DATE(YEAR(Expected_COD)+25,MONTH(Expected_COD),1),0,INDEX(Part_IV!$J$19:$J$43,$C27-Table_Year_1+IF(F$13&lt;=MONTH(Expected_COD),0,1),1))),0)</f>
        <v>0</v>
      </c>
      <c r="G27" s="110">
        <f>IF($X$6="Yes",IF(DATE($C27,G$13,1)&lt;Start_Date,0,IF(DATE($C27,G$13,1)&gt;DATE(YEAR(Expected_COD)+25,MONTH(Expected_COD),1),0,INDEX(Part_IV!$J$19:$J$43,$C27-Table_Year_1+IF(G$13&lt;=MONTH(Expected_COD),0,1),1))),0)</f>
        <v>0</v>
      </c>
      <c r="H27" s="110">
        <f>IF($X$6="Yes",IF(DATE($C27,H$13,1)&lt;Start_Date,0,IF(DATE($C27,H$13,1)&gt;DATE(YEAR(Expected_COD)+25,MONTH(Expected_COD),1),0,INDEX(Part_IV!$J$19:$J$43,$C27-Table_Year_1+IF(H$13&lt;=MONTH(Expected_COD),0,1),1))),0)</f>
        <v>0</v>
      </c>
      <c r="I27" s="110">
        <f>IF($X$6="Yes",IF(DATE($C27,I$13,1)&lt;Start_Date,0,IF(DATE($C27,I$13,1)&gt;DATE(YEAR(Expected_COD)+25,MONTH(Expected_COD),1),0,INDEX(Part_IV!$J$19:$J$43,$C27-Table_Year_1+IF(I$13&lt;=MONTH(Expected_COD),0,1),1))),0)</f>
        <v>0</v>
      </c>
      <c r="J27" s="110">
        <f>IF($X$6="Yes",IF(DATE($C27,J$13,1)&lt;Start_Date,0,IF(DATE($C27,J$13,1)&gt;DATE(YEAR(Expected_COD)+25,MONTH(Expected_COD),1),0,INDEX(Part_IV!$J$19:$J$43,$C27-Table_Year_1+IF(J$13&lt;=MONTH(Expected_COD),0,1),1))),0)</f>
        <v>0</v>
      </c>
      <c r="K27" s="110">
        <f>IF($X$6="Yes",IF(DATE($C27,K$13,1)&lt;Start_Date,0,IF(DATE($C27,K$13,1)&gt;DATE(YEAR(Expected_COD)+25,MONTH(Expected_COD),1),0,INDEX(Part_IV!$J$19:$J$43,$C27-Table_Year_1+IF(K$13&lt;=MONTH(Expected_COD),0,1),1))),0)</f>
        <v>0</v>
      </c>
      <c r="L27" s="110">
        <f>IF($X$6="Yes",IF(DATE($C27,L$13,1)&lt;Start_Date,0,IF(DATE($C27,L$13,1)&gt;DATE(YEAR(Expected_COD)+25,MONTH(Expected_COD),1),0,INDEX(Part_IV!$J$19:$J$43,$C27-Table_Year_1+IF(L$13&lt;=MONTH(Expected_COD),0,1),1))),0)</f>
        <v>0</v>
      </c>
      <c r="M27" s="110">
        <f>IF($X$6="Yes",IF(DATE($C27,M$13,1)&lt;Start_Date,0,IF(DATE($C27,M$13,1)&gt;DATE(YEAR(Expected_COD)+25,MONTH(Expected_COD),1),0,INDEX(Part_IV!$J$19:$J$43,$C27-Table_Year_1+IF(M$13&lt;=MONTH(Expected_COD),0,1),1))),0)</f>
        <v>0</v>
      </c>
      <c r="N27" s="110">
        <f>IF($X$6="Yes",IF(DATE($C27,N$13,1)&lt;Start_Date,0,IF(DATE($C27,N$13,1)&gt;DATE(YEAR(Expected_COD)+25,MONTH(Expected_COD),1),0,INDEX(Part_IV!$J$19:$J$43,$C27-Table_Year_1+IF(N$13&lt;=MONTH(Expected_COD),0,1),1))),0)</f>
        <v>0</v>
      </c>
      <c r="O27" s="110">
        <f>IF($X$6="Yes",IF(DATE($C27,O$13,1)&lt;Start_Date,0,IF(DATE($C27,O$13,1)&gt;DATE(YEAR(Expected_COD)+25,MONTH(Expected_COD),1),0,INDEX(Part_IV!$J$19:$J$43,$C27-Table_Year_1+IF(O$13&lt;=MONTH(Expected_COD),0,1),1))),0)</f>
        <v>0</v>
      </c>
      <c r="P27" s="36"/>
      <c r="Q27" s="112"/>
      <c r="R27" s="11"/>
      <c r="S27" s="4"/>
      <c r="T27" s="17"/>
      <c r="U27" s="4"/>
      <c r="V27" s="4"/>
      <c r="W27" s="94">
        <f t="shared" si="4"/>
        <v>2033</v>
      </c>
      <c r="X27" s="117">
        <f t="shared" si="1"/>
        <v>0.51963783619718817</v>
      </c>
      <c r="Y27" s="117">
        <f t="shared" si="2"/>
        <v>0.74301472998851925</v>
      </c>
      <c r="Z27" s="45">
        <f>Part_III!Q157</f>
        <v>0</v>
      </c>
      <c r="AA27" s="4"/>
      <c r="AB27" s="4"/>
      <c r="AC27" s="4"/>
    </row>
    <row r="28" spans="1:29" x14ac:dyDescent="0.25">
      <c r="A28" s="4"/>
      <c r="B28" s="10"/>
      <c r="C28" s="94">
        <f t="shared" si="3"/>
        <v>2034</v>
      </c>
      <c r="D28" s="110">
        <f>IF($X$6="Yes",IF(DATE($C28,D$13,1)&lt;Start_Date,0,IF(DATE($C28,D$13,1)&gt;DATE(YEAR(Expected_COD)+25,MONTH(Expected_COD),1),0,INDEX(Part_IV!$J$19:$J$43,$C28-Table_Year_1+IF(D$13&lt;=MONTH(Expected_COD),0,1),1))),0)</f>
        <v>0</v>
      </c>
      <c r="E28" s="110">
        <f>IF($X$6="Yes",IF(DATE($C28,E$13,1)&lt;Start_Date,0,IF(DATE($C28,E$13,1)&gt;DATE(YEAR(Expected_COD)+25,MONTH(Expected_COD),1),0,INDEX(Part_IV!$J$19:$J$43,$C28-Table_Year_1+IF(E$13&lt;=MONTH(Expected_COD),0,1),1))),0)</f>
        <v>0</v>
      </c>
      <c r="F28" s="110">
        <f>IF($X$6="Yes",IF(DATE($C28,F$13,1)&lt;Start_Date,0,IF(DATE($C28,F$13,1)&gt;DATE(YEAR(Expected_COD)+25,MONTH(Expected_COD),1),0,INDEX(Part_IV!$J$19:$J$43,$C28-Table_Year_1+IF(F$13&lt;=MONTH(Expected_COD),0,1),1))),0)</f>
        <v>0</v>
      </c>
      <c r="G28" s="110">
        <f>IF($X$6="Yes",IF(DATE($C28,G$13,1)&lt;Start_Date,0,IF(DATE($C28,G$13,1)&gt;DATE(YEAR(Expected_COD)+25,MONTH(Expected_COD),1),0,INDEX(Part_IV!$J$19:$J$43,$C28-Table_Year_1+IF(G$13&lt;=MONTH(Expected_COD),0,1),1))),0)</f>
        <v>0</v>
      </c>
      <c r="H28" s="110">
        <f>IF($X$6="Yes",IF(DATE($C28,H$13,1)&lt;Start_Date,0,IF(DATE($C28,H$13,1)&gt;DATE(YEAR(Expected_COD)+25,MONTH(Expected_COD),1),0,INDEX(Part_IV!$J$19:$J$43,$C28-Table_Year_1+IF(H$13&lt;=MONTH(Expected_COD),0,1),1))),0)</f>
        <v>0</v>
      </c>
      <c r="I28" s="110">
        <f>IF($X$6="Yes",IF(DATE($C28,I$13,1)&lt;Start_Date,0,IF(DATE($C28,I$13,1)&gt;DATE(YEAR(Expected_COD)+25,MONTH(Expected_COD),1),0,INDEX(Part_IV!$J$19:$J$43,$C28-Table_Year_1+IF(I$13&lt;=MONTH(Expected_COD),0,1),1))),0)</f>
        <v>0</v>
      </c>
      <c r="J28" s="110">
        <f>IF($X$6="Yes",IF(DATE($C28,J$13,1)&lt;Start_Date,0,IF(DATE($C28,J$13,1)&gt;DATE(YEAR(Expected_COD)+25,MONTH(Expected_COD),1),0,INDEX(Part_IV!$J$19:$J$43,$C28-Table_Year_1+IF(J$13&lt;=MONTH(Expected_COD),0,1),1))),0)</f>
        <v>0</v>
      </c>
      <c r="K28" s="110">
        <f>IF($X$6="Yes",IF(DATE($C28,K$13,1)&lt;Start_Date,0,IF(DATE($C28,K$13,1)&gt;DATE(YEAR(Expected_COD)+25,MONTH(Expected_COD),1),0,INDEX(Part_IV!$J$19:$J$43,$C28-Table_Year_1+IF(K$13&lt;=MONTH(Expected_COD),0,1),1))),0)</f>
        <v>0</v>
      </c>
      <c r="L28" s="110">
        <f>IF($X$6="Yes",IF(DATE($C28,L$13,1)&lt;Start_Date,0,IF(DATE($C28,L$13,1)&gt;DATE(YEAR(Expected_COD)+25,MONTH(Expected_COD),1),0,INDEX(Part_IV!$J$19:$J$43,$C28-Table_Year_1+IF(L$13&lt;=MONTH(Expected_COD),0,1),1))),0)</f>
        <v>0</v>
      </c>
      <c r="M28" s="110">
        <f>IF($X$6="Yes",IF(DATE($C28,M$13,1)&lt;Start_Date,0,IF(DATE($C28,M$13,1)&gt;DATE(YEAR(Expected_COD)+25,MONTH(Expected_COD),1),0,INDEX(Part_IV!$J$19:$J$43,$C28-Table_Year_1+IF(M$13&lt;=MONTH(Expected_COD),0,1),1))),0)</f>
        <v>0</v>
      </c>
      <c r="N28" s="110">
        <f>IF($X$6="Yes",IF(DATE($C28,N$13,1)&lt;Start_Date,0,IF(DATE($C28,N$13,1)&gt;DATE(YEAR(Expected_COD)+25,MONTH(Expected_COD),1),0,INDEX(Part_IV!$J$19:$J$43,$C28-Table_Year_1+IF(N$13&lt;=MONTH(Expected_COD),0,1),1))),0)</f>
        <v>0</v>
      </c>
      <c r="O28" s="110">
        <f>IF($X$6="Yes",IF(DATE($C28,O$13,1)&lt;Start_Date,0,IF(DATE($C28,O$13,1)&gt;DATE(YEAR(Expected_COD)+25,MONTH(Expected_COD),1),0,INDEX(Part_IV!$J$19:$J$43,$C28-Table_Year_1+IF(O$13&lt;=MONTH(Expected_COD),0,1),1))),0)</f>
        <v>0</v>
      </c>
      <c r="P28" s="36"/>
      <c r="Q28" s="112"/>
      <c r="R28" s="11"/>
      <c r="S28" s="4"/>
      <c r="T28" s="17"/>
      <c r="U28" s="4"/>
      <c r="V28" s="4"/>
      <c r="W28" s="94">
        <f t="shared" si="4"/>
        <v>2034</v>
      </c>
      <c r="X28" s="117">
        <f t="shared" si="1"/>
        <v>0.49744776435582527</v>
      </c>
      <c r="Y28" s="117">
        <f t="shared" si="2"/>
        <v>0.72844581371423445</v>
      </c>
      <c r="Z28" s="45">
        <f>Part_III!Q158</f>
        <v>0</v>
      </c>
      <c r="AA28" s="4"/>
      <c r="AB28" s="4"/>
      <c r="AC28" s="4"/>
    </row>
    <row r="29" spans="1:29" x14ac:dyDescent="0.25">
      <c r="A29" s="4"/>
      <c r="B29" s="10"/>
      <c r="C29" s="94">
        <f t="shared" si="3"/>
        <v>2035</v>
      </c>
      <c r="D29" s="110">
        <f>IF($X$6="Yes",IF(DATE($C29,D$13,1)&lt;Start_Date,0,IF(DATE($C29,D$13,1)&gt;DATE(YEAR(Expected_COD)+25,MONTH(Expected_COD),1),0,INDEX(Part_IV!$J$19:$J$43,$C29-Table_Year_1+IF(D$13&lt;=MONTH(Expected_COD),0,1),1))),0)</f>
        <v>0</v>
      </c>
      <c r="E29" s="110">
        <f>IF($X$6="Yes",IF(DATE($C29,E$13,1)&lt;Start_Date,0,IF(DATE($C29,E$13,1)&gt;DATE(YEAR(Expected_COD)+25,MONTH(Expected_COD),1),0,INDEX(Part_IV!$J$19:$J$43,$C29-Table_Year_1+IF(E$13&lt;=MONTH(Expected_COD),0,1),1))),0)</f>
        <v>0</v>
      </c>
      <c r="F29" s="110">
        <f>IF($X$6="Yes",IF(DATE($C29,F$13,1)&lt;Start_Date,0,IF(DATE($C29,F$13,1)&gt;DATE(YEAR(Expected_COD)+25,MONTH(Expected_COD),1),0,INDEX(Part_IV!$J$19:$J$43,$C29-Table_Year_1+IF(F$13&lt;=MONTH(Expected_COD),0,1),1))),0)</f>
        <v>0</v>
      </c>
      <c r="G29" s="110">
        <f>IF($X$6="Yes",IF(DATE($C29,G$13,1)&lt;Start_Date,0,IF(DATE($C29,G$13,1)&gt;DATE(YEAR(Expected_COD)+25,MONTH(Expected_COD),1),0,INDEX(Part_IV!$J$19:$J$43,$C29-Table_Year_1+IF(G$13&lt;=MONTH(Expected_COD),0,1),1))),0)</f>
        <v>0</v>
      </c>
      <c r="H29" s="110">
        <f>IF($X$6="Yes",IF(DATE($C29,H$13,1)&lt;Start_Date,0,IF(DATE($C29,H$13,1)&gt;DATE(YEAR(Expected_COD)+25,MONTH(Expected_COD),1),0,INDEX(Part_IV!$J$19:$J$43,$C29-Table_Year_1+IF(H$13&lt;=MONTH(Expected_COD),0,1),1))),0)</f>
        <v>0</v>
      </c>
      <c r="I29" s="110">
        <f>IF($X$6="Yes",IF(DATE($C29,I$13,1)&lt;Start_Date,0,IF(DATE($C29,I$13,1)&gt;DATE(YEAR(Expected_COD)+25,MONTH(Expected_COD),1),0,INDEX(Part_IV!$J$19:$J$43,$C29-Table_Year_1+IF(I$13&lt;=MONTH(Expected_COD),0,1),1))),0)</f>
        <v>0</v>
      </c>
      <c r="J29" s="110">
        <f>IF($X$6="Yes",IF(DATE($C29,J$13,1)&lt;Start_Date,0,IF(DATE($C29,J$13,1)&gt;DATE(YEAR(Expected_COD)+25,MONTH(Expected_COD),1),0,INDEX(Part_IV!$J$19:$J$43,$C29-Table_Year_1+IF(J$13&lt;=MONTH(Expected_COD),0,1),1))),0)</f>
        <v>0</v>
      </c>
      <c r="K29" s="110">
        <f>IF($X$6="Yes",IF(DATE($C29,K$13,1)&lt;Start_Date,0,IF(DATE($C29,K$13,1)&gt;DATE(YEAR(Expected_COD)+25,MONTH(Expected_COD),1),0,INDEX(Part_IV!$J$19:$J$43,$C29-Table_Year_1+IF(K$13&lt;=MONTH(Expected_COD),0,1),1))),0)</f>
        <v>0</v>
      </c>
      <c r="L29" s="110">
        <f>IF($X$6="Yes",IF(DATE($C29,L$13,1)&lt;Start_Date,0,IF(DATE($C29,L$13,1)&gt;DATE(YEAR(Expected_COD)+25,MONTH(Expected_COD),1),0,INDEX(Part_IV!$J$19:$J$43,$C29-Table_Year_1+IF(L$13&lt;=MONTH(Expected_COD),0,1),1))),0)</f>
        <v>0</v>
      </c>
      <c r="M29" s="110">
        <f>IF($X$6="Yes",IF(DATE($C29,M$13,1)&lt;Start_Date,0,IF(DATE($C29,M$13,1)&gt;DATE(YEAR(Expected_COD)+25,MONTH(Expected_COD),1),0,INDEX(Part_IV!$J$19:$J$43,$C29-Table_Year_1+IF(M$13&lt;=MONTH(Expected_COD),0,1),1))),0)</f>
        <v>0</v>
      </c>
      <c r="N29" s="110">
        <f>IF($X$6="Yes",IF(DATE($C29,N$13,1)&lt;Start_Date,0,IF(DATE($C29,N$13,1)&gt;DATE(YEAR(Expected_COD)+25,MONTH(Expected_COD),1),0,INDEX(Part_IV!$J$19:$J$43,$C29-Table_Year_1+IF(N$13&lt;=MONTH(Expected_COD),0,1),1))),0)</f>
        <v>0</v>
      </c>
      <c r="O29" s="110">
        <f>IF($X$6="Yes",IF(DATE($C29,O$13,1)&lt;Start_Date,0,IF(DATE($C29,O$13,1)&gt;DATE(YEAR(Expected_COD)+25,MONTH(Expected_COD),1),0,INDEX(Part_IV!$J$19:$J$43,$C29-Table_Year_1+IF(O$13&lt;=MONTH(Expected_COD),0,1),1))),0)</f>
        <v>0</v>
      </c>
      <c r="P29" s="36"/>
      <c r="Q29" s="112"/>
      <c r="R29" s="11"/>
      <c r="S29" s="4"/>
      <c r="T29" s="17"/>
      <c r="U29" s="4"/>
      <c r="V29" s="4"/>
      <c r="W29" s="94">
        <f t="shared" si="4"/>
        <v>2035</v>
      </c>
      <c r="X29" s="117">
        <f t="shared" si="1"/>
        <v>0.47620527418389658</v>
      </c>
      <c r="Y29" s="117">
        <f t="shared" si="2"/>
        <v>0.7141625624649357</v>
      </c>
      <c r="Z29" s="45">
        <f>Part_III!Q159</f>
        <v>0</v>
      </c>
      <c r="AA29" s="4"/>
      <c r="AB29" s="4"/>
      <c r="AC29" s="4"/>
    </row>
    <row r="30" spans="1:29" x14ac:dyDescent="0.25">
      <c r="A30" s="4"/>
      <c r="B30" s="10"/>
      <c r="C30" s="94">
        <f t="shared" si="3"/>
        <v>2036</v>
      </c>
      <c r="D30" s="110">
        <f>IF($X$6="Yes",IF(DATE($C30,D$13,1)&lt;Start_Date,0,IF(DATE($C30,D$13,1)&gt;DATE(YEAR(Expected_COD)+25,MONTH(Expected_COD),1),0,INDEX(Part_IV!$J$19:$J$43,$C30-Table_Year_1+IF(D$13&lt;=MONTH(Expected_COD),0,1),1))),0)</f>
        <v>0</v>
      </c>
      <c r="E30" s="110">
        <f>IF($X$6="Yes",IF(DATE($C30,E$13,1)&lt;Start_Date,0,IF(DATE($C30,E$13,1)&gt;DATE(YEAR(Expected_COD)+25,MONTH(Expected_COD),1),0,INDEX(Part_IV!$J$19:$J$43,$C30-Table_Year_1+IF(E$13&lt;=MONTH(Expected_COD),0,1),1))),0)</f>
        <v>0</v>
      </c>
      <c r="F30" s="110">
        <f>IF($X$6="Yes",IF(DATE($C30,F$13,1)&lt;Start_Date,0,IF(DATE($C30,F$13,1)&gt;DATE(YEAR(Expected_COD)+25,MONTH(Expected_COD),1),0,INDEX(Part_IV!$J$19:$J$43,$C30-Table_Year_1+IF(F$13&lt;=MONTH(Expected_COD),0,1),1))),0)</f>
        <v>0</v>
      </c>
      <c r="G30" s="110">
        <f>IF($X$6="Yes",IF(DATE($C30,G$13,1)&lt;Start_Date,0,IF(DATE($C30,G$13,1)&gt;DATE(YEAR(Expected_COD)+25,MONTH(Expected_COD),1),0,INDEX(Part_IV!$J$19:$J$43,$C30-Table_Year_1+IF(G$13&lt;=MONTH(Expected_COD),0,1),1))),0)</f>
        <v>0</v>
      </c>
      <c r="H30" s="110">
        <f>IF($X$6="Yes",IF(DATE($C30,H$13,1)&lt;Start_Date,0,IF(DATE($C30,H$13,1)&gt;DATE(YEAR(Expected_COD)+25,MONTH(Expected_COD),1),0,INDEX(Part_IV!$J$19:$J$43,$C30-Table_Year_1+IF(H$13&lt;=MONTH(Expected_COD),0,1),1))),0)</f>
        <v>0</v>
      </c>
      <c r="I30" s="110">
        <f>IF($X$6="Yes",IF(DATE($C30,I$13,1)&lt;Start_Date,0,IF(DATE($C30,I$13,1)&gt;DATE(YEAR(Expected_COD)+25,MONTH(Expected_COD),1),0,INDEX(Part_IV!$J$19:$J$43,$C30-Table_Year_1+IF(I$13&lt;=MONTH(Expected_COD),0,1),1))),0)</f>
        <v>0</v>
      </c>
      <c r="J30" s="110">
        <f>IF($X$6="Yes",IF(DATE($C30,J$13,1)&lt;Start_Date,0,IF(DATE($C30,J$13,1)&gt;DATE(YEAR(Expected_COD)+25,MONTH(Expected_COD),1),0,INDEX(Part_IV!$J$19:$J$43,$C30-Table_Year_1+IF(J$13&lt;=MONTH(Expected_COD),0,1),1))),0)</f>
        <v>0</v>
      </c>
      <c r="K30" s="110">
        <f>IF($X$6="Yes",IF(DATE($C30,K$13,1)&lt;Start_Date,0,IF(DATE($C30,K$13,1)&gt;DATE(YEAR(Expected_COD)+25,MONTH(Expected_COD),1),0,INDEX(Part_IV!$J$19:$J$43,$C30-Table_Year_1+IF(K$13&lt;=MONTH(Expected_COD),0,1),1))),0)</f>
        <v>0</v>
      </c>
      <c r="L30" s="110">
        <f>IF($X$6="Yes",IF(DATE($C30,L$13,1)&lt;Start_Date,0,IF(DATE($C30,L$13,1)&gt;DATE(YEAR(Expected_COD)+25,MONTH(Expected_COD),1),0,INDEX(Part_IV!$J$19:$J$43,$C30-Table_Year_1+IF(L$13&lt;=MONTH(Expected_COD),0,1),1))),0)</f>
        <v>0</v>
      </c>
      <c r="M30" s="110">
        <f>IF($X$6="Yes",IF(DATE($C30,M$13,1)&lt;Start_Date,0,IF(DATE($C30,M$13,1)&gt;DATE(YEAR(Expected_COD)+25,MONTH(Expected_COD),1),0,INDEX(Part_IV!$J$19:$J$43,$C30-Table_Year_1+IF(M$13&lt;=MONTH(Expected_COD),0,1),1))),0)</f>
        <v>0</v>
      </c>
      <c r="N30" s="110">
        <f>IF($X$6="Yes",IF(DATE($C30,N$13,1)&lt;Start_Date,0,IF(DATE($C30,N$13,1)&gt;DATE(YEAR(Expected_COD)+25,MONTH(Expected_COD),1),0,INDEX(Part_IV!$J$19:$J$43,$C30-Table_Year_1+IF(N$13&lt;=MONTH(Expected_COD),0,1),1))),0)</f>
        <v>0</v>
      </c>
      <c r="O30" s="110">
        <f>IF($X$6="Yes",IF(DATE($C30,O$13,1)&lt;Start_Date,0,IF(DATE($C30,O$13,1)&gt;DATE(YEAR(Expected_COD)+25,MONTH(Expected_COD),1),0,INDEX(Part_IV!$J$19:$J$43,$C30-Table_Year_1+IF(O$13&lt;=MONTH(Expected_COD),0,1),1))),0)</f>
        <v>0</v>
      </c>
      <c r="P30" s="36"/>
      <c r="Q30" s="112"/>
      <c r="R30" s="11"/>
      <c r="S30" s="4"/>
      <c r="T30" s="17"/>
      <c r="U30" s="4"/>
      <c r="V30" s="4"/>
      <c r="W30" s="94">
        <f t="shared" si="4"/>
        <v>2036</v>
      </c>
      <c r="X30" s="117">
        <f t="shared" si="1"/>
        <v>0.45586990114272585</v>
      </c>
      <c r="Y30" s="117">
        <f t="shared" si="2"/>
        <v>0.7001593749656233</v>
      </c>
      <c r="Z30" s="45">
        <f>Part_III!Q160</f>
        <v>0</v>
      </c>
      <c r="AA30" s="4"/>
      <c r="AB30" s="4"/>
      <c r="AC30" s="4"/>
    </row>
    <row r="31" spans="1:29" x14ac:dyDescent="0.25">
      <c r="A31" s="4"/>
      <c r="B31" s="10"/>
      <c r="C31" s="94">
        <f t="shared" si="3"/>
        <v>2037</v>
      </c>
      <c r="D31" s="110">
        <f>IF($X$6="Yes",IF(DATE($C31,D$13,1)&lt;Start_Date,0,IF(DATE($C31,D$13,1)&gt;DATE(YEAR(Expected_COD)+25,MONTH(Expected_COD),1),0,INDEX(Part_IV!$J$19:$J$43,$C31-Table_Year_1+IF(D$13&lt;=MONTH(Expected_COD),0,1),1))),0)</f>
        <v>0</v>
      </c>
      <c r="E31" s="110">
        <f>IF($X$6="Yes",IF(DATE($C31,E$13,1)&lt;Start_Date,0,IF(DATE($C31,E$13,1)&gt;DATE(YEAR(Expected_COD)+25,MONTH(Expected_COD),1),0,INDEX(Part_IV!$J$19:$J$43,$C31-Table_Year_1+IF(E$13&lt;=MONTH(Expected_COD),0,1),1))),0)</f>
        <v>0</v>
      </c>
      <c r="F31" s="110">
        <f>IF($X$6="Yes",IF(DATE($C31,F$13,1)&lt;Start_Date,0,IF(DATE($C31,F$13,1)&gt;DATE(YEAR(Expected_COD)+25,MONTH(Expected_COD),1),0,INDEX(Part_IV!$J$19:$J$43,$C31-Table_Year_1+IF(F$13&lt;=MONTH(Expected_COD),0,1),1))),0)</f>
        <v>0</v>
      </c>
      <c r="G31" s="110">
        <f>IF($X$6="Yes",IF(DATE($C31,G$13,1)&lt;Start_Date,0,IF(DATE($C31,G$13,1)&gt;DATE(YEAR(Expected_COD)+25,MONTH(Expected_COD),1),0,INDEX(Part_IV!$J$19:$J$43,$C31-Table_Year_1+IF(G$13&lt;=MONTH(Expected_COD),0,1),1))),0)</f>
        <v>0</v>
      </c>
      <c r="H31" s="110">
        <f>IF($X$6="Yes",IF(DATE($C31,H$13,1)&lt;Start_Date,0,IF(DATE($C31,H$13,1)&gt;DATE(YEAR(Expected_COD)+25,MONTH(Expected_COD),1),0,INDEX(Part_IV!$J$19:$J$43,$C31-Table_Year_1+IF(H$13&lt;=MONTH(Expected_COD),0,1),1))),0)</f>
        <v>0</v>
      </c>
      <c r="I31" s="110">
        <f>IF($X$6="Yes",IF(DATE($C31,I$13,1)&lt;Start_Date,0,IF(DATE($C31,I$13,1)&gt;DATE(YEAR(Expected_COD)+25,MONTH(Expected_COD),1),0,INDEX(Part_IV!$J$19:$J$43,$C31-Table_Year_1+IF(I$13&lt;=MONTH(Expected_COD),0,1),1))),0)</f>
        <v>0</v>
      </c>
      <c r="J31" s="110">
        <f>IF($X$6="Yes",IF(DATE($C31,J$13,1)&lt;Start_Date,0,IF(DATE($C31,J$13,1)&gt;DATE(YEAR(Expected_COD)+25,MONTH(Expected_COD),1),0,INDEX(Part_IV!$J$19:$J$43,$C31-Table_Year_1+IF(J$13&lt;=MONTH(Expected_COD),0,1),1))),0)</f>
        <v>0</v>
      </c>
      <c r="K31" s="110">
        <f>IF($X$6="Yes",IF(DATE($C31,K$13,1)&lt;Start_Date,0,IF(DATE($C31,K$13,1)&gt;DATE(YEAR(Expected_COD)+25,MONTH(Expected_COD),1),0,INDEX(Part_IV!$J$19:$J$43,$C31-Table_Year_1+IF(K$13&lt;=MONTH(Expected_COD),0,1),1))),0)</f>
        <v>0</v>
      </c>
      <c r="L31" s="110">
        <f>IF($X$6="Yes",IF(DATE($C31,L$13,1)&lt;Start_Date,0,IF(DATE($C31,L$13,1)&gt;DATE(YEAR(Expected_COD)+25,MONTH(Expected_COD),1),0,INDEX(Part_IV!$J$19:$J$43,$C31-Table_Year_1+IF(L$13&lt;=MONTH(Expected_COD),0,1),1))),0)</f>
        <v>0</v>
      </c>
      <c r="M31" s="110">
        <f>IF($X$6="Yes",IF(DATE($C31,M$13,1)&lt;Start_Date,0,IF(DATE($C31,M$13,1)&gt;DATE(YEAR(Expected_COD)+25,MONTH(Expected_COD),1),0,INDEX(Part_IV!$J$19:$J$43,$C31-Table_Year_1+IF(M$13&lt;=MONTH(Expected_COD),0,1),1))),0)</f>
        <v>0</v>
      </c>
      <c r="N31" s="110">
        <f>IF($X$6="Yes",IF(DATE($C31,N$13,1)&lt;Start_Date,0,IF(DATE($C31,N$13,1)&gt;DATE(YEAR(Expected_COD)+25,MONTH(Expected_COD),1),0,INDEX(Part_IV!$J$19:$J$43,$C31-Table_Year_1+IF(N$13&lt;=MONTH(Expected_COD),0,1),1))),0)</f>
        <v>0</v>
      </c>
      <c r="O31" s="110">
        <f>IF($X$6="Yes",IF(DATE($C31,O$13,1)&lt;Start_Date,0,IF(DATE($C31,O$13,1)&gt;DATE(YEAR(Expected_COD)+25,MONTH(Expected_COD),1),0,INDEX(Part_IV!$J$19:$J$43,$C31-Table_Year_1+IF(O$13&lt;=MONTH(Expected_COD),0,1),1))),0)</f>
        <v>0</v>
      </c>
      <c r="P31" s="36"/>
      <c r="Q31" s="112"/>
      <c r="R31" s="11"/>
      <c r="S31" s="4"/>
      <c r="T31" s="17"/>
      <c r="U31" s="4"/>
      <c r="V31" s="4"/>
      <c r="W31" s="94">
        <f t="shared" si="4"/>
        <v>2037</v>
      </c>
      <c r="X31" s="117">
        <f t="shared" si="1"/>
        <v>0.43640290864906656</v>
      </c>
      <c r="Y31" s="117">
        <f t="shared" si="2"/>
        <v>0.68643075977021895</v>
      </c>
      <c r="Z31" s="45">
        <f>Part_III!Q161</f>
        <v>0</v>
      </c>
      <c r="AA31" s="4"/>
      <c r="AB31" s="4"/>
      <c r="AC31" s="4"/>
    </row>
    <row r="32" spans="1:29" x14ac:dyDescent="0.25">
      <c r="A32" s="4"/>
      <c r="B32" s="10"/>
      <c r="C32" s="94">
        <f t="shared" si="3"/>
        <v>2038</v>
      </c>
      <c r="D32" s="110">
        <f>IF($X$6="Yes",IF(DATE($C32,D$13,1)&lt;Start_Date,0,IF(DATE($C32,D$13,1)&gt;DATE(YEAR(Expected_COD)+25,MONTH(Expected_COD),1),0,INDEX(Part_IV!$J$19:$J$43,$C32-Table_Year_1+IF(D$13&lt;=MONTH(Expected_COD),0,1),1))),0)</f>
        <v>0</v>
      </c>
      <c r="E32" s="110">
        <f>IF($X$6="Yes",IF(DATE($C32,E$13,1)&lt;Start_Date,0,IF(DATE($C32,E$13,1)&gt;DATE(YEAR(Expected_COD)+25,MONTH(Expected_COD),1),0,INDEX(Part_IV!$J$19:$J$43,$C32-Table_Year_1+IF(E$13&lt;=MONTH(Expected_COD),0,1),1))),0)</f>
        <v>0</v>
      </c>
      <c r="F32" s="110">
        <f>IF($X$6="Yes",IF(DATE($C32,F$13,1)&lt;Start_Date,0,IF(DATE($C32,F$13,1)&gt;DATE(YEAR(Expected_COD)+25,MONTH(Expected_COD),1),0,INDEX(Part_IV!$J$19:$J$43,$C32-Table_Year_1+IF(F$13&lt;=MONTH(Expected_COD),0,1),1))),0)</f>
        <v>0</v>
      </c>
      <c r="G32" s="110">
        <f>IF($X$6="Yes",IF(DATE($C32,G$13,1)&lt;Start_Date,0,IF(DATE($C32,G$13,1)&gt;DATE(YEAR(Expected_COD)+25,MONTH(Expected_COD),1),0,INDEX(Part_IV!$J$19:$J$43,$C32-Table_Year_1+IF(G$13&lt;=MONTH(Expected_COD),0,1),1))),0)</f>
        <v>0</v>
      </c>
      <c r="H32" s="110">
        <f>IF($X$6="Yes",IF(DATE($C32,H$13,1)&lt;Start_Date,0,IF(DATE($C32,H$13,1)&gt;DATE(YEAR(Expected_COD)+25,MONTH(Expected_COD),1),0,INDEX(Part_IV!$J$19:$J$43,$C32-Table_Year_1+IF(H$13&lt;=MONTH(Expected_COD),0,1),1))),0)</f>
        <v>0</v>
      </c>
      <c r="I32" s="110">
        <f>IF($X$6="Yes",IF(DATE($C32,I$13,1)&lt;Start_Date,0,IF(DATE($C32,I$13,1)&gt;DATE(YEAR(Expected_COD)+25,MONTH(Expected_COD),1),0,INDEX(Part_IV!$J$19:$J$43,$C32-Table_Year_1+IF(I$13&lt;=MONTH(Expected_COD),0,1),1))),0)</f>
        <v>0</v>
      </c>
      <c r="J32" s="110">
        <f>IF($X$6="Yes",IF(DATE($C32,J$13,1)&lt;Start_Date,0,IF(DATE($C32,J$13,1)&gt;DATE(YEAR(Expected_COD)+25,MONTH(Expected_COD),1),0,INDEX(Part_IV!$J$19:$J$43,$C32-Table_Year_1+IF(J$13&lt;=MONTH(Expected_COD),0,1),1))),0)</f>
        <v>0</v>
      </c>
      <c r="K32" s="110">
        <f>IF($X$6="Yes",IF(DATE($C32,K$13,1)&lt;Start_Date,0,IF(DATE($C32,K$13,1)&gt;DATE(YEAR(Expected_COD)+25,MONTH(Expected_COD),1),0,INDEX(Part_IV!$J$19:$J$43,$C32-Table_Year_1+IF(K$13&lt;=MONTH(Expected_COD),0,1),1))),0)</f>
        <v>0</v>
      </c>
      <c r="L32" s="110">
        <f>IF($X$6="Yes",IF(DATE($C32,L$13,1)&lt;Start_Date,0,IF(DATE($C32,L$13,1)&gt;DATE(YEAR(Expected_COD)+25,MONTH(Expected_COD),1),0,INDEX(Part_IV!$J$19:$J$43,$C32-Table_Year_1+IF(L$13&lt;=MONTH(Expected_COD),0,1),1))),0)</f>
        <v>0</v>
      </c>
      <c r="M32" s="110">
        <f>IF($X$6="Yes",IF(DATE($C32,M$13,1)&lt;Start_Date,0,IF(DATE($C32,M$13,1)&gt;DATE(YEAR(Expected_COD)+25,MONTH(Expected_COD),1),0,INDEX(Part_IV!$J$19:$J$43,$C32-Table_Year_1+IF(M$13&lt;=MONTH(Expected_COD),0,1),1))),0)</f>
        <v>0</v>
      </c>
      <c r="N32" s="110">
        <f>IF($X$6="Yes",IF(DATE($C32,N$13,1)&lt;Start_Date,0,IF(DATE($C32,N$13,1)&gt;DATE(YEAR(Expected_COD)+25,MONTH(Expected_COD),1),0,INDEX(Part_IV!$J$19:$J$43,$C32-Table_Year_1+IF(N$13&lt;=MONTH(Expected_COD),0,1),1))),0)</f>
        <v>0</v>
      </c>
      <c r="O32" s="110">
        <f>IF($X$6="Yes",IF(DATE($C32,O$13,1)&lt;Start_Date,0,IF(DATE($C32,O$13,1)&gt;DATE(YEAR(Expected_COD)+25,MONTH(Expected_COD),1),0,INDEX(Part_IV!$J$19:$J$43,$C32-Table_Year_1+IF(O$13&lt;=MONTH(Expected_COD),0,1),1))),0)</f>
        <v>0</v>
      </c>
      <c r="P32" s="36"/>
      <c r="Q32" s="112"/>
      <c r="R32" s="11"/>
      <c r="S32" s="4"/>
      <c r="T32" s="17"/>
      <c r="U32" s="4"/>
      <c r="V32" s="4"/>
      <c r="W32" s="94">
        <f t="shared" si="4"/>
        <v>2038</v>
      </c>
      <c r="X32" s="117">
        <f t="shared" si="1"/>
        <v>0.41776721428629549</v>
      </c>
      <c r="Y32" s="117">
        <f t="shared" si="2"/>
        <v>0.67297133310805779</v>
      </c>
      <c r="Z32" s="45">
        <f>Part_III!Q162</f>
        <v>0</v>
      </c>
      <c r="AA32" s="4"/>
      <c r="AB32" s="4"/>
      <c r="AC32" s="4"/>
    </row>
    <row r="33" spans="1:29" x14ac:dyDescent="0.25">
      <c r="A33" s="4"/>
      <c r="B33" s="10"/>
      <c r="C33" s="94">
        <f t="shared" si="3"/>
        <v>2039</v>
      </c>
      <c r="D33" s="110">
        <f>IF($X$6="Yes",IF(DATE($C33,D$13,1)&lt;Start_Date,0,IF(DATE($C33,D$13,1)&gt;DATE(YEAR(Expected_COD)+25,MONTH(Expected_COD),1),0,INDEX(Part_IV!$J$19:$J$43,$C33-Table_Year_1+IF(D$13&lt;=MONTH(Expected_COD),0,1),1))),0)</f>
        <v>0</v>
      </c>
      <c r="E33" s="110">
        <f>IF($X$6="Yes",IF(DATE($C33,E$13,1)&lt;Start_Date,0,IF(DATE($C33,E$13,1)&gt;DATE(YEAR(Expected_COD)+25,MONTH(Expected_COD),1),0,INDEX(Part_IV!$J$19:$J$43,$C33-Table_Year_1+IF(E$13&lt;=MONTH(Expected_COD),0,1),1))),0)</f>
        <v>0</v>
      </c>
      <c r="F33" s="110">
        <f>IF($X$6="Yes",IF(DATE($C33,F$13,1)&lt;Start_Date,0,IF(DATE($C33,F$13,1)&gt;DATE(YEAR(Expected_COD)+25,MONTH(Expected_COD),1),0,INDEX(Part_IV!$J$19:$J$43,$C33-Table_Year_1+IF(F$13&lt;=MONTH(Expected_COD),0,1),1))),0)</f>
        <v>0</v>
      </c>
      <c r="G33" s="110">
        <f>IF($X$6="Yes",IF(DATE($C33,G$13,1)&lt;Start_Date,0,IF(DATE($C33,G$13,1)&gt;DATE(YEAR(Expected_COD)+25,MONTH(Expected_COD),1),0,INDEX(Part_IV!$J$19:$J$43,$C33-Table_Year_1+IF(G$13&lt;=MONTH(Expected_COD),0,1),1))),0)</f>
        <v>0</v>
      </c>
      <c r="H33" s="110">
        <f>IF($X$6="Yes",IF(DATE($C33,H$13,1)&lt;Start_Date,0,IF(DATE($C33,H$13,1)&gt;DATE(YEAR(Expected_COD)+25,MONTH(Expected_COD),1),0,INDEX(Part_IV!$J$19:$J$43,$C33-Table_Year_1+IF(H$13&lt;=MONTH(Expected_COD),0,1),1))),0)</f>
        <v>0</v>
      </c>
      <c r="I33" s="110">
        <f>IF($X$6="Yes",IF(DATE($C33,I$13,1)&lt;Start_Date,0,IF(DATE($C33,I$13,1)&gt;DATE(YEAR(Expected_COD)+25,MONTH(Expected_COD),1),0,INDEX(Part_IV!$J$19:$J$43,$C33-Table_Year_1+IF(I$13&lt;=MONTH(Expected_COD),0,1),1))),0)</f>
        <v>0</v>
      </c>
      <c r="J33" s="110">
        <f>IF($X$6="Yes",IF(DATE($C33,J$13,1)&lt;Start_Date,0,IF(DATE($C33,J$13,1)&gt;DATE(YEAR(Expected_COD)+25,MONTH(Expected_COD),1),0,INDEX(Part_IV!$J$19:$J$43,$C33-Table_Year_1+IF(J$13&lt;=MONTH(Expected_COD),0,1),1))),0)</f>
        <v>0</v>
      </c>
      <c r="K33" s="110">
        <f>IF($X$6="Yes",IF(DATE($C33,K$13,1)&lt;Start_Date,0,IF(DATE($C33,K$13,1)&gt;DATE(YEAR(Expected_COD)+25,MONTH(Expected_COD),1),0,INDEX(Part_IV!$J$19:$J$43,$C33-Table_Year_1+IF(K$13&lt;=MONTH(Expected_COD),0,1),1))),0)</f>
        <v>0</v>
      </c>
      <c r="L33" s="110">
        <f>IF($X$6="Yes",IF(DATE($C33,L$13,1)&lt;Start_Date,0,IF(DATE($C33,L$13,1)&gt;DATE(YEAR(Expected_COD)+25,MONTH(Expected_COD),1),0,INDEX(Part_IV!$J$19:$J$43,$C33-Table_Year_1+IF(L$13&lt;=MONTH(Expected_COD),0,1),1))),0)</f>
        <v>0</v>
      </c>
      <c r="M33" s="110">
        <f>IF($X$6="Yes",IF(DATE($C33,M$13,1)&lt;Start_Date,0,IF(DATE($C33,M$13,1)&gt;DATE(YEAR(Expected_COD)+25,MONTH(Expected_COD),1),0,INDEX(Part_IV!$J$19:$J$43,$C33-Table_Year_1+IF(M$13&lt;=MONTH(Expected_COD),0,1),1))),0)</f>
        <v>0</v>
      </c>
      <c r="N33" s="110">
        <f>IF($X$6="Yes",IF(DATE($C33,N$13,1)&lt;Start_Date,0,IF(DATE($C33,N$13,1)&gt;DATE(YEAR(Expected_COD)+25,MONTH(Expected_COD),1),0,INDEX(Part_IV!$J$19:$J$43,$C33-Table_Year_1+IF(N$13&lt;=MONTH(Expected_COD),0,1),1))),0)</f>
        <v>0</v>
      </c>
      <c r="O33" s="110">
        <f>IF($X$6="Yes",IF(DATE($C33,O$13,1)&lt;Start_Date,0,IF(DATE($C33,O$13,1)&gt;DATE(YEAR(Expected_COD)+25,MONTH(Expected_COD),1),0,INDEX(Part_IV!$J$19:$J$43,$C33-Table_Year_1+IF(O$13&lt;=MONTH(Expected_COD),0,1),1))),0)</f>
        <v>0</v>
      </c>
      <c r="P33" s="36"/>
      <c r="Q33" s="112"/>
      <c r="R33" s="11"/>
      <c r="S33" s="4"/>
      <c r="T33" s="17"/>
      <c r="U33" s="4"/>
      <c r="V33" s="4"/>
      <c r="W33" s="94">
        <f t="shared" si="4"/>
        <v>2039</v>
      </c>
      <c r="X33" s="117">
        <f t="shared" si="1"/>
        <v>0.39992731916660851</v>
      </c>
      <c r="Y33" s="117">
        <f t="shared" si="2"/>
        <v>0.65977581677260566</v>
      </c>
      <c r="Z33" s="45">
        <f>Part_III!Q163</f>
        <v>0</v>
      </c>
      <c r="AA33" s="4"/>
      <c r="AB33" s="4"/>
      <c r="AC33" s="4"/>
    </row>
    <row r="34" spans="1:29" x14ac:dyDescent="0.25">
      <c r="A34" s="4"/>
      <c r="B34" s="10"/>
      <c r="C34" s="94">
        <f t="shared" si="3"/>
        <v>2040</v>
      </c>
      <c r="D34" s="110">
        <f>IF($X$6="Yes",IF(DATE($C34,D$13,1)&lt;Start_Date,0,IF(DATE($C34,D$13,1)&gt;DATE(YEAR(Expected_COD)+25,MONTH(Expected_COD),1),0,INDEX(Part_IV!$J$19:$J$43,$C34-Table_Year_1+IF(D$13&lt;=MONTH(Expected_COD),0,1),1))),0)</f>
        <v>0</v>
      </c>
      <c r="E34" s="110">
        <f>IF($X$6="Yes",IF(DATE($C34,E$13,1)&lt;Start_Date,0,IF(DATE($C34,E$13,1)&gt;DATE(YEAR(Expected_COD)+25,MONTH(Expected_COD),1),0,INDEX(Part_IV!$J$19:$J$43,$C34-Table_Year_1+IF(E$13&lt;=MONTH(Expected_COD),0,1),1))),0)</f>
        <v>0</v>
      </c>
      <c r="F34" s="110">
        <f>IF($X$6="Yes",IF(DATE($C34,F$13,1)&lt;Start_Date,0,IF(DATE($C34,F$13,1)&gt;DATE(YEAR(Expected_COD)+25,MONTH(Expected_COD),1),0,INDEX(Part_IV!$J$19:$J$43,$C34-Table_Year_1+IF(F$13&lt;=MONTH(Expected_COD),0,1),1))),0)</f>
        <v>0</v>
      </c>
      <c r="G34" s="110">
        <f>IF($X$6="Yes",IF(DATE($C34,G$13,1)&lt;Start_Date,0,IF(DATE($C34,G$13,1)&gt;DATE(YEAR(Expected_COD)+25,MONTH(Expected_COD),1),0,INDEX(Part_IV!$J$19:$J$43,$C34-Table_Year_1+IF(G$13&lt;=MONTH(Expected_COD),0,1),1))),0)</f>
        <v>0</v>
      </c>
      <c r="H34" s="110">
        <f>IF($X$6="Yes",IF(DATE($C34,H$13,1)&lt;Start_Date,0,IF(DATE($C34,H$13,1)&gt;DATE(YEAR(Expected_COD)+25,MONTH(Expected_COD),1),0,INDEX(Part_IV!$J$19:$J$43,$C34-Table_Year_1+IF(H$13&lt;=MONTH(Expected_COD),0,1),1))),0)</f>
        <v>0</v>
      </c>
      <c r="I34" s="110">
        <f>IF($X$6="Yes",IF(DATE($C34,I$13,1)&lt;Start_Date,0,IF(DATE($C34,I$13,1)&gt;DATE(YEAR(Expected_COD)+25,MONTH(Expected_COD),1),0,INDEX(Part_IV!$J$19:$J$43,$C34-Table_Year_1+IF(I$13&lt;=MONTH(Expected_COD),0,1),1))),0)</f>
        <v>0</v>
      </c>
      <c r="J34" s="110">
        <f>IF($X$6="Yes",IF(DATE($C34,J$13,1)&lt;Start_Date,0,IF(DATE($C34,J$13,1)&gt;DATE(YEAR(Expected_COD)+25,MONTH(Expected_COD),1),0,INDEX(Part_IV!$J$19:$J$43,$C34-Table_Year_1+IF(J$13&lt;=MONTH(Expected_COD),0,1),1))),0)</f>
        <v>0</v>
      </c>
      <c r="K34" s="110">
        <f>IF($X$6="Yes",IF(DATE($C34,K$13,1)&lt;Start_Date,0,IF(DATE($C34,K$13,1)&gt;DATE(YEAR(Expected_COD)+25,MONTH(Expected_COD),1),0,INDEX(Part_IV!$J$19:$J$43,$C34-Table_Year_1+IF(K$13&lt;=MONTH(Expected_COD),0,1),1))),0)</f>
        <v>0</v>
      </c>
      <c r="L34" s="110">
        <f>IF($X$6="Yes",IF(DATE($C34,L$13,1)&lt;Start_Date,0,IF(DATE($C34,L$13,1)&gt;DATE(YEAR(Expected_COD)+25,MONTH(Expected_COD),1),0,INDEX(Part_IV!$J$19:$J$43,$C34-Table_Year_1+IF(L$13&lt;=MONTH(Expected_COD),0,1),1))),0)</f>
        <v>0</v>
      </c>
      <c r="M34" s="110">
        <f>IF($X$6="Yes",IF(DATE($C34,M$13,1)&lt;Start_Date,0,IF(DATE($C34,M$13,1)&gt;DATE(YEAR(Expected_COD)+25,MONTH(Expected_COD),1),0,INDEX(Part_IV!$J$19:$J$43,$C34-Table_Year_1+IF(M$13&lt;=MONTH(Expected_COD),0,1),1))),0)</f>
        <v>0</v>
      </c>
      <c r="N34" s="110">
        <f>IF($X$6="Yes",IF(DATE($C34,N$13,1)&lt;Start_Date,0,IF(DATE($C34,N$13,1)&gt;DATE(YEAR(Expected_COD)+25,MONTH(Expected_COD),1),0,INDEX(Part_IV!$J$19:$J$43,$C34-Table_Year_1+IF(N$13&lt;=MONTH(Expected_COD),0,1),1))),0)</f>
        <v>0</v>
      </c>
      <c r="O34" s="110">
        <f>IF($X$6="Yes",IF(DATE($C34,O$13,1)&lt;Start_Date,0,IF(DATE($C34,O$13,1)&gt;DATE(YEAR(Expected_COD)+25,MONTH(Expected_COD),1),0,INDEX(Part_IV!$J$19:$J$43,$C34-Table_Year_1+IF(O$13&lt;=MONTH(Expected_COD),0,1),1))),0)</f>
        <v>0</v>
      </c>
      <c r="P34" s="36"/>
      <c r="Q34" s="112"/>
      <c r="R34" s="11"/>
      <c r="S34" s="4"/>
      <c r="T34" s="17"/>
      <c r="U34" s="4"/>
      <c r="V34" s="4"/>
      <c r="W34" s="94">
        <f t="shared" si="4"/>
        <v>2040</v>
      </c>
      <c r="X34" s="117">
        <f t="shared" si="1"/>
        <v>0.38284924030965806</v>
      </c>
      <c r="Y34" s="117">
        <f t="shared" si="2"/>
        <v>0.64683903605157411</v>
      </c>
      <c r="Z34" s="45">
        <f>Part_III!Q164</f>
        <v>0</v>
      </c>
      <c r="AA34" s="4"/>
      <c r="AB34" s="4"/>
      <c r="AC34" s="4"/>
    </row>
    <row r="35" spans="1:29" x14ac:dyDescent="0.25">
      <c r="A35" s="4"/>
      <c r="B35" s="10"/>
      <c r="C35" s="94">
        <f t="shared" si="3"/>
        <v>2041</v>
      </c>
      <c r="D35" s="110">
        <f>IF($X$6="Yes",IF(DATE($C35,D$13,1)&lt;Start_Date,0,IF(DATE($C35,D$13,1)&gt;DATE(YEAR(Expected_COD)+25,MONTH(Expected_COD),1),0,INDEX(Part_IV!$J$19:$J$43,$C35-Table_Year_1+IF(D$13&lt;=MONTH(Expected_COD),0,1),1))),0)</f>
        <v>0</v>
      </c>
      <c r="E35" s="110">
        <f>IF($X$6="Yes",IF(DATE($C35,E$13,1)&lt;Start_Date,0,IF(DATE($C35,E$13,1)&gt;DATE(YEAR(Expected_COD)+25,MONTH(Expected_COD),1),0,INDEX(Part_IV!$J$19:$J$43,$C35-Table_Year_1+IF(E$13&lt;=MONTH(Expected_COD),0,1),1))),0)</f>
        <v>0</v>
      </c>
      <c r="F35" s="110">
        <f>IF($X$6="Yes",IF(DATE($C35,F$13,1)&lt;Start_Date,0,IF(DATE($C35,F$13,1)&gt;DATE(YEAR(Expected_COD)+25,MONTH(Expected_COD),1),0,INDEX(Part_IV!$J$19:$J$43,$C35-Table_Year_1+IF(F$13&lt;=MONTH(Expected_COD),0,1),1))),0)</f>
        <v>0</v>
      </c>
      <c r="G35" s="110">
        <f>IF($X$6="Yes",IF(DATE($C35,G$13,1)&lt;Start_Date,0,IF(DATE($C35,G$13,1)&gt;DATE(YEAR(Expected_COD)+25,MONTH(Expected_COD),1),0,INDEX(Part_IV!$J$19:$J$43,$C35-Table_Year_1+IF(G$13&lt;=MONTH(Expected_COD),0,1),1))),0)</f>
        <v>0</v>
      </c>
      <c r="H35" s="110">
        <f>IF($X$6="Yes",IF(DATE($C35,H$13,1)&lt;Start_Date,0,IF(DATE($C35,H$13,1)&gt;DATE(YEAR(Expected_COD)+25,MONTH(Expected_COD),1),0,INDEX(Part_IV!$J$19:$J$43,$C35-Table_Year_1+IF(H$13&lt;=MONTH(Expected_COD),0,1),1))),0)</f>
        <v>0</v>
      </c>
      <c r="I35" s="110">
        <f>IF($X$6="Yes",IF(DATE($C35,I$13,1)&lt;Start_Date,0,IF(DATE($C35,I$13,1)&gt;DATE(YEAR(Expected_COD)+25,MONTH(Expected_COD),1),0,INDEX(Part_IV!$J$19:$J$43,$C35-Table_Year_1+IF(I$13&lt;=MONTH(Expected_COD),0,1),1))),0)</f>
        <v>0</v>
      </c>
      <c r="J35" s="110">
        <f>IF($X$6="Yes",IF(DATE($C35,J$13,1)&lt;Start_Date,0,IF(DATE($C35,J$13,1)&gt;DATE(YEAR(Expected_COD)+25,MONTH(Expected_COD),1),0,INDEX(Part_IV!$J$19:$J$43,$C35-Table_Year_1+IF(J$13&lt;=MONTH(Expected_COD),0,1),1))),0)</f>
        <v>0</v>
      </c>
      <c r="K35" s="110">
        <f>IF($X$6="Yes",IF(DATE($C35,K$13,1)&lt;Start_Date,0,IF(DATE($C35,K$13,1)&gt;DATE(YEAR(Expected_COD)+25,MONTH(Expected_COD),1),0,INDEX(Part_IV!$J$19:$J$43,$C35-Table_Year_1+IF(K$13&lt;=MONTH(Expected_COD),0,1),1))),0)</f>
        <v>0</v>
      </c>
      <c r="L35" s="110">
        <f>IF($X$6="Yes",IF(DATE($C35,L$13,1)&lt;Start_Date,0,IF(DATE($C35,L$13,1)&gt;DATE(YEAR(Expected_COD)+25,MONTH(Expected_COD),1),0,INDEX(Part_IV!$J$19:$J$43,$C35-Table_Year_1+IF(L$13&lt;=MONTH(Expected_COD),0,1),1))),0)</f>
        <v>0</v>
      </c>
      <c r="M35" s="110">
        <f>IF($X$6="Yes",IF(DATE($C35,M$13,1)&lt;Start_Date,0,IF(DATE($C35,M$13,1)&gt;DATE(YEAR(Expected_COD)+25,MONTH(Expected_COD),1),0,INDEX(Part_IV!$J$19:$J$43,$C35-Table_Year_1+IF(M$13&lt;=MONTH(Expected_COD),0,1),1))),0)</f>
        <v>0</v>
      </c>
      <c r="N35" s="110">
        <f>IF($X$6="Yes",IF(DATE($C35,N$13,1)&lt;Start_Date,0,IF(DATE($C35,N$13,1)&gt;DATE(YEAR(Expected_COD)+25,MONTH(Expected_COD),1),0,INDEX(Part_IV!$J$19:$J$43,$C35-Table_Year_1+IF(N$13&lt;=MONTH(Expected_COD),0,1),1))),0)</f>
        <v>0</v>
      </c>
      <c r="O35" s="110">
        <f>IF($X$6="Yes",IF(DATE($C35,O$13,1)&lt;Start_Date,0,IF(DATE($C35,O$13,1)&gt;DATE(YEAR(Expected_COD)+25,MONTH(Expected_COD),1),0,INDEX(Part_IV!$J$19:$J$43,$C35-Table_Year_1+IF(O$13&lt;=MONTH(Expected_COD),0,1),1))),0)</f>
        <v>0</v>
      </c>
      <c r="P35" s="36"/>
      <c r="Q35" s="112"/>
      <c r="R35" s="11"/>
      <c r="S35" s="4"/>
      <c r="T35" s="17"/>
      <c r="U35" s="4"/>
      <c r="V35" s="4"/>
      <c r="W35" s="94">
        <f t="shared" si="4"/>
        <v>2041</v>
      </c>
      <c r="X35" s="117">
        <f t="shared" si="1"/>
        <v>0.3665004459088233</v>
      </c>
      <c r="Y35" s="117">
        <f t="shared" si="2"/>
        <v>0.63415591769762181</v>
      </c>
      <c r="Z35" s="45">
        <f>Part_III!Q165</f>
        <v>0</v>
      </c>
      <c r="AA35" s="4"/>
      <c r="AB35" s="4"/>
      <c r="AC35" s="4"/>
    </row>
    <row r="36" spans="1:29" x14ac:dyDescent="0.25">
      <c r="A36" s="4"/>
      <c r="B36" s="10"/>
      <c r="C36" s="94">
        <f t="shared" si="3"/>
        <v>2042</v>
      </c>
      <c r="D36" s="110">
        <f>IF($X$6="Yes",IF(DATE($C36,D$13,1)&lt;Start_Date,0,IF(DATE($C36,D$13,1)&gt;DATE(YEAR(Expected_COD)+25,MONTH(Expected_COD),1),0,INDEX(Part_IV!$J$19:$J$43,$C36-Table_Year_1+IF(D$13&lt;=MONTH(Expected_COD),0,1),1))),0)</f>
        <v>0</v>
      </c>
      <c r="E36" s="110">
        <f>IF($X$6="Yes",IF(DATE($C36,E$13,1)&lt;Start_Date,0,IF(DATE($C36,E$13,1)&gt;DATE(YEAR(Expected_COD)+25,MONTH(Expected_COD),1),0,INDEX(Part_IV!$J$19:$J$43,$C36-Table_Year_1+IF(E$13&lt;=MONTH(Expected_COD),0,1),1))),0)</f>
        <v>0</v>
      </c>
      <c r="F36" s="110">
        <f>IF($X$6="Yes",IF(DATE($C36,F$13,1)&lt;Start_Date,0,IF(DATE($C36,F$13,1)&gt;DATE(YEAR(Expected_COD)+25,MONTH(Expected_COD),1),0,INDEX(Part_IV!$J$19:$J$43,$C36-Table_Year_1+IF(F$13&lt;=MONTH(Expected_COD),0,1),1))),0)</f>
        <v>0</v>
      </c>
      <c r="G36" s="110">
        <f>IF($X$6="Yes",IF(DATE($C36,G$13,1)&lt;Start_Date,0,IF(DATE($C36,G$13,1)&gt;DATE(YEAR(Expected_COD)+25,MONTH(Expected_COD),1),0,INDEX(Part_IV!$J$19:$J$43,$C36-Table_Year_1+IF(G$13&lt;=MONTH(Expected_COD),0,1),1))),0)</f>
        <v>0</v>
      </c>
      <c r="H36" s="110">
        <f>IF($X$6="Yes",IF(DATE($C36,H$13,1)&lt;Start_Date,0,IF(DATE($C36,H$13,1)&gt;DATE(YEAR(Expected_COD)+25,MONTH(Expected_COD),1),0,INDEX(Part_IV!$J$19:$J$43,$C36-Table_Year_1+IF(H$13&lt;=MONTH(Expected_COD),0,1),1))),0)</f>
        <v>0</v>
      </c>
      <c r="I36" s="110">
        <f>IF($X$6="Yes",IF(DATE($C36,I$13,1)&lt;Start_Date,0,IF(DATE($C36,I$13,1)&gt;DATE(YEAR(Expected_COD)+25,MONTH(Expected_COD),1),0,INDEX(Part_IV!$J$19:$J$43,$C36-Table_Year_1+IF(I$13&lt;=MONTH(Expected_COD),0,1),1))),0)</f>
        <v>0</v>
      </c>
      <c r="J36" s="110">
        <f>IF($X$6="Yes",IF(DATE($C36,J$13,1)&lt;Start_Date,0,IF(DATE($C36,J$13,1)&gt;DATE(YEAR(Expected_COD)+25,MONTH(Expected_COD),1),0,INDEX(Part_IV!$J$19:$J$43,$C36-Table_Year_1+IF(J$13&lt;=MONTH(Expected_COD),0,1),1))),0)</f>
        <v>0</v>
      </c>
      <c r="K36" s="110">
        <f>IF($X$6="Yes",IF(DATE($C36,K$13,1)&lt;Start_Date,0,IF(DATE($C36,K$13,1)&gt;DATE(YEAR(Expected_COD)+25,MONTH(Expected_COD),1),0,INDEX(Part_IV!$J$19:$J$43,$C36-Table_Year_1+IF(K$13&lt;=MONTH(Expected_COD),0,1),1))),0)</f>
        <v>0</v>
      </c>
      <c r="L36" s="110">
        <f>IF($X$6="Yes",IF(DATE($C36,L$13,1)&lt;Start_Date,0,IF(DATE($C36,L$13,1)&gt;DATE(YEAR(Expected_COD)+25,MONTH(Expected_COD),1),0,INDEX(Part_IV!$J$19:$J$43,$C36-Table_Year_1+IF(L$13&lt;=MONTH(Expected_COD),0,1),1))),0)</f>
        <v>0</v>
      </c>
      <c r="M36" s="110">
        <f>IF($X$6="Yes",IF(DATE($C36,M$13,1)&lt;Start_Date,0,IF(DATE($C36,M$13,1)&gt;DATE(YEAR(Expected_COD)+25,MONTH(Expected_COD),1),0,INDEX(Part_IV!$J$19:$J$43,$C36-Table_Year_1+IF(M$13&lt;=MONTH(Expected_COD),0,1),1))),0)</f>
        <v>0</v>
      </c>
      <c r="N36" s="110">
        <f>IF($X$6="Yes",IF(DATE($C36,N$13,1)&lt;Start_Date,0,IF(DATE($C36,N$13,1)&gt;DATE(YEAR(Expected_COD)+25,MONTH(Expected_COD),1),0,INDEX(Part_IV!$J$19:$J$43,$C36-Table_Year_1+IF(N$13&lt;=MONTH(Expected_COD),0,1),1))),0)</f>
        <v>0</v>
      </c>
      <c r="O36" s="110">
        <f>IF($X$6="Yes",IF(DATE($C36,O$13,1)&lt;Start_Date,0,IF(DATE($C36,O$13,1)&gt;DATE(YEAR(Expected_COD)+25,MONTH(Expected_COD),1),0,INDEX(Part_IV!$J$19:$J$43,$C36-Table_Year_1+IF(O$13&lt;=MONTH(Expected_COD),0,1),1))),0)</f>
        <v>0</v>
      </c>
      <c r="P36" s="36"/>
      <c r="Q36" s="112"/>
      <c r="R36" s="11"/>
      <c r="S36" s="4"/>
      <c r="T36" s="17"/>
      <c r="U36" s="4"/>
      <c r="V36" s="4"/>
      <c r="W36" s="94">
        <f t="shared" si="4"/>
        <v>2042</v>
      </c>
      <c r="X36" s="117">
        <f t="shared" si="1"/>
        <v>0.35084979336180172</v>
      </c>
      <c r="Y36" s="117">
        <f t="shared" si="2"/>
        <v>0.62172148793884485</v>
      </c>
      <c r="Z36" s="45">
        <f>Part_III!Q166</f>
        <v>0</v>
      </c>
      <c r="AA36" s="4"/>
      <c r="AB36" s="4"/>
      <c r="AC36" s="4"/>
    </row>
    <row r="37" spans="1:29" x14ac:dyDescent="0.25">
      <c r="A37" s="4"/>
      <c r="B37" s="10"/>
      <c r="C37" s="94">
        <f t="shared" si="3"/>
        <v>2043</v>
      </c>
      <c r="D37" s="110">
        <f>IF($X$6="Yes",IF(DATE($C37,D$13,1)&lt;Start_Date,0,IF(DATE($C37,D$13,1)&gt;DATE(YEAR(Expected_COD)+25,MONTH(Expected_COD),1),0,INDEX(Part_IV!$J$19:$J$43,$C37-Table_Year_1+IF(D$13&lt;=MONTH(Expected_COD),0,1),1))),0)</f>
        <v>0</v>
      </c>
      <c r="E37" s="110">
        <f>IF($X$6="Yes",IF(DATE($C37,E$13,1)&lt;Start_Date,0,IF(DATE($C37,E$13,1)&gt;DATE(YEAR(Expected_COD)+25,MONTH(Expected_COD),1),0,INDEX(Part_IV!$J$19:$J$43,$C37-Table_Year_1+IF(E$13&lt;=MONTH(Expected_COD),0,1),1))),0)</f>
        <v>0</v>
      </c>
      <c r="F37" s="110">
        <f>IF($X$6="Yes",IF(DATE($C37,F$13,1)&lt;Start_Date,0,IF(DATE($C37,F$13,1)&gt;DATE(YEAR(Expected_COD)+25,MONTH(Expected_COD),1),0,INDEX(Part_IV!$J$19:$J$43,$C37-Table_Year_1+IF(F$13&lt;=MONTH(Expected_COD),0,1),1))),0)</f>
        <v>0</v>
      </c>
      <c r="G37" s="110">
        <f>IF($X$6="Yes",IF(DATE($C37,G$13,1)&lt;Start_Date,0,IF(DATE($C37,G$13,1)&gt;DATE(YEAR(Expected_COD)+25,MONTH(Expected_COD),1),0,INDEX(Part_IV!$J$19:$J$43,$C37-Table_Year_1+IF(G$13&lt;=MONTH(Expected_COD),0,1),1))),0)</f>
        <v>0</v>
      </c>
      <c r="H37" s="110">
        <f>IF($X$6="Yes",IF(DATE($C37,H$13,1)&lt;Start_Date,0,IF(DATE($C37,H$13,1)&gt;DATE(YEAR(Expected_COD)+25,MONTH(Expected_COD),1),0,INDEX(Part_IV!$J$19:$J$43,$C37-Table_Year_1+IF(H$13&lt;=MONTH(Expected_COD),0,1),1))),0)</f>
        <v>0</v>
      </c>
      <c r="I37" s="110">
        <f>IF($X$6="Yes",IF(DATE($C37,I$13,1)&lt;Start_Date,0,IF(DATE($C37,I$13,1)&gt;DATE(YEAR(Expected_COD)+25,MONTH(Expected_COD),1),0,INDEX(Part_IV!$J$19:$J$43,$C37-Table_Year_1+IF(I$13&lt;=MONTH(Expected_COD),0,1),1))),0)</f>
        <v>0</v>
      </c>
      <c r="J37" s="110">
        <f>IF($X$6="Yes",IF(DATE($C37,J$13,1)&lt;Start_Date,0,IF(DATE($C37,J$13,1)&gt;DATE(YEAR(Expected_COD)+25,MONTH(Expected_COD),1),0,INDEX(Part_IV!$J$19:$J$43,$C37-Table_Year_1+IF(J$13&lt;=MONTH(Expected_COD),0,1),1))),0)</f>
        <v>0</v>
      </c>
      <c r="K37" s="110">
        <f>IF($X$6="Yes",IF(DATE($C37,K$13,1)&lt;Start_Date,0,IF(DATE($C37,K$13,1)&gt;DATE(YEAR(Expected_COD)+25,MONTH(Expected_COD),1),0,INDEX(Part_IV!$J$19:$J$43,$C37-Table_Year_1+IF(K$13&lt;=MONTH(Expected_COD),0,1),1))),0)</f>
        <v>0</v>
      </c>
      <c r="L37" s="110">
        <f>IF($X$6="Yes",IF(DATE($C37,L$13,1)&lt;Start_Date,0,IF(DATE($C37,L$13,1)&gt;DATE(YEAR(Expected_COD)+25,MONTH(Expected_COD),1),0,INDEX(Part_IV!$J$19:$J$43,$C37-Table_Year_1+IF(L$13&lt;=MONTH(Expected_COD),0,1),1))),0)</f>
        <v>0</v>
      </c>
      <c r="M37" s="110">
        <f>IF($X$6="Yes",IF(DATE($C37,M$13,1)&lt;Start_Date,0,IF(DATE($C37,M$13,1)&gt;DATE(YEAR(Expected_COD)+25,MONTH(Expected_COD),1),0,INDEX(Part_IV!$J$19:$J$43,$C37-Table_Year_1+IF(M$13&lt;=MONTH(Expected_COD),0,1),1))),0)</f>
        <v>0</v>
      </c>
      <c r="N37" s="110">
        <f>IF($X$6="Yes",IF(DATE($C37,N$13,1)&lt;Start_Date,0,IF(DATE($C37,N$13,1)&gt;DATE(YEAR(Expected_COD)+25,MONTH(Expected_COD),1),0,INDEX(Part_IV!$J$19:$J$43,$C37-Table_Year_1+IF(N$13&lt;=MONTH(Expected_COD),0,1),1))),0)</f>
        <v>0</v>
      </c>
      <c r="O37" s="110">
        <f>IF($X$6="Yes",IF(DATE($C37,O$13,1)&lt;Start_Date,0,IF(DATE($C37,O$13,1)&gt;DATE(YEAR(Expected_COD)+25,MONTH(Expected_COD),1),0,INDEX(Part_IV!$J$19:$J$43,$C37-Table_Year_1+IF(O$13&lt;=MONTH(Expected_COD),0,1),1))),0)</f>
        <v>0</v>
      </c>
      <c r="P37" s="36"/>
      <c r="Q37" s="112"/>
      <c r="R37" s="11"/>
      <c r="S37" s="4"/>
      <c r="T37" s="17"/>
      <c r="U37" s="4"/>
      <c r="V37" s="4"/>
      <c r="W37" s="94">
        <f t="shared" si="4"/>
        <v>2043</v>
      </c>
      <c r="X37" s="117">
        <f t="shared" si="1"/>
        <v>0.3358674699474779</v>
      </c>
      <c r="Y37" s="117">
        <f t="shared" si="2"/>
        <v>0.60953087052827937</v>
      </c>
      <c r="Z37" s="45">
        <f>Part_III!Q167</f>
        <v>0</v>
      </c>
      <c r="AA37" s="4"/>
      <c r="AB37" s="4"/>
      <c r="AC37" s="4"/>
    </row>
    <row r="38" spans="1:29" x14ac:dyDescent="0.25">
      <c r="A38" s="4"/>
      <c r="B38" s="10"/>
      <c r="C38" s="94">
        <f t="shared" si="3"/>
        <v>2044</v>
      </c>
      <c r="D38" s="110">
        <f>IF($X$6="Yes",IF(DATE($C38,D$13,1)&lt;Start_Date,0,IF(DATE($C38,D$13,1)&gt;DATE(YEAR(Expected_COD)+25,MONTH(Expected_COD),1),0,INDEX(Part_IV!$J$19:$J$43,$C38-Table_Year_1+IF(D$13&lt;=MONTH(Expected_COD),0,1),1))),0)</f>
        <v>0</v>
      </c>
      <c r="E38" s="110">
        <f>IF($X$6="Yes",IF(DATE($C38,E$13,1)&lt;Start_Date,0,IF(DATE($C38,E$13,1)&gt;DATE(YEAR(Expected_COD)+25,MONTH(Expected_COD),1),0,INDEX(Part_IV!$J$19:$J$43,$C38-Table_Year_1+IF(E$13&lt;=MONTH(Expected_COD),0,1),1))),0)</f>
        <v>0</v>
      </c>
      <c r="F38" s="110">
        <f>IF($X$6="Yes",IF(DATE($C38,F$13,1)&lt;Start_Date,0,IF(DATE($C38,F$13,1)&gt;DATE(YEAR(Expected_COD)+25,MONTH(Expected_COD),1),0,INDEX(Part_IV!$J$19:$J$43,$C38-Table_Year_1+IF(F$13&lt;=MONTH(Expected_COD),0,1),1))),0)</f>
        <v>0</v>
      </c>
      <c r="G38" s="110">
        <f>IF($X$6="Yes",IF(DATE($C38,G$13,1)&lt;Start_Date,0,IF(DATE($C38,G$13,1)&gt;DATE(YEAR(Expected_COD)+25,MONTH(Expected_COD),1),0,INDEX(Part_IV!$J$19:$J$43,$C38-Table_Year_1+IF(G$13&lt;=MONTH(Expected_COD),0,1),1))),0)</f>
        <v>0</v>
      </c>
      <c r="H38" s="110">
        <f>IF($X$6="Yes",IF(DATE($C38,H$13,1)&lt;Start_Date,0,IF(DATE($C38,H$13,1)&gt;DATE(YEAR(Expected_COD)+25,MONTH(Expected_COD),1),0,INDEX(Part_IV!$J$19:$J$43,$C38-Table_Year_1+IF(H$13&lt;=MONTH(Expected_COD),0,1),1))),0)</f>
        <v>0</v>
      </c>
      <c r="I38" s="110">
        <f>IF($X$6="Yes",IF(DATE($C38,I$13,1)&lt;Start_Date,0,IF(DATE($C38,I$13,1)&gt;DATE(YEAR(Expected_COD)+25,MONTH(Expected_COD),1),0,INDEX(Part_IV!$J$19:$J$43,$C38-Table_Year_1+IF(I$13&lt;=MONTH(Expected_COD),0,1),1))),0)</f>
        <v>0</v>
      </c>
      <c r="J38" s="110">
        <f>IF($X$6="Yes",IF(DATE($C38,J$13,1)&lt;Start_Date,0,IF(DATE($C38,J$13,1)&gt;DATE(YEAR(Expected_COD)+25,MONTH(Expected_COD),1),0,INDEX(Part_IV!$J$19:$J$43,$C38-Table_Year_1+IF(J$13&lt;=MONTH(Expected_COD),0,1),1))),0)</f>
        <v>0</v>
      </c>
      <c r="K38" s="110">
        <f>IF($X$6="Yes",IF(DATE($C38,K$13,1)&lt;Start_Date,0,IF(DATE($C38,K$13,1)&gt;DATE(YEAR(Expected_COD)+25,MONTH(Expected_COD),1),0,INDEX(Part_IV!$J$19:$J$43,$C38-Table_Year_1+IF(K$13&lt;=MONTH(Expected_COD),0,1),1))),0)</f>
        <v>0</v>
      </c>
      <c r="L38" s="110">
        <f>IF($X$6="Yes",IF(DATE($C38,L$13,1)&lt;Start_Date,0,IF(DATE($C38,L$13,1)&gt;DATE(YEAR(Expected_COD)+25,MONTH(Expected_COD),1),0,INDEX(Part_IV!$J$19:$J$43,$C38-Table_Year_1+IF(L$13&lt;=MONTH(Expected_COD),0,1),1))),0)</f>
        <v>0</v>
      </c>
      <c r="M38" s="110">
        <f>IF($X$6="Yes",IF(DATE($C38,M$13,1)&lt;Start_Date,0,IF(DATE($C38,M$13,1)&gt;DATE(YEAR(Expected_COD)+25,MONTH(Expected_COD),1),0,INDEX(Part_IV!$J$19:$J$43,$C38-Table_Year_1+IF(M$13&lt;=MONTH(Expected_COD),0,1),1))),0)</f>
        <v>0</v>
      </c>
      <c r="N38" s="110">
        <f>IF($X$6="Yes",IF(DATE($C38,N$13,1)&lt;Start_Date,0,IF(DATE($C38,N$13,1)&gt;DATE(YEAR(Expected_COD)+25,MONTH(Expected_COD),1),0,INDEX(Part_IV!$J$19:$J$43,$C38-Table_Year_1+IF(N$13&lt;=MONTH(Expected_COD),0,1),1))),0)</f>
        <v>0</v>
      </c>
      <c r="O38" s="110">
        <f>IF($X$6="Yes",IF(DATE($C38,O$13,1)&lt;Start_Date,0,IF(DATE($C38,O$13,1)&gt;DATE(YEAR(Expected_COD)+25,MONTH(Expected_COD),1),0,INDEX(Part_IV!$J$19:$J$43,$C38-Table_Year_1+IF(O$13&lt;=MONTH(Expected_COD),0,1),1))),0)</f>
        <v>0</v>
      </c>
      <c r="P38" s="36"/>
      <c r="Q38" s="112"/>
      <c r="R38" s="11"/>
      <c r="S38" s="4"/>
      <c r="T38" s="17"/>
      <c r="U38" s="4"/>
      <c r="V38" s="4"/>
      <c r="W38" s="94">
        <f t="shared" si="4"/>
        <v>2044</v>
      </c>
      <c r="X38" s="117">
        <f t="shared" si="1"/>
        <v>0.32152493603606513</v>
      </c>
      <c r="Y38" s="117">
        <f t="shared" si="2"/>
        <v>0.59757928483164635</v>
      </c>
      <c r="Z38" s="45">
        <f>Part_III!Q168</f>
        <v>0</v>
      </c>
      <c r="AA38" s="4"/>
      <c r="AB38" s="4"/>
      <c r="AC38" s="4"/>
    </row>
    <row r="39" spans="1:29" x14ac:dyDescent="0.25">
      <c r="A39" s="4"/>
      <c r="B39" s="10"/>
      <c r="C39" s="94">
        <f t="shared" si="3"/>
        <v>2045</v>
      </c>
      <c r="D39" s="110">
        <f>IF($X$6="Yes",IF(DATE($C39,D$13,1)&lt;Start_Date,0,IF(DATE($C39,D$13,1)&gt;DATE(YEAR(Expected_COD)+25,MONTH(Expected_COD),1),0,INDEX(Part_IV!$J$19:$J$43,$C39-Table_Year_1+IF(D$13&lt;=MONTH(Expected_COD),0,1),1))),0)</f>
        <v>0</v>
      </c>
      <c r="E39" s="110">
        <f>IF($X$6="Yes",IF(DATE($C39,E$13,1)&lt;Start_Date,0,IF(DATE($C39,E$13,1)&gt;DATE(YEAR(Expected_COD)+25,MONTH(Expected_COD),1),0,INDEX(Part_IV!$J$19:$J$43,$C39-Table_Year_1+IF(E$13&lt;=MONTH(Expected_COD),0,1),1))),0)</f>
        <v>0</v>
      </c>
      <c r="F39" s="110">
        <f>IF($X$6="Yes",IF(DATE($C39,F$13,1)&lt;Start_Date,0,IF(DATE($C39,F$13,1)&gt;DATE(YEAR(Expected_COD)+25,MONTH(Expected_COD),1),0,INDEX(Part_IV!$J$19:$J$43,$C39-Table_Year_1+IF(F$13&lt;=MONTH(Expected_COD),0,1),1))),0)</f>
        <v>0</v>
      </c>
      <c r="G39" s="110">
        <f>IF($X$6="Yes",IF(DATE($C39,G$13,1)&lt;Start_Date,0,IF(DATE($C39,G$13,1)&gt;DATE(YEAR(Expected_COD)+25,MONTH(Expected_COD),1),0,INDEX(Part_IV!$J$19:$J$43,$C39-Table_Year_1+IF(G$13&lt;=MONTH(Expected_COD),0,1),1))),0)</f>
        <v>0</v>
      </c>
      <c r="H39" s="110">
        <f>IF($X$6="Yes",IF(DATE($C39,H$13,1)&lt;Start_Date,0,IF(DATE($C39,H$13,1)&gt;DATE(YEAR(Expected_COD)+25,MONTH(Expected_COD),1),0,INDEX(Part_IV!$J$19:$J$43,$C39-Table_Year_1+IF(H$13&lt;=MONTH(Expected_COD),0,1),1))),0)</f>
        <v>0</v>
      </c>
      <c r="I39" s="110">
        <f>IF($X$6="Yes",IF(DATE($C39,I$13,1)&lt;Start_Date,0,IF(DATE($C39,I$13,1)&gt;DATE(YEAR(Expected_COD)+25,MONTH(Expected_COD),1),0,INDEX(Part_IV!$J$19:$J$43,$C39-Table_Year_1+IF(I$13&lt;=MONTH(Expected_COD),0,1),1))),0)</f>
        <v>0</v>
      </c>
      <c r="J39" s="110">
        <f>IF($X$6="Yes",IF(DATE($C39,J$13,1)&lt;Start_Date,0,IF(DATE($C39,J$13,1)&gt;DATE(YEAR(Expected_COD)+25,MONTH(Expected_COD),1),0,INDEX(Part_IV!$J$19:$J$43,$C39-Table_Year_1+IF(J$13&lt;=MONTH(Expected_COD),0,1),1))),0)</f>
        <v>0</v>
      </c>
      <c r="K39" s="110">
        <f>IF($X$6="Yes",IF(DATE($C39,K$13,1)&lt;Start_Date,0,IF(DATE($C39,K$13,1)&gt;DATE(YEAR(Expected_COD)+25,MONTH(Expected_COD),1),0,INDEX(Part_IV!$J$19:$J$43,$C39-Table_Year_1+IF(K$13&lt;=MONTH(Expected_COD),0,1),1))),0)</f>
        <v>0</v>
      </c>
      <c r="L39" s="110">
        <f>IF($X$6="Yes",IF(DATE($C39,L$13,1)&lt;Start_Date,0,IF(DATE($C39,L$13,1)&gt;DATE(YEAR(Expected_COD)+25,MONTH(Expected_COD),1),0,INDEX(Part_IV!$J$19:$J$43,$C39-Table_Year_1+IF(L$13&lt;=MONTH(Expected_COD),0,1),1))),0)</f>
        <v>0</v>
      </c>
      <c r="M39" s="110">
        <f>IF($X$6="Yes",IF(DATE($C39,M$13,1)&lt;Start_Date,0,IF(DATE($C39,M$13,1)&gt;DATE(YEAR(Expected_COD)+25,MONTH(Expected_COD),1),0,INDEX(Part_IV!$J$19:$J$43,$C39-Table_Year_1+IF(M$13&lt;=MONTH(Expected_COD),0,1),1))),0)</f>
        <v>0</v>
      </c>
      <c r="N39" s="110">
        <f>IF($X$6="Yes",IF(DATE($C39,N$13,1)&lt;Start_Date,0,IF(DATE($C39,N$13,1)&gt;DATE(YEAR(Expected_COD)+25,MONTH(Expected_COD),1),0,INDEX(Part_IV!$J$19:$J$43,$C39-Table_Year_1+IF(N$13&lt;=MONTH(Expected_COD),0,1),1))),0)</f>
        <v>0</v>
      </c>
      <c r="O39" s="110">
        <f>IF($X$6="Yes",IF(DATE($C39,O$13,1)&lt;Start_Date,0,IF(DATE($C39,O$13,1)&gt;DATE(YEAR(Expected_COD)+25,MONTH(Expected_COD),1),0,INDEX(Part_IV!$J$19:$J$43,$C39-Table_Year_1+IF(O$13&lt;=MONTH(Expected_COD),0,1),1))),0)</f>
        <v>0</v>
      </c>
      <c r="P39" s="36"/>
      <c r="Q39" s="112"/>
      <c r="R39" s="11"/>
      <c r="S39" s="4"/>
      <c r="T39" s="17"/>
      <c r="U39" s="4"/>
      <c r="V39" s="4"/>
      <c r="W39" s="94">
        <f t="shared" si="4"/>
        <v>2045</v>
      </c>
      <c r="X39" s="117">
        <f t="shared" si="1"/>
        <v>0.30779487072434214</v>
      </c>
      <c r="Y39" s="117">
        <f t="shared" si="2"/>
        <v>0.58586204395259456</v>
      </c>
      <c r="Z39" s="45">
        <f>Part_III!Q169</f>
        <v>0</v>
      </c>
      <c r="AA39" s="4"/>
      <c r="AB39" s="4"/>
      <c r="AC39" s="4"/>
    </row>
    <row r="40" spans="1:29" x14ac:dyDescent="0.25">
      <c r="A40" s="4"/>
      <c r="B40" s="10"/>
      <c r="C40" s="94">
        <f t="shared" si="3"/>
        <v>2046</v>
      </c>
      <c r="D40" s="110">
        <f>IF($X$6="Yes",IF(DATE($C40,D$13,1)&lt;Start_Date,0,IF(DATE($C40,D$13,1)&gt;DATE(YEAR(Expected_COD)+25,MONTH(Expected_COD),1),0,INDEX(Part_IV!$J$19:$J$43,$C40-Table_Year_1+IF(D$13&lt;=MONTH(Expected_COD),0,1),1))),0)</f>
        <v>0</v>
      </c>
      <c r="E40" s="110">
        <f>IF($X$6="Yes",IF(DATE($C40,E$13,1)&lt;Start_Date,0,IF(DATE($C40,E$13,1)&gt;DATE(YEAR(Expected_COD)+25,MONTH(Expected_COD),1),0,INDEX(Part_IV!$J$19:$J$43,$C40-Table_Year_1+IF(E$13&lt;=MONTH(Expected_COD),0,1),1))),0)</f>
        <v>0</v>
      </c>
      <c r="F40" s="110">
        <f>IF($X$6="Yes",IF(DATE($C40,F$13,1)&lt;Start_Date,0,IF(DATE($C40,F$13,1)&gt;DATE(YEAR(Expected_COD)+25,MONTH(Expected_COD),1),0,INDEX(Part_IV!$J$19:$J$43,$C40-Table_Year_1+IF(F$13&lt;=MONTH(Expected_COD),0,1),1))),0)</f>
        <v>0</v>
      </c>
      <c r="G40" s="110">
        <f>IF($X$6="Yes",IF(DATE($C40,G$13,1)&lt;Start_Date,0,IF(DATE($C40,G$13,1)&gt;DATE(YEAR(Expected_COD)+25,MONTH(Expected_COD),1),0,INDEX(Part_IV!$J$19:$J$43,$C40-Table_Year_1+IF(G$13&lt;=MONTH(Expected_COD),0,1),1))),0)</f>
        <v>0</v>
      </c>
      <c r="H40" s="110">
        <f>IF($X$6="Yes",IF(DATE($C40,H$13,1)&lt;Start_Date,0,IF(DATE($C40,H$13,1)&gt;DATE(YEAR(Expected_COD)+25,MONTH(Expected_COD),1),0,INDEX(Part_IV!$J$19:$J$43,$C40-Table_Year_1+IF(H$13&lt;=MONTH(Expected_COD),0,1),1))),0)</f>
        <v>0</v>
      </c>
      <c r="I40" s="110">
        <f>IF($X$6="Yes",IF(DATE($C40,I$13,1)&lt;Start_Date,0,IF(DATE($C40,I$13,1)&gt;DATE(YEAR(Expected_COD)+25,MONTH(Expected_COD),1),0,INDEX(Part_IV!$J$19:$J$43,$C40-Table_Year_1+IF(I$13&lt;=MONTH(Expected_COD),0,1),1))),0)</f>
        <v>0</v>
      </c>
      <c r="J40" s="110">
        <f>IF($X$6="Yes",IF(DATE($C40,J$13,1)&lt;Start_Date,0,IF(DATE($C40,J$13,1)&gt;DATE(YEAR(Expected_COD)+25,MONTH(Expected_COD),1),0,INDEX(Part_IV!$J$19:$J$43,$C40-Table_Year_1+IF(J$13&lt;=MONTH(Expected_COD),0,1),1))),0)</f>
        <v>0</v>
      </c>
      <c r="K40" s="110">
        <f>IF($X$6="Yes",IF(DATE($C40,K$13,1)&lt;Start_Date,0,IF(DATE($C40,K$13,1)&gt;DATE(YEAR(Expected_COD)+25,MONTH(Expected_COD),1),0,INDEX(Part_IV!$J$19:$J$43,$C40-Table_Year_1+IF(K$13&lt;=MONTH(Expected_COD),0,1),1))),0)</f>
        <v>0</v>
      </c>
      <c r="L40" s="110">
        <f>IF($X$6="Yes",IF(DATE($C40,L$13,1)&lt;Start_Date,0,IF(DATE($C40,L$13,1)&gt;DATE(YEAR(Expected_COD)+25,MONTH(Expected_COD),1),0,INDEX(Part_IV!$J$19:$J$43,$C40-Table_Year_1+IF(L$13&lt;=MONTH(Expected_COD),0,1),1))),0)</f>
        <v>0</v>
      </c>
      <c r="M40" s="110">
        <f>IF($X$6="Yes",IF(DATE($C40,M$13,1)&lt;Start_Date,0,IF(DATE($C40,M$13,1)&gt;DATE(YEAR(Expected_COD)+25,MONTH(Expected_COD),1),0,INDEX(Part_IV!$J$19:$J$43,$C40-Table_Year_1+IF(M$13&lt;=MONTH(Expected_COD),0,1),1))),0)</f>
        <v>0</v>
      </c>
      <c r="N40" s="110">
        <f>IF($X$6="Yes",IF(DATE($C40,N$13,1)&lt;Start_Date,0,IF(DATE($C40,N$13,1)&gt;DATE(YEAR(Expected_COD)+25,MONTH(Expected_COD),1),0,INDEX(Part_IV!$J$19:$J$43,$C40-Table_Year_1+IF(N$13&lt;=MONTH(Expected_COD),0,1),1))),0)</f>
        <v>0</v>
      </c>
      <c r="O40" s="110">
        <f>IF($X$6="Yes",IF(DATE($C40,O$13,1)&lt;Start_Date,0,IF(DATE($C40,O$13,1)&gt;DATE(YEAR(Expected_COD)+25,MONTH(Expected_COD),1),0,INDEX(Part_IV!$J$19:$J$43,$C40-Table_Year_1+IF(O$13&lt;=MONTH(Expected_COD),0,1),1))),0)</f>
        <v>0</v>
      </c>
      <c r="P40" s="36"/>
      <c r="Q40" s="112"/>
      <c r="R40" s="11"/>
      <c r="S40" s="4"/>
      <c r="T40" s="17"/>
      <c r="U40" s="4"/>
      <c r="V40" s="4"/>
      <c r="W40" s="94">
        <f t="shared" si="4"/>
        <v>2046</v>
      </c>
      <c r="X40" s="117">
        <f t="shared" si="1"/>
        <v>0.29465111979242509</v>
      </c>
      <c r="Y40" s="117">
        <f t="shared" si="2"/>
        <v>0.57437455289470041</v>
      </c>
      <c r="Z40" s="45">
        <f>Part_III!Q170</f>
        <v>0</v>
      </c>
      <c r="AA40" s="4"/>
      <c r="AB40" s="4"/>
      <c r="AC40" s="4"/>
    </row>
    <row r="41" spans="1:29" x14ac:dyDescent="0.25">
      <c r="A41" s="4"/>
      <c r="B41" s="10"/>
      <c r="C41" s="94">
        <f t="shared" si="3"/>
        <v>2047</v>
      </c>
      <c r="D41" s="110">
        <f>IF($X$6="Yes",IF(DATE($C41,D$13,1)&lt;Start_Date,0,IF(DATE($C41,D$13,1)&gt;DATE(YEAR(Expected_COD)+25,MONTH(Expected_COD),1),0,INDEX(Part_IV!$J$19:$J$43,$C41-Table_Year_1+IF(D$13&lt;=MONTH(Expected_COD),0,1),1))),0)</f>
        <v>0</v>
      </c>
      <c r="E41" s="110">
        <f>IF($X$6="Yes",IF(DATE($C41,E$13,1)&lt;Start_Date,0,IF(DATE($C41,E$13,1)&gt;DATE(YEAR(Expected_COD)+25,MONTH(Expected_COD),1),0,INDEX(Part_IV!$J$19:$J$43,$C41-Table_Year_1+IF(E$13&lt;=MONTH(Expected_COD),0,1),1))),0)</f>
        <v>0</v>
      </c>
      <c r="F41" s="110">
        <f>IF($X$6="Yes",IF(DATE($C41,F$13,1)&lt;Start_Date,0,IF(DATE($C41,F$13,1)&gt;DATE(YEAR(Expected_COD)+25,MONTH(Expected_COD),1),0,INDEX(Part_IV!$J$19:$J$43,$C41-Table_Year_1+IF(F$13&lt;=MONTH(Expected_COD),0,1),1))),0)</f>
        <v>0</v>
      </c>
      <c r="G41" s="110">
        <f>IF($X$6="Yes",IF(DATE($C41,G$13,1)&lt;Start_Date,0,IF(DATE($C41,G$13,1)&gt;DATE(YEAR(Expected_COD)+25,MONTH(Expected_COD),1),0,INDEX(Part_IV!$J$19:$J$43,$C41-Table_Year_1+IF(G$13&lt;=MONTH(Expected_COD),0,1),1))),0)</f>
        <v>0</v>
      </c>
      <c r="H41" s="110">
        <f>IF($X$6="Yes",IF(DATE($C41,H$13,1)&lt;Start_Date,0,IF(DATE($C41,H$13,1)&gt;DATE(YEAR(Expected_COD)+25,MONTH(Expected_COD),1),0,INDEX(Part_IV!$J$19:$J$43,$C41-Table_Year_1+IF(H$13&lt;=MONTH(Expected_COD),0,1),1))),0)</f>
        <v>0</v>
      </c>
      <c r="I41" s="110">
        <f>IF($X$6="Yes",IF(DATE($C41,I$13,1)&lt;Start_Date,0,IF(DATE($C41,I$13,1)&gt;DATE(YEAR(Expected_COD)+25,MONTH(Expected_COD),1),0,INDEX(Part_IV!$J$19:$J$43,$C41-Table_Year_1+IF(I$13&lt;=MONTH(Expected_COD),0,1),1))),0)</f>
        <v>0</v>
      </c>
      <c r="J41" s="110">
        <f>IF($X$6="Yes",IF(DATE($C41,J$13,1)&lt;Start_Date,0,IF(DATE($C41,J$13,1)&gt;DATE(YEAR(Expected_COD)+25,MONTH(Expected_COD),1),0,INDEX(Part_IV!$J$19:$J$43,$C41-Table_Year_1+IF(J$13&lt;=MONTH(Expected_COD),0,1),1))),0)</f>
        <v>0</v>
      </c>
      <c r="K41" s="110">
        <f>IF($X$6="Yes",IF(DATE($C41,K$13,1)&lt;Start_Date,0,IF(DATE($C41,K$13,1)&gt;DATE(YEAR(Expected_COD)+25,MONTH(Expected_COD),1),0,INDEX(Part_IV!$J$19:$J$43,$C41-Table_Year_1+IF(K$13&lt;=MONTH(Expected_COD),0,1),1))),0)</f>
        <v>0</v>
      </c>
      <c r="L41" s="110">
        <f>IF($X$6="Yes",IF(DATE($C41,L$13,1)&lt;Start_Date,0,IF(DATE($C41,L$13,1)&gt;DATE(YEAR(Expected_COD)+25,MONTH(Expected_COD),1),0,INDEX(Part_IV!$J$19:$J$43,$C41-Table_Year_1+IF(L$13&lt;=MONTH(Expected_COD),0,1),1))),0)</f>
        <v>0</v>
      </c>
      <c r="M41" s="110">
        <f>IF($X$6="Yes",IF(DATE($C41,M$13,1)&lt;Start_Date,0,IF(DATE($C41,M$13,1)&gt;DATE(YEAR(Expected_COD)+25,MONTH(Expected_COD),1),0,INDEX(Part_IV!$J$19:$J$43,$C41-Table_Year_1+IF(M$13&lt;=MONTH(Expected_COD),0,1),1))),0)</f>
        <v>0</v>
      </c>
      <c r="N41" s="110">
        <f>IF($X$6="Yes",IF(DATE($C41,N$13,1)&lt;Start_Date,0,IF(DATE($C41,N$13,1)&gt;DATE(YEAR(Expected_COD)+25,MONTH(Expected_COD),1),0,INDEX(Part_IV!$J$19:$J$43,$C41-Table_Year_1+IF(N$13&lt;=MONTH(Expected_COD),0,1),1))),0)</f>
        <v>0</v>
      </c>
      <c r="O41" s="110">
        <f>IF($X$6="Yes",IF(DATE($C41,O$13,1)&lt;Start_Date,0,IF(DATE($C41,O$13,1)&gt;DATE(YEAR(Expected_COD)+25,MONTH(Expected_COD),1),0,INDEX(Part_IV!$J$19:$J$43,$C41-Table_Year_1+IF(O$13&lt;=MONTH(Expected_COD),0,1),1))),0)</f>
        <v>0</v>
      </c>
      <c r="P41" s="36"/>
      <c r="Q41" s="112"/>
      <c r="R41" s="11"/>
      <c r="S41" s="4"/>
      <c r="T41" s="17"/>
      <c r="U41" s="4"/>
      <c r="V41" s="4"/>
      <c r="W41" s="94">
        <f t="shared" si="4"/>
        <v>2047</v>
      </c>
      <c r="X41" s="117">
        <f t="shared" si="1"/>
        <v>0.28206864588294089</v>
      </c>
      <c r="Y41" s="117">
        <f t="shared" si="2"/>
        <v>0.56311230675951029</v>
      </c>
      <c r="Z41" s="45">
        <f>Part_III!Q171</f>
        <v>0</v>
      </c>
      <c r="AA41" s="4"/>
      <c r="AB41" s="4"/>
      <c r="AC41" s="4"/>
    </row>
    <row r="42" spans="1:29" x14ac:dyDescent="0.25">
      <c r="A42" s="4"/>
      <c r="B42" s="10"/>
      <c r="C42" s="94">
        <f t="shared" si="3"/>
        <v>2048</v>
      </c>
      <c r="D42" s="110">
        <f>IF($X$6="Yes",IF(DATE($C42,D$13,1)&lt;Start_Date,0,IF(DATE($C42,D$13,1)&gt;DATE(YEAR(Expected_COD)+25,MONTH(Expected_COD),1),0,INDEX(Part_IV!$J$19:$J$43,$C42-Table_Year_1+IF(D$13&lt;=MONTH(Expected_COD),0,1),1))),0)</f>
        <v>0</v>
      </c>
      <c r="E42" s="110">
        <f>IF($X$6="Yes",IF(DATE($C42,E$13,1)&lt;Start_Date,0,IF(DATE($C42,E$13,1)&gt;DATE(YEAR(Expected_COD)+25,MONTH(Expected_COD),1),0,INDEX(Part_IV!$J$19:$J$43,$C42-Table_Year_1+IF(E$13&lt;=MONTH(Expected_COD),0,1),1))),0)</f>
        <v>0</v>
      </c>
      <c r="F42" s="110">
        <f>IF($X$6="Yes",IF(DATE($C42,F$13,1)&lt;Start_Date,0,IF(DATE($C42,F$13,1)&gt;DATE(YEAR(Expected_COD)+25,MONTH(Expected_COD),1),0,INDEX(Part_IV!$J$19:$J$43,$C42-Table_Year_1+IF(F$13&lt;=MONTH(Expected_COD),0,1),1))),0)</f>
        <v>0</v>
      </c>
      <c r="G42" s="110">
        <f>IF($X$6="Yes",IF(DATE($C42,G$13,1)&lt;Start_Date,0,IF(DATE($C42,G$13,1)&gt;DATE(YEAR(Expected_COD)+25,MONTH(Expected_COD),1),0,INDEX(Part_IV!$J$19:$J$43,$C42-Table_Year_1+IF(G$13&lt;=MONTH(Expected_COD),0,1),1))),0)</f>
        <v>0</v>
      </c>
      <c r="H42" s="110">
        <f>IF($X$6="Yes",IF(DATE($C42,H$13,1)&lt;Start_Date,0,IF(DATE($C42,H$13,1)&gt;DATE(YEAR(Expected_COD)+25,MONTH(Expected_COD),1),0,INDEX(Part_IV!$J$19:$J$43,$C42-Table_Year_1+IF(H$13&lt;=MONTH(Expected_COD),0,1),1))),0)</f>
        <v>0</v>
      </c>
      <c r="I42" s="110">
        <f>IF($X$6="Yes",IF(DATE($C42,I$13,1)&lt;Start_Date,0,IF(DATE($C42,I$13,1)&gt;DATE(YEAR(Expected_COD)+25,MONTH(Expected_COD),1),0,INDEX(Part_IV!$J$19:$J$43,$C42-Table_Year_1+IF(I$13&lt;=MONTH(Expected_COD),0,1),1))),0)</f>
        <v>0</v>
      </c>
      <c r="J42" s="110">
        <f>IF($X$6="Yes",IF(DATE($C42,J$13,1)&lt;Start_Date,0,IF(DATE($C42,J$13,1)&gt;DATE(YEAR(Expected_COD)+25,MONTH(Expected_COD),1),0,INDEX(Part_IV!$J$19:$J$43,$C42-Table_Year_1+IF(J$13&lt;=MONTH(Expected_COD),0,1),1))),0)</f>
        <v>0</v>
      </c>
      <c r="K42" s="110">
        <f>IF($X$6="Yes",IF(DATE($C42,K$13,1)&lt;Start_Date,0,IF(DATE($C42,K$13,1)&gt;DATE(YEAR(Expected_COD)+25,MONTH(Expected_COD),1),0,INDEX(Part_IV!$J$19:$J$43,$C42-Table_Year_1+IF(K$13&lt;=MONTH(Expected_COD),0,1),1))),0)</f>
        <v>0</v>
      </c>
      <c r="L42" s="110">
        <f>IF($X$6="Yes",IF(DATE($C42,L$13,1)&lt;Start_Date,0,IF(DATE($C42,L$13,1)&gt;DATE(YEAR(Expected_COD)+25,MONTH(Expected_COD),1),0,INDEX(Part_IV!$J$19:$J$43,$C42-Table_Year_1+IF(L$13&lt;=MONTH(Expected_COD),0,1),1))),0)</f>
        <v>0</v>
      </c>
      <c r="M42" s="110">
        <f>IF($X$6="Yes",IF(DATE($C42,M$13,1)&lt;Start_Date,0,IF(DATE($C42,M$13,1)&gt;DATE(YEAR(Expected_COD)+25,MONTH(Expected_COD),1),0,INDEX(Part_IV!$J$19:$J$43,$C42-Table_Year_1+IF(M$13&lt;=MONTH(Expected_COD),0,1),1))),0)</f>
        <v>0</v>
      </c>
      <c r="N42" s="110">
        <f>IF($X$6="Yes",IF(DATE($C42,N$13,1)&lt;Start_Date,0,IF(DATE($C42,N$13,1)&gt;DATE(YEAR(Expected_COD)+25,MONTH(Expected_COD),1),0,INDEX(Part_IV!$J$19:$J$43,$C42-Table_Year_1+IF(N$13&lt;=MONTH(Expected_COD),0,1),1))),0)</f>
        <v>0</v>
      </c>
      <c r="O42" s="110">
        <f>IF($X$6="Yes",IF(DATE($C42,O$13,1)&lt;Start_Date,0,IF(DATE($C42,O$13,1)&gt;DATE(YEAR(Expected_COD)+25,MONTH(Expected_COD),1),0,INDEX(Part_IV!$J$19:$J$43,$C42-Table_Year_1+IF(O$13&lt;=MONTH(Expected_COD),0,1),1))),0)</f>
        <v>0</v>
      </c>
      <c r="P42" s="36"/>
      <c r="Q42" s="112"/>
      <c r="R42" s="11"/>
      <c r="S42" s="4"/>
      <c r="T42" s="17"/>
      <c r="U42" s="4"/>
      <c r="V42" s="4"/>
      <c r="W42" s="94">
        <f t="shared" si="4"/>
        <v>2048</v>
      </c>
      <c r="X42" s="117">
        <f t="shared" si="1"/>
        <v>0.27002348080769567</v>
      </c>
      <c r="Y42" s="117">
        <f t="shared" si="2"/>
        <v>0.55207088897991197</v>
      </c>
      <c r="Z42" s="45">
        <f>Part_III!Q172</f>
        <v>0</v>
      </c>
      <c r="AA42" s="4"/>
      <c r="AB42" s="4"/>
      <c r="AC42" s="4"/>
    </row>
    <row r="43" spans="1:29" x14ac:dyDescent="0.25">
      <c r="A43" s="4"/>
      <c r="B43" s="10"/>
      <c r="C43" s="94">
        <f t="shared" si="3"/>
        <v>2049</v>
      </c>
      <c r="D43" s="110">
        <f>IF($X$6="Yes",IF(DATE($C43,D$13,1)&lt;Start_Date,0,IF(DATE($C43,D$13,1)&gt;DATE(YEAR(Expected_COD)+25,MONTH(Expected_COD),1),0,INDEX(Part_IV!$J$19:$J$43,$C43-Table_Year_1+IF(D$13&lt;=MONTH(Expected_COD),0,1),1))),0)</f>
        <v>0</v>
      </c>
      <c r="E43" s="110">
        <f>IF($X$6="Yes",IF(DATE($C43,E$13,1)&lt;Start_Date,0,IF(DATE($C43,E$13,1)&gt;DATE(YEAR(Expected_COD)+25,MONTH(Expected_COD),1),0,INDEX(Part_IV!$J$19:$J$43,$C43-Table_Year_1+IF(E$13&lt;=MONTH(Expected_COD),0,1),1))),0)</f>
        <v>0</v>
      </c>
      <c r="F43" s="110">
        <f>IF($X$6="Yes",IF(DATE($C43,F$13,1)&lt;Start_Date,0,IF(DATE($C43,F$13,1)&gt;DATE(YEAR(Expected_COD)+25,MONTH(Expected_COD),1),0,INDEX(Part_IV!$J$19:$J$43,$C43-Table_Year_1+IF(F$13&lt;=MONTH(Expected_COD),0,1),1))),0)</f>
        <v>0</v>
      </c>
      <c r="G43" s="110">
        <f>IF($X$6="Yes",IF(DATE($C43,G$13,1)&lt;Start_Date,0,IF(DATE($C43,G$13,1)&gt;DATE(YEAR(Expected_COD)+25,MONTH(Expected_COD),1),0,INDEX(Part_IV!$J$19:$J$43,$C43-Table_Year_1+IF(G$13&lt;=MONTH(Expected_COD),0,1),1))),0)</f>
        <v>0</v>
      </c>
      <c r="H43" s="110">
        <f>IF($X$6="Yes",IF(DATE($C43,H$13,1)&lt;Start_Date,0,IF(DATE($C43,H$13,1)&gt;DATE(YEAR(Expected_COD)+25,MONTH(Expected_COD),1),0,INDEX(Part_IV!$J$19:$J$43,$C43-Table_Year_1+IF(H$13&lt;=MONTH(Expected_COD),0,1),1))),0)</f>
        <v>0</v>
      </c>
      <c r="I43" s="110">
        <f>IF($X$6="Yes",IF(DATE($C43,I$13,1)&lt;Start_Date,0,IF(DATE($C43,I$13,1)&gt;DATE(YEAR(Expected_COD)+25,MONTH(Expected_COD),1),0,INDEX(Part_IV!$J$19:$J$43,$C43-Table_Year_1+IF(I$13&lt;=MONTH(Expected_COD),0,1),1))),0)</f>
        <v>0</v>
      </c>
      <c r="J43" s="110">
        <f>IF($X$6="Yes",IF(DATE($C43,J$13,1)&lt;Start_Date,0,IF(DATE($C43,J$13,1)&gt;DATE(YEAR(Expected_COD)+25,MONTH(Expected_COD),1),0,INDEX(Part_IV!$J$19:$J$43,$C43-Table_Year_1+IF(J$13&lt;=MONTH(Expected_COD),0,1),1))),0)</f>
        <v>0</v>
      </c>
      <c r="K43" s="110">
        <f>IF($X$6="Yes",IF(DATE($C43,K$13,1)&lt;Start_Date,0,IF(DATE($C43,K$13,1)&gt;DATE(YEAR(Expected_COD)+25,MONTH(Expected_COD),1),0,INDEX(Part_IV!$J$19:$J$43,$C43-Table_Year_1+IF(K$13&lt;=MONTH(Expected_COD),0,1),1))),0)</f>
        <v>0</v>
      </c>
      <c r="L43" s="110">
        <f>IF($X$6="Yes",IF(DATE($C43,L$13,1)&lt;Start_Date,0,IF(DATE($C43,L$13,1)&gt;DATE(YEAR(Expected_COD)+25,MONTH(Expected_COD),1),0,INDEX(Part_IV!$J$19:$J$43,$C43-Table_Year_1+IF(L$13&lt;=MONTH(Expected_COD),0,1),1))),0)</f>
        <v>0</v>
      </c>
      <c r="M43" s="110">
        <f>IF($X$6="Yes",IF(DATE($C43,M$13,1)&lt;Start_Date,0,IF(DATE($C43,M$13,1)&gt;DATE(YEAR(Expected_COD)+25,MONTH(Expected_COD),1),0,INDEX(Part_IV!$J$19:$J$43,$C43-Table_Year_1+IF(M$13&lt;=MONTH(Expected_COD),0,1),1))),0)</f>
        <v>0</v>
      </c>
      <c r="N43" s="110">
        <f>IF($X$6="Yes",IF(DATE($C43,N$13,1)&lt;Start_Date,0,IF(DATE($C43,N$13,1)&gt;DATE(YEAR(Expected_COD)+25,MONTH(Expected_COD),1),0,INDEX(Part_IV!$J$19:$J$43,$C43-Table_Year_1+IF(N$13&lt;=MONTH(Expected_COD),0,1),1))),0)</f>
        <v>0</v>
      </c>
      <c r="O43" s="110">
        <f>IF($X$6="Yes",IF(DATE($C43,O$13,1)&lt;Start_Date,0,IF(DATE($C43,O$13,1)&gt;DATE(YEAR(Expected_COD)+25,MONTH(Expected_COD),1),0,INDEX(Part_IV!$J$19:$J$43,$C43-Table_Year_1+IF(O$13&lt;=MONTH(Expected_COD),0,1),1))),0)</f>
        <v>0</v>
      </c>
      <c r="P43" s="36"/>
      <c r="Q43" s="112"/>
      <c r="R43" s="11"/>
      <c r="S43" s="4"/>
      <c r="T43" s="17"/>
      <c r="U43" s="4"/>
      <c r="V43" s="4"/>
      <c r="W43" s="94">
        <f t="shared" si="4"/>
        <v>2049</v>
      </c>
      <c r="X43" s="117">
        <f t="shared" si="1"/>
        <v>0.25849267989098978</v>
      </c>
      <c r="Y43" s="117">
        <f t="shared" si="2"/>
        <v>0.54124596958814919</v>
      </c>
      <c r="Z43" s="45">
        <f>Part_III!Q173</f>
        <v>0</v>
      </c>
      <c r="AA43" s="4"/>
      <c r="AB43" s="4"/>
      <c r="AC43" s="4"/>
    </row>
    <row r="44" spans="1:29" x14ac:dyDescent="0.25">
      <c r="A44" s="4"/>
      <c r="B44" s="10"/>
      <c r="C44" s="94">
        <f t="shared" si="3"/>
        <v>2050</v>
      </c>
      <c r="D44" s="110">
        <f>IF($X$6="Yes",IF(DATE($C44,D$13,1)&lt;Start_Date,0,IF(DATE($C44,D$13,1)&gt;DATE(YEAR(Expected_COD)+25,MONTH(Expected_COD),1),0,INDEX(Part_IV!$J$19:$J$43,$C44-Table_Year_1+IF(D$13&lt;=MONTH(Expected_COD),0,1),1))),0)</f>
        <v>0</v>
      </c>
      <c r="E44" s="110">
        <f>IF($X$6="Yes",IF(DATE($C44,E$13,1)&lt;Start_Date,0,IF(DATE($C44,E$13,1)&gt;DATE(YEAR(Expected_COD)+25,MONTH(Expected_COD),1),0,INDEX(Part_IV!$J$19:$J$43,$C44-Table_Year_1+IF(E$13&lt;=MONTH(Expected_COD),0,1),1))),0)</f>
        <v>0</v>
      </c>
      <c r="F44" s="110">
        <f>IF($X$6="Yes",IF(DATE($C44,F$13,1)&lt;Start_Date,0,IF(DATE($C44,F$13,1)&gt;DATE(YEAR(Expected_COD)+25,MONTH(Expected_COD),1),0,INDEX(Part_IV!$J$19:$J$43,$C44-Table_Year_1+IF(F$13&lt;=MONTH(Expected_COD),0,1),1))),0)</f>
        <v>0</v>
      </c>
      <c r="G44" s="110">
        <f>IF($X$6="Yes",IF(DATE($C44,G$13,1)&lt;Start_Date,0,IF(DATE($C44,G$13,1)&gt;DATE(YEAR(Expected_COD)+25,MONTH(Expected_COD),1),0,INDEX(Part_IV!$J$19:$J$43,$C44-Table_Year_1+IF(G$13&lt;=MONTH(Expected_COD),0,1),1))),0)</f>
        <v>0</v>
      </c>
      <c r="H44" s="110">
        <f>IF($X$6="Yes",IF(DATE($C44,H$13,1)&lt;Start_Date,0,IF(DATE($C44,H$13,1)&gt;DATE(YEAR(Expected_COD)+25,MONTH(Expected_COD),1),0,INDEX(Part_IV!$J$19:$J$43,$C44-Table_Year_1+IF(H$13&lt;=MONTH(Expected_COD),0,1),1))),0)</f>
        <v>0</v>
      </c>
      <c r="I44" s="110">
        <f>IF($X$6="Yes",IF(DATE($C44,I$13,1)&lt;Start_Date,0,IF(DATE($C44,I$13,1)&gt;DATE(YEAR(Expected_COD)+25,MONTH(Expected_COD),1),0,INDEX(Part_IV!$J$19:$J$43,$C44-Table_Year_1+IF(I$13&lt;=MONTH(Expected_COD),0,1),1))),0)</f>
        <v>0</v>
      </c>
      <c r="J44" s="110">
        <f>IF($X$6="Yes",IF(DATE($C44,J$13,1)&lt;Start_Date,0,IF(DATE($C44,J$13,1)&gt;DATE(YEAR(Expected_COD)+25,MONTH(Expected_COD),1),0,INDEX(Part_IV!$J$19:$J$43,$C44-Table_Year_1+IF(J$13&lt;=MONTH(Expected_COD),0,1),1))),0)</f>
        <v>0</v>
      </c>
      <c r="K44" s="110">
        <f>IF($X$6="Yes",IF(DATE($C44,K$13,1)&lt;Start_Date,0,IF(DATE($C44,K$13,1)&gt;DATE(YEAR(Expected_COD)+25,MONTH(Expected_COD),1),0,INDEX(Part_IV!$J$19:$J$43,$C44-Table_Year_1+IF(K$13&lt;=MONTH(Expected_COD),0,1),1))),0)</f>
        <v>0</v>
      </c>
      <c r="L44" s="110">
        <f>IF($X$6="Yes",IF(DATE($C44,L$13,1)&lt;Start_Date,0,IF(DATE($C44,L$13,1)&gt;DATE(YEAR(Expected_COD)+25,MONTH(Expected_COD),1),0,INDEX(Part_IV!$J$19:$J$43,$C44-Table_Year_1+IF(L$13&lt;=MONTH(Expected_COD),0,1),1))),0)</f>
        <v>0</v>
      </c>
      <c r="M44" s="110">
        <f>IF($X$6="Yes",IF(DATE($C44,M$13,1)&lt;Start_Date,0,IF(DATE($C44,M$13,1)&gt;DATE(YEAR(Expected_COD)+25,MONTH(Expected_COD),1),0,INDEX(Part_IV!$J$19:$J$43,$C44-Table_Year_1+IF(M$13&lt;=MONTH(Expected_COD),0,1),1))),0)</f>
        <v>0</v>
      </c>
      <c r="N44" s="110">
        <f>IF($X$6="Yes",IF(DATE($C44,N$13,1)&lt;Start_Date,0,IF(DATE($C44,N$13,1)&gt;DATE(YEAR(Expected_COD)+25,MONTH(Expected_COD),1),0,INDEX(Part_IV!$J$19:$J$43,$C44-Table_Year_1+IF(N$13&lt;=MONTH(Expected_COD),0,1),1))),0)</f>
        <v>0</v>
      </c>
      <c r="O44" s="110">
        <f>IF($X$6="Yes",IF(DATE($C44,O$13,1)&lt;Start_Date,0,IF(DATE($C44,O$13,1)&gt;DATE(YEAR(Expected_COD)+25,MONTH(Expected_COD),1),0,INDEX(Part_IV!$J$19:$J$43,$C44-Table_Year_1+IF(O$13&lt;=MONTH(Expected_COD),0,1),1))),0)</f>
        <v>0</v>
      </c>
      <c r="P44" s="36"/>
      <c r="Q44" s="112"/>
      <c r="R44" s="11"/>
      <c r="S44" s="4"/>
      <c r="T44" s="17"/>
      <c r="U44" s="4"/>
      <c r="V44" s="4"/>
      <c r="W44" s="94">
        <f t="shared" si="4"/>
        <v>2050</v>
      </c>
      <c r="X44" s="117">
        <f t="shared" si="1"/>
        <v>0.24745427826260866</v>
      </c>
      <c r="Y44" s="117">
        <f t="shared" si="2"/>
        <v>0.53063330351779314</v>
      </c>
      <c r="Z44" s="45">
        <f>Part_III!Q174</f>
        <v>0</v>
      </c>
      <c r="AA44" s="4"/>
      <c r="AB44" s="4"/>
      <c r="AC44" s="4"/>
    </row>
    <row r="45" spans="1:29" x14ac:dyDescent="0.25">
      <c r="A45" s="4"/>
      <c r="B45" s="10"/>
      <c r="C45" s="94">
        <f t="shared" si="3"/>
        <v>2051</v>
      </c>
      <c r="D45" s="110">
        <f>IF($X$6="Yes",IF(DATE($C45,D$13,1)&lt;Start_Date,0,IF(DATE($C45,D$13,1)&gt;DATE(YEAR(Expected_COD)+25,MONTH(Expected_COD),1),0,INDEX(Part_IV!$J$19:$J$43,$C45-Table_Year_1+IF(D$13&lt;=MONTH(Expected_COD),0,1),1))),0)</f>
        <v>0</v>
      </c>
      <c r="E45" s="110">
        <f>IF($X$6="Yes",IF(DATE($C45,E$13,1)&lt;Start_Date,0,IF(DATE($C45,E$13,1)&gt;DATE(YEAR(Expected_COD)+25,MONTH(Expected_COD),1),0,INDEX(Part_IV!$J$19:$J$43,$C45-Table_Year_1+IF(E$13&lt;=MONTH(Expected_COD),0,1),1))),0)</f>
        <v>0</v>
      </c>
      <c r="F45" s="110">
        <f>IF($X$6="Yes",IF(DATE($C45,F$13,1)&lt;Start_Date,0,IF(DATE($C45,F$13,1)&gt;DATE(YEAR(Expected_COD)+25,MONTH(Expected_COD),1),0,INDEX(Part_IV!$J$19:$J$43,$C45-Table_Year_1+IF(F$13&lt;=MONTH(Expected_COD),0,1),1))),0)</f>
        <v>0</v>
      </c>
      <c r="G45" s="110">
        <f>IF($X$6="Yes",IF(DATE($C45,G$13,1)&lt;Start_Date,0,IF(DATE($C45,G$13,1)&gt;DATE(YEAR(Expected_COD)+25,MONTH(Expected_COD),1),0,INDEX(Part_IV!$J$19:$J$43,$C45-Table_Year_1+IF(G$13&lt;=MONTH(Expected_COD),0,1),1))),0)</f>
        <v>0</v>
      </c>
      <c r="H45" s="110">
        <f>IF($X$6="Yes",IF(DATE($C45,H$13,1)&lt;Start_Date,0,IF(DATE($C45,H$13,1)&gt;DATE(YEAR(Expected_COD)+25,MONTH(Expected_COD),1),0,INDEX(Part_IV!$J$19:$J$43,$C45-Table_Year_1+IF(H$13&lt;=MONTH(Expected_COD),0,1),1))),0)</f>
        <v>0</v>
      </c>
      <c r="I45" s="110">
        <f>IF($X$6="Yes",IF(DATE($C45,I$13,1)&lt;Start_Date,0,IF(DATE($C45,I$13,1)&gt;DATE(YEAR(Expected_COD)+25,MONTH(Expected_COD),1),0,INDEX(Part_IV!$J$19:$J$43,$C45-Table_Year_1+IF(I$13&lt;=MONTH(Expected_COD),0,1),1))),0)</f>
        <v>0</v>
      </c>
      <c r="J45" s="110">
        <f>IF($X$6="Yes",IF(DATE($C45,J$13,1)&lt;Start_Date,0,IF(DATE($C45,J$13,1)&gt;DATE(YEAR(Expected_COD)+25,MONTH(Expected_COD),1),0,INDEX(Part_IV!$J$19:$J$43,$C45-Table_Year_1+IF(J$13&lt;=MONTH(Expected_COD),0,1),1))),0)</f>
        <v>0</v>
      </c>
      <c r="K45" s="110">
        <f>IF($X$6="Yes",IF(DATE($C45,K$13,1)&lt;Start_Date,0,IF(DATE($C45,K$13,1)&gt;DATE(YEAR(Expected_COD)+25,MONTH(Expected_COD),1),0,INDEX(Part_IV!$J$19:$J$43,$C45-Table_Year_1+IF(K$13&lt;=MONTH(Expected_COD),0,1),1))),0)</f>
        <v>0</v>
      </c>
      <c r="L45" s="110">
        <f>IF($X$6="Yes",IF(DATE($C45,L$13,1)&lt;Start_Date,0,IF(DATE($C45,L$13,1)&gt;DATE(YEAR(Expected_COD)+25,MONTH(Expected_COD),1),0,INDEX(Part_IV!$J$19:$J$43,$C45-Table_Year_1+IF(L$13&lt;=MONTH(Expected_COD),0,1),1))),0)</f>
        <v>0</v>
      </c>
      <c r="M45" s="110">
        <f>IF($X$6="Yes",IF(DATE($C45,M$13,1)&lt;Start_Date,0,IF(DATE($C45,M$13,1)&gt;DATE(YEAR(Expected_COD)+25,MONTH(Expected_COD),1),0,INDEX(Part_IV!$J$19:$J$43,$C45-Table_Year_1+IF(M$13&lt;=MONTH(Expected_COD),0,1),1))),0)</f>
        <v>0</v>
      </c>
      <c r="N45" s="110">
        <f>IF($X$6="Yes",IF(DATE($C45,N$13,1)&lt;Start_Date,0,IF(DATE($C45,N$13,1)&gt;DATE(YEAR(Expected_COD)+25,MONTH(Expected_COD),1),0,INDEX(Part_IV!$J$19:$J$43,$C45-Table_Year_1+IF(N$13&lt;=MONTH(Expected_COD),0,1),1))),0)</f>
        <v>0</v>
      </c>
      <c r="O45" s="110">
        <f>IF($X$6="Yes",IF(DATE($C45,O$13,1)&lt;Start_Date,0,IF(DATE($C45,O$13,1)&gt;DATE(YEAR(Expected_COD)+25,MONTH(Expected_COD),1),0,INDEX(Part_IV!$J$19:$J$43,$C45-Table_Year_1+IF(O$13&lt;=MONTH(Expected_COD),0,1),1))),0)</f>
        <v>0</v>
      </c>
      <c r="P45" s="36"/>
      <c r="Q45" s="112"/>
      <c r="R45" s="11"/>
      <c r="S45" s="4"/>
      <c r="T45" s="17" t="s">
        <v>144</v>
      </c>
      <c r="U45" s="4"/>
      <c r="V45" s="4"/>
      <c r="W45" s="94">
        <f t="shared" si="4"/>
        <v>2051</v>
      </c>
      <c r="X45" s="117">
        <f t="shared" si="1"/>
        <v>0.23688724901723213</v>
      </c>
      <c r="Y45" s="117">
        <f t="shared" si="2"/>
        <v>0.52022872893901284</v>
      </c>
      <c r="Z45" s="45">
        <f>Part_III!Q175</f>
        <v>0</v>
      </c>
      <c r="AA45" s="4"/>
      <c r="AB45" s="4"/>
      <c r="AC45" s="4"/>
    </row>
    <row r="46" spans="1:29" x14ac:dyDescent="0.25">
      <c r="A46" s="4"/>
      <c r="B46" s="13"/>
      <c r="C46" s="14"/>
      <c r="D46" s="14"/>
      <c r="E46" s="14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15"/>
      <c r="S46" s="4"/>
      <c r="T46" s="17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5">
      <c r="A47" s="4"/>
      <c r="B47" s="113"/>
      <c r="C47" s="113"/>
      <c r="D47" s="113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3"/>
      <c r="S47" s="4"/>
      <c r="T47" s="17"/>
      <c r="U47" s="4"/>
      <c r="V47" s="4"/>
      <c r="W47" s="4"/>
      <c r="X47" s="4"/>
      <c r="Y47" s="4"/>
      <c r="Z47" s="4"/>
      <c r="AA47" s="4"/>
      <c r="AB47" s="4"/>
      <c r="AC47" s="4"/>
    </row>
    <row r="48" spans="1:29" ht="15.75" x14ac:dyDescent="0.25">
      <c r="A48" s="4"/>
      <c r="B48" s="6"/>
      <c r="C48" s="145" t="str">
        <f>Part_I!$C$2</f>
        <v>DRAFT / All Contents Subject to Further Deliberation and Final Decision</v>
      </c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9"/>
      <c r="S48" s="4"/>
      <c r="T48" s="17"/>
      <c r="U48" s="4"/>
      <c r="V48" s="4"/>
      <c r="W48" s="4"/>
      <c r="X48" s="4"/>
      <c r="Y48" s="4"/>
      <c r="Z48" s="4"/>
      <c r="AA48" s="4"/>
      <c r="AB48" s="4"/>
      <c r="AC48" s="4"/>
    </row>
    <row r="49" spans="1:29" ht="18.75" x14ac:dyDescent="0.3">
      <c r="A49" s="4"/>
      <c r="B49" s="10"/>
      <c r="C49" s="158" t="str">
        <f>Part_I!$C$3</f>
        <v>Offer Data Form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1"/>
      <c r="S49" s="4"/>
      <c r="T49" s="17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x14ac:dyDescent="0.25">
      <c r="A50" s="4"/>
      <c r="B50" s="10"/>
      <c r="C50" s="159" t="str">
        <f>Part_I!$C$4</f>
        <v>NYSERDA RFP No.  ORECRFP18-1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1"/>
      <c r="S50" s="4"/>
      <c r="T50" s="17"/>
      <c r="U50" s="4"/>
      <c r="V50" s="4"/>
      <c r="W50" s="4"/>
      <c r="X50" s="4"/>
      <c r="Y50" s="4"/>
      <c r="Z50" s="4"/>
      <c r="AA50" s="4"/>
      <c r="AB50" s="4"/>
      <c r="AC50" s="4"/>
    </row>
    <row r="51" spans="1:29" ht="15.75" x14ac:dyDescent="0.25">
      <c r="A51" s="4"/>
      <c r="B51" s="10"/>
      <c r="C51" s="159" t="s">
        <v>75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1"/>
      <c r="S51" s="4"/>
      <c r="T51" s="17"/>
      <c r="U51" s="4"/>
      <c r="V51" s="4"/>
      <c r="W51" s="4"/>
      <c r="X51" s="4"/>
      <c r="Y51" s="4"/>
      <c r="Z51" s="4"/>
      <c r="AA51" s="4"/>
      <c r="AB51" s="4"/>
      <c r="AC51" s="4"/>
    </row>
    <row r="52" spans="1:29" ht="12" customHeight="1" x14ac:dyDescent="0.25">
      <c r="A52" s="4"/>
      <c r="B52" s="1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/>
      <c r="S52" s="4"/>
      <c r="T52" s="17"/>
      <c r="U52" s="4"/>
      <c r="V52" s="4"/>
      <c r="W52" s="4"/>
      <c r="X52" s="4"/>
      <c r="Y52" s="4"/>
      <c r="Z52" s="4"/>
      <c r="AA52" s="4"/>
      <c r="AB52" s="4"/>
      <c r="AC52" s="4"/>
    </row>
    <row r="53" spans="1:29" ht="15" customHeight="1" x14ac:dyDescent="0.25">
      <c r="A53" s="4"/>
      <c r="B53" s="10"/>
      <c r="C53" s="12" t="str">
        <f>Part_I!$C$9</f>
        <v>Proposer Name</v>
      </c>
      <c r="D53" s="12"/>
      <c r="E53" s="12"/>
      <c r="F53" s="12"/>
      <c r="G53" s="12"/>
      <c r="H53" s="173" t="str">
        <f>Project_Sponsor</f>
        <v xml:space="preserve">  </v>
      </c>
      <c r="I53" s="173"/>
      <c r="J53" s="173"/>
      <c r="K53" s="173"/>
      <c r="L53" s="173"/>
      <c r="M53" s="173"/>
      <c r="N53" s="173"/>
      <c r="O53" s="173"/>
      <c r="P53" s="173"/>
      <c r="Q53" s="12"/>
      <c r="R53" s="11"/>
      <c r="S53" s="4"/>
      <c r="T53" s="17"/>
      <c r="U53" s="4"/>
      <c r="V53" s="4"/>
      <c r="W53" s="4"/>
      <c r="X53" s="4"/>
      <c r="Y53" s="4"/>
      <c r="Z53" s="4"/>
      <c r="AA53" s="4"/>
      <c r="AB53" s="4"/>
      <c r="AC53" s="4"/>
    </row>
    <row r="54" spans="1:29" x14ac:dyDescent="0.25">
      <c r="A54" s="4"/>
      <c r="B54" s="10"/>
      <c r="C54" s="12" t="str">
        <f>Part_I!$C$11</f>
        <v>Offshore Wind Generation Facility Name</v>
      </c>
      <c r="D54" s="12"/>
      <c r="E54" s="12"/>
      <c r="F54" s="12"/>
      <c r="G54" s="12"/>
      <c r="H54" s="173" t="str">
        <f>Facility_Name</f>
        <v xml:space="preserve">  </v>
      </c>
      <c r="I54" s="173"/>
      <c r="J54" s="173"/>
      <c r="K54" s="173"/>
      <c r="L54" s="173"/>
      <c r="M54" s="173"/>
      <c r="N54" s="173"/>
      <c r="O54" s="173"/>
      <c r="P54" s="173"/>
      <c r="Q54" s="32"/>
      <c r="R54" s="11"/>
      <c r="S54" s="4"/>
      <c r="T54" s="17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5">
      <c r="A55" s="4"/>
      <c r="B55" s="10"/>
      <c r="C55" s="12" t="str">
        <f>Part_I!$C$16</f>
        <v>Offer Data Form ID Name</v>
      </c>
      <c r="D55" s="12"/>
      <c r="E55" s="12"/>
      <c r="F55" s="12"/>
      <c r="G55" s="12"/>
      <c r="H55" s="174" t="str">
        <f>Offer_Data_Form_ID_Name</f>
        <v/>
      </c>
      <c r="I55" s="174"/>
      <c r="J55" s="174"/>
      <c r="K55" s="174"/>
      <c r="L55" s="174"/>
      <c r="M55" s="174"/>
      <c r="N55" s="174"/>
      <c r="O55" s="174"/>
      <c r="P55" s="174"/>
      <c r="Q55" s="32"/>
      <c r="R55" s="11"/>
      <c r="S55" s="4"/>
      <c r="T55" s="17"/>
      <c r="U55" s="4"/>
      <c r="V55" s="4"/>
      <c r="W55" s="4"/>
      <c r="X55" s="4"/>
      <c r="Y55" s="4"/>
      <c r="Z55" s="4"/>
      <c r="AA55" s="4"/>
      <c r="AB55" s="4"/>
      <c r="AC55" s="4"/>
    </row>
    <row r="56" spans="1:29" ht="7.5" customHeight="1" x14ac:dyDescent="0.25">
      <c r="A56" s="4"/>
      <c r="B56" s="10"/>
      <c r="C56" s="12"/>
      <c r="D56" s="12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11"/>
      <c r="S56" s="4"/>
      <c r="T56" s="17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5">
      <c r="A57" s="4"/>
      <c r="B57" s="10"/>
      <c r="C57" s="184" t="str">
        <f>$C$11</f>
        <v>Price/Tenor Offer Type 3 - Non-Decreasing Price, 25-year Tenor</v>
      </c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1"/>
      <c r="S57" s="4"/>
      <c r="T57" s="17"/>
      <c r="U57" s="4"/>
      <c r="V57" s="4"/>
      <c r="W57" s="4"/>
      <c r="X57" s="4"/>
      <c r="Y57" s="4"/>
      <c r="Z57" s="4"/>
      <c r="AA57" s="4"/>
      <c r="AB57" s="4"/>
      <c r="AC57" s="4"/>
    </row>
    <row r="58" spans="1:29" x14ac:dyDescent="0.25">
      <c r="A58" s="4"/>
      <c r="B58" s="10"/>
      <c r="C58" s="184" t="s">
        <v>78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1"/>
      <c r="S58" s="4"/>
      <c r="T58" s="17"/>
      <c r="U58" s="4"/>
      <c r="V58" s="4"/>
      <c r="W58" s="4"/>
      <c r="X58" s="4"/>
      <c r="Y58" s="4"/>
      <c r="Z58" s="4"/>
      <c r="AA58" s="4"/>
      <c r="AB58" s="4"/>
      <c r="AC58" s="4"/>
    </row>
    <row r="59" spans="1:29" ht="10.5" customHeight="1" x14ac:dyDescent="0.25">
      <c r="A59" s="4"/>
      <c r="B59" s="10"/>
      <c r="C59" s="92"/>
      <c r="D59" s="47">
        <v>1</v>
      </c>
      <c r="E59" s="47">
        <f>D59+1</f>
        <v>2</v>
      </c>
      <c r="F59" s="47">
        <f t="shared" ref="F59:O59" si="5">E59+1</f>
        <v>3</v>
      </c>
      <c r="G59" s="47">
        <f t="shared" si="5"/>
        <v>4</v>
      </c>
      <c r="H59" s="47">
        <f t="shared" si="5"/>
        <v>5</v>
      </c>
      <c r="I59" s="47">
        <f t="shared" si="5"/>
        <v>6</v>
      </c>
      <c r="J59" s="47">
        <f t="shared" si="5"/>
        <v>7</v>
      </c>
      <c r="K59" s="47">
        <f t="shared" si="5"/>
        <v>8</v>
      </c>
      <c r="L59" s="47">
        <f t="shared" si="5"/>
        <v>9</v>
      </c>
      <c r="M59" s="47">
        <f t="shared" si="5"/>
        <v>10</v>
      </c>
      <c r="N59" s="47">
        <f t="shared" si="5"/>
        <v>11</v>
      </c>
      <c r="O59" s="47">
        <f t="shared" si="5"/>
        <v>12</v>
      </c>
      <c r="P59" s="92"/>
      <c r="Q59" s="92"/>
      <c r="R59" s="11"/>
      <c r="S59" s="4"/>
      <c r="T59" s="17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5">
      <c r="A60" s="4"/>
      <c r="B60" s="10"/>
      <c r="C60" s="94" t="s">
        <v>9</v>
      </c>
      <c r="D60" s="94" t="s">
        <v>10</v>
      </c>
      <c r="E60" s="94" t="s">
        <v>11</v>
      </c>
      <c r="F60" s="44" t="s">
        <v>12</v>
      </c>
      <c r="G60" s="44" t="s">
        <v>13</v>
      </c>
      <c r="H60" s="44" t="s">
        <v>14</v>
      </c>
      <c r="I60" s="44" t="s">
        <v>15</v>
      </c>
      <c r="J60" s="44" t="s">
        <v>16</v>
      </c>
      <c r="K60" s="44" t="s">
        <v>17</v>
      </c>
      <c r="L60" s="44" t="s">
        <v>18</v>
      </c>
      <c r="M60" s="44" t="s">
        <v>19</v>
      </c>
      <c r="N60" s="44" t="s">
        <v>20</v>
      </c>
      <c r="O60" s="44" t="s">
        <v>21</v>
      </c>
      <c r="P60" s="34"/>
      <c r="Q60" s="44" t="s">
        <v>25</v>
      </c>
      <c r="R60" s="11"/>
      <c r="S60" s="4"/>
      <c r="T60" s="17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5">
      <c r="A61" s="4"/>
      <c r="B61" s="10"/>
      <c r="C61" s="94">
        <f>Early_Year</f>
        <v>2021</v>
      </c>
      <c r="D61" s="115">
        <f>D15*Part_III!D145/1000</f>
        <v>0</v>
      </c>
      <c r="E61" s="115">
        <f>E15*Part_III!E145/1000</f>
        <v>0</v>
      </c>
      <c r="F61" s="115">
        <f>F15*Part_III!F145/1000</f>
        <v>0</v>
      </c>
      <c r="G61" s="115">
        <f>G15*Part_III!G145/1000</f>
        <v>0</v>
      </c>
      <c r="H61" s="115">
        <f>H15*Part_III!H145/1000</f>
        <v>0</v>
      </c>
      <c r="I61" s="115">
        <f>I15*Part_III!I145/1000</f>
        <v>0</v>
      </c>
      <c r="J61" s="115">
        <f>J15*Part_III!J145/1000</f>
        <v>0</v>
      </c>
      <c r="K61" s="115">
        <f>K15*Part_III!K145/1000</f>
        <v>0</v>
      </c>
      <c r="L61" s="115">
        <f>L15*Part_III!L145/1000</f>
        <v>0</v>
      </c>
      <c r="M61" s="115">
        <f>M15*Part_III!M145/1000</f>
        <v>0</v>
      </c>
      <c r="N61" s="115">
        <f>N15*Part_III!N145/1000</f>
        <v>0</v>
      </c>
      <c r="O61" s="115">
        <f>O15*Part_III!O145/1000</f>
        <v>0</v>
      </c>
      <c r="P61" s="36"/>
      <c r="Q61" s="115">
        <f>SUM(D61:O61)</f>
        <v>0</v>
      </c>
      <c r="R61" s="11"/>
      <c r="S61" s="4"/>
      <c r="T61" s="17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5">
      <c r="A62" s="4"/>
      <c r="B62" s="10"/>
      <c r="C62" s="94">
        <f>C61+1</f>
        <v>2022</v>
      </c>
      <c r="D62" s="115">
        <f>D16*Part_III!D146/1000</f>
        <v>0</v>
      </c>
      <c r="E62" s="115">
        <f>E16*Part_III!E146/1000</f>
        <v>0</v>
      </c>
      <c r="F62" s="115">
        <f>F16*Part_III!F146/1000</f>
        <v>0</v>
      </c>
      <c r="G62" s="115">
        <f>G16*Part_III!G146/1000</f>
        <v>0</v>
      </c>
      <c r="H62" s="115">
        <f>H16*Part_III!H146/1000</f>
        <v>0</v>
      </c>
      <c r="I62" s="115">
        <f>I16*Part_III!I146/1000</f>
        <v>0</v>
      </c>
      <c r="J62" s="115">
        <f>J16*Part_III!J146/1000</f>
        <v>0</v>
      </c>
      <c r="K62" s="115">
        <f>K16*Part_III!K146/1000</f>
        <v>0</v>
      </c>
      <c r="L62" s="115">
        <f>L16*Part_III!L146/1000</f>
        <v>0</v>
      </c>
      <c r="M62" s="115">
        <f>M16*Part_III!M146/1000</f>
        <v>0</v>
      </c>
      <c r="N62" s="115">
        <f>N16*Part_III!N146/1000</f>
        <v>0</v>
      </c>
      <c r="O62" s="115">
        <f>O16*Part_III!O146/1000</f>
        <v>0</v>
      </c>
      <c r="P62" s="36"/>
      <c r="Q62" s="115">
        <f t="shared" ref="Q62:Q91" si="6">SUM(D62:O62)</f>
        <v>0</v>
      </c>
      <c r="R62" s="11"/>
      <c r="S62" s="4"/>
      <c r="T62" s="17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5">
      <c r="A63" s="4"/>
      <c r="B63" s="10"/>
      <c r="C63" s="94">
        <f t="shared" ref="C63:C91" si="7">C62+1</f>
        <v>2023</v>
      </c>
      <c r="D63" s="115">
        <f>D17*Part_III!D147/1000</f>
        <v>0</v>
      </c>
      <c r="E63" s="115">
        <f>E17*Part_III!E147/1000</f>
        <v>0</v>
      </c>
      <c r="F63" s="115">
        <f>F17*Part_III!F147/1000</f>
        <v>0</v>
      </c>
      <c r="G63" s="115">
        <f>G17*Part_III!G147/1000</f>
        <v>0</v>
      </c>
      <c r="H63" s="115">
        <f>H17*Part_III!H147/1000</f>
        <v>0</v>
      </c>
      <c r="I63" s="115">
        <f>I17*Part_III!I147/1000</f>
        <v>0</v>
      </c>
      <c r="J63" s="115">
        <f>J17*Part_III!J147/1000</f>
        <v>0</v>
      </c>
      <c r="K63" s="115">
        <f>K17*Part_III!K147/1000</f>
        <v>0</v>
      </c>
      <c r="L63" s="115">
        <f>L17*Part_III!L147/1000</f>
        <v>0</v>
      </c>
      <c r="M63" s="115">
        <f>M17*Part_III!M147/1000</f>
        <v>0</v>
      </c>
      <c r="N63" s="115">
        <f>N17*Part_III!N147/1000</f>
        <v>0</v>
      </c>
      <c r="O63" s="115">
        <f>O17*Part_III!O147/1000</f>
        <v>0</v>
      </c>
      <c r="P63" s="36"/>
      <c r="Q63" s="115">
        <f t="shared" si="6"/>
        <v>0</v>
      </c>
      <c r="R63" s="11"/>
      <c r="S63" s="4"/>
      <c r="T63" s="17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5">
      <c r="A64" s="4"/>
      <c r="B64" s="10"/>
      <c r="C64" s="94">
        <f t="shared" si="7"/>
        <v>2024</v>
      </c>
      <c r="D64" s="115">
        <f>D18*Part_III!D148/1000</f>
        <v>0</v>
      </c>
      <c r="E64" s="115">
        <f>E18*Part_III!E148/1000</f>
        <v>0</v>
      </c>
      <c r="F64" s="115">
        <f>F18*Part_III!F148/1000</f>
        <v>0</v>
      </c>
      <c r="G64" s="115">
        <f>G18*Part_III!G148/1000</f>
        <v>0</v>
      </c>
      <c r="H64" s="115">
        <f>H18*Part_III!H148/1000</f>
        <v>0</v>
      </c>
      <c r="I64" s="115">
        <f>I18*Part_III!I148/1000</f>
        <v>0</v>
      </c>
      <c r="J64" s="115">
        <f>J18*Part_III!J148/1000</f>
        <v>0</v>
      </c>
      <c r="K64" s="115">
        <f>K18*Part_III!K148/1000</f>
        <v>0</v>
      </c>
      <c r="L64" s="115">
        <f>L18*Part_III!L148/1000</f>
        <v>0</v>
      </c>
      <c r="M64" s="115">
        <f>M18*Part_III!M148/1000</f>
        <v>0</v>
      </c>
      <c r="N64" s="115">
        <f>N18*Part_III!N148/1000</f>
        <v>0</v>
      </c>
      <c r="O64" s="115">
        <f>O18*Part_III!O148/1000</f>
        <v>0</v>
      </c>
      <c r="P64" s="36"/>
      <c r="Q64" s="115">
        <f t="shared" si="6"/>
        <v>0</v>
      </c>
      <c r="R64" s="11"/>
      <c r="S64" s="4"/>
      <c r="T64" s="17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5">
      <c r="A65" s="4"/>
      <c r="B65" s="10"/>
      <c r="C65" s="94">
        <f t="shared" si="7"/>
        <v>2025</v>
      </c>
      <c r="D65" s="115">
        <f>D19*Part_III!D149/1000</f>
        <v>0</v>
      </c>
      <c r="E65" s="115">
        <f>E19*Part_III!E149/1000</f>
        <v>0</v>
      </c>
      <c r="F65" s="115">
        <f>F19*Part_III!F149/1000</f>
        <v>0</v>
      </c>
      <c r="G65" s="115">
        <f>G19*Part_III!G149/1000</f>
        <v>0</v>
      </c>
      <c r="H65" s="115">
        <f>H19*Part_III!H149/1000</f>
        <v>0</v>
      </c>
      <c r="I65" s="115">
        <f>I19*Part_III!I149/1000</f>
        <v>0</v>
      </c>
      <c r="J65" s="115">
        <f>J19*Part_III!J149/1000</f>
        <v>0</v>
      </c>
      <c r="K65" s="115">
        <f>K19*Part_III!K149/1000</f>
        <v>0</v>
      </c>
      <c r="L65" s="115">
        <f>L19*Part_III!L149/1000</f>
        <v>0</v>
      </c>
      <c r="M65" s="115">
        <f>M19*Part_III!M149/1000</f>
        <v>0</v>
      </c>
      <c r="N65" s="115">
        <f>N19*Part_III!N149/1000</f>
        <v>0</v>
      </c>
      <c r="O65" s="115">
        <f>O19*Part_III!O149/1000</f>
        <v>0</v>
      </c>
      <c r="P65" s="36"/>
      <c r="Q65" s="115">
        <f t="shared" si="6"/>
        <v>0</v>
      </c>
      <c r="R65" s="11"/>
      <c r="S65" s="4"/>
      <c r="T65" s="17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5">
      <c r="A66" s="4"/>
      <c r="B66" s="10"/>
      <c r="C66" s="94">
        <f t="shared" si="7"/>
        <v>2026</v>
      </c>
      <c r="D66" s="115">
        <f>D20*Part_III!D150/1000</f>
        <v>0</v>
      </c>
      <c r="E66" s="115">
        <f>E20*Part_III!E150/1000</f>
        <v>0</v>
      </c>
      <c r="F66" s="115">
        <f>F20*Part_III!F150/1000</f>
        <v>0</v>
      </c>
      <c r="G66" s="115">
        <f>G20*Part_III!G150/1000</f>
        <v>0</v>
      </c>
      <c r="H66" s="115">
        <f>H20*Part_III!H150/1000</f>
        <v>0</v>
      </c>
      <c r="I66" s="115">
        <f>I20*Part_III!I150/1000</f>
        <v>0</v>
      </c>
      <c r="J66" s="115">
        <f>J20*Part_III!J150/1000</f>
        <v>0</v>
      </c>
      <c r="K66" s="115">
        <f>K20*Part_III!K150/1000</f>
        <v>0</v>
      </c>
      <c r="L66" s="115">
        <f>L20*Part_III!L150/1000</f>
        <v>0</v>
      </c>
      <c r="M66" s="115">
        <f>M20*Part_III!M150/1000</f>
        <v>0</v>
      </c>
      <c r="N66" s="115">
        <f>N20*Part_III!N150/1000</f>
        <v>0</v>
      </c>
      <c r="O66" s="115">
        <f>O20*Part_III!O150/1000</f>
        <v>0</v>
      </c>
      <c r="P66" s="36"/>
      <c r="Q66" s="115">
        <f t="shared" si="6"/>
        <v>0</v>
      </c>
      <c r="R66" s="11"/>
      <c r="S66" s="4"/>
      <c r="T66" s="17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5">
      <c r="A67" s="4"/>
      <c r="B67" s="10"/>
      <c r="C67" s="94">
        <f t="shared" si="7"/>
        <v>2027</v>
      </c>
      <c r="D67" s="115">
        <f>D21*Part_III!D151/1000</f>
        <v>0</v>
      </c>
      <c r="E67" s="115">
        <f>E21*Part_III!E151/1000</f>
        <v>0</v>
      </c>
      <c r="F67" s="115">
        <f>F21*Part_III!F151/1000</f>
        <v>0</v>
      </c>
      <c r="G67" s="115">
        <f>G21*Part_III!G151/1000</f>
        <v>0</v>
      </c>
      <c r="H67" s="115">
        <f>H21*Part_III!H151/1000</f>
        <v>0</v>
      </c>
      <c r="I67" s="115">
        <f>I21*Part_III!I151/1000</f>
        <v>0</v>
      </c>
      <c r="J67" s="115">
        <f>J21*Part_III!J151/1000</f>
        <v>0</v>
      </c>
      <c r="K67" s="115">
        <f>K21*Part_III!K151/1000</f>
        <v>0</v>
      </c>
      <c r="L67" s="115">
        <f>L21*Part_III!L151/1000</f>
        <v>0</v>
      </c>
      <c r="M67" s="115">
        <f>M21*Part_III!M151/1000</f>
        <v>0</v>
      </c>
      <c r="N67" s="115">
        <f>N21*Part_III!N151/1000</f>
        <v>0</v>
      </c>
      <c r="O67" s="115">
        <f>O21*Part_III!O151/1000</f>
        <v>0</v>
      </c>
      <c r="P67" s="36"/>
      <c r="Q67" s="115">
        <f t="shared" si="6"/>
        <v>0</v>
      </c>
      <c r="R67" s="11"/>
      <c r="S67" s="4"/>
      <c r="T67" s="17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5">
      <c r="A68" s="4"/>
      <c r="B68" s="10"/>
      <c r="C68" s="94">
        <f t="shared" si="7"/>
        <v>2028</v>
      </c>
      <c r="D68" s="115">
        <f>D22*Part_III!D152/1000</f>
        <v>0</v>
      </c>
      <c r="E68" s="115">
        <f>E22*Part_III!E152/1000</f>
        <v>0</v>
      </c>
      <c r="F68" s="115">
        <f>F22*Part_III!F152/1000</f>
        <v>0</v>
      </c>
      <c r="G68" s="115">
        <f>G22*Part_III!G152/1000</f>
        <v>0</v>
      </c>
      <c r="H68" s="115">
        <f>H22*Part_III!H152/1000</f>
        <v>0</v>
      </c>
      <c r="I68" s="115">
        <f>I22*Part_III!I152/1000</f>
        <v>0</v>
      </c>
      <c r="J68" s="115">
        <f>J22*Part_III!J152/1000</f>
        <v>0</v>
      </c>
      <c r="K68" s="115">
        <f>K22*Part_III!K152/1000</f>
        <v>0</v>
      </c>
      <c r="L68" s="115">
        <f>L22*Part_III!L152/1000</f>
        <v>0</v>
      </c>
      <c r="M68" s="115">
        <f>M22*Part_III!M152/1000</f>
        <v>0</v>
      </c>
      <c r="N68" s="115">
        <f>N22*Part_III!N152/1000</f>
        <v>0</v>
      </c>
      <c r="O68" s="115">
        <f>O22*Part_III!O152/1000</f>
        <v>0</v>
      </c>
      <c r="P68" s="36"/>
      <c r="Q68" s="115">
        <f t="shared" si="6"/>
        <v>0</v>
      </c>
      <c r="R68" s="11"/>
      <c r="S68" s="4"/>
      <c r="T68" s="17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5">
      <c r="A69" s="4"/>
      <c r="B69" s="10"/>
      <c r="C69" s="94">
        <f t="shared" si="7"/>
        <v>2029</v>
      </c>
      <c r="D69" s="115">
        <f>D23*Part_III!D153/1000</f>
        <v>0</v>
      </c>
      <c r="E69" s="115">
        <f>E23*Part_III!E153/1000</f>
        <v>0</v>
      </c>
      <c r="F69" s="115">
        <f>F23*Part_III!F153/1000</f>
        <v>0</v>
      </c>
      <c r="G69" s="115">
        <f>G23*Part_III!G153/1000</f>
        <v>0</v>
      </c>
      <c r="H69" s="115">
        <f>H23*Part_III!H153/1000</f>
        <v>0</v>
      </c>
      <c r="I69" s="115">
        <f>I23*Part_III!I153/1000</f>
        <v>0</v>
      </c>
      <c r="J69" s="115">
        <f>J23*Part_III!J153/1000</f>
        <v>0</v>
      </c>
      <c r="K69" s="115">
        <f>K23*Part_III!K153/1000</f>
        <v>0</v>
      </c>
      <c r="L69" s="115">
        <f>L23*Part_III!L153/1000</f>
        <v>0</v>
      </c>
      <c r="M69" s="115">
        <f>M23*Part_III!M153/1000</f>
        <v>0</v>
      </c>
      <c r="N69" s="115">
        <f>N23*Part_III!N153/1000</f>
        <v>0</v>
      </c>
      <c r="O69" s="115">
        <f>O23*Part_III!O153/1000</f>
        <v>0</v>
      </c>
      <c r="P69" s="36"/>
      <c r="Q69" s="115">
        <f t="shared" si="6"/>
        <v>0</v>
      </c>
      <c r="R69" s="11"/>
      <c r="S69" s="4"/>
      <c r="T69" s="17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5">
      <c r="A70" s="4"/>
      <c r="B70" s="10"/>
      <c r="C70" s="94">
        <f t="shared" si="7"/>
        <v>2030</v>
      </c>
      <c r="D70" s="115">
        <f>D24*Part_III!D154/1000</f>
        <v>0</v>
      </c>
      <c r="E70" s="115">
        <f>E24*Part_III!E154/1000</f>
        <v>0</v>
      </c>
      <c r="F70" s="115">
        <f>F24*Part_III!F154/1000</f>
        <v>0</v>
      </c>
      <c r="G70" s="115">
        <f>G24*Part_III!G154/1000</f>
        <v>0</v>
      </c>
      <c r="H70" s="115">
        <f>H24*Part_III!H154/1000</f>
        <v>0</v>
      </c>
      <c r="I70" s="115">
        <f>I24*Part_III!I154/1000</f>
        <v>0</v>
      </c>
      <c r="J70" s="115">
        <f>J24*Part_III!J154/1000</f>
        <v>0</v>
      </c>
      <c r="K70" s="115">
        <f>K24*Part_III!K154/1000</f>
        <v>0</v>
      </c>
      <c r="L70" s="115">
        <f>L24*Part_III!L154/1000</f>
        <v>0</v>
      </c>
      <c r="M70" s="115">
        <f>M24*Part_III!M154/1000</f>
        <v>0</v>
      </c>
      <c r="N70" s="115">
        <f>N24*Part_III!N154/1000</f>
        <v>0</v>
      </c>
      <c r="O70" s="115">
        <f>O24*Part_III!O154/1000</f>
        <v>0</v>
      </c>
      <c r="P70" s="36"/>
      <c r="Q70" s="115">
        <f t="shared" si="6"/>
        <v>0</v>
      </c>
      <c r="R70" s="11"/>
      <c r="S70" s="4"/>
      <c r="T70" s="17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5">
      <c r="A71" s="4"/>
      <c r="B71" s="10"/>
      <c r="C71" s="94">
        <f t="shared" si="7"/>
        <v>2031</v>
      </c>
      <c r="D71" s="115">
        <f>D25*Part_III!D155/1000</f>
        <v>0</v>
      </c>
      <c r="E71" s="115">
        <f>E25*Part_III!E155/1000</f>
        <v>0</v>
      </c>
      <c r="F71" s="115">
        <f>F25*Part_III!F155/1000</f>
        <v>0</v>
      </c>
      <c r="G71" s="115">
        <f>G25*Part_III!G155/1000</f>
        <v>0</v>
      </c>
      <c r="H71" s="115">
        <f>H25*Part_III!H155/1000</f>
        <v>0</v>
      </c>
      <c r="I71" s="115">
        <f>I25*Part_III!I155/1000</f>
        <v>0</v>
      </c>
      <c r="J71" s="115">
        <f>J25*Part_III!J155/1000</f>
        <v>0</v>
      </c>
      <c r="K71" s="115">
        <f>K25*Part_III!K155/1000</f>
        <v>0</v>
      </c>
      <c r="L71" s="115">
        <f>L25*Part_III!L155/1000</f>
        <v>0</v>
      </c>
      <c r="M71" s="115">
        <f>M25*Part_III!M155/1000</f>
        <v>0</v>
      </c>
      <c r="N71" s="115">
        <f>N25*Part_III!N155/1000</f>
        <v>0</v>
      </c>
      <c r="O71" s="115">
        <f>O25*Part_III!O155/1000</f>
        <v>0</v>
      </c>
      <c r="P71" s="36"/>
      <c r="Q71" s="115">
        <f t="shared" si="6"/>
        <v>0</v>
      </c>
      <c r="R71" s="11"/>
      <c r="S71" s="4"/>
      <c r="T71" s="17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5">
      <c r="A72" s="4"/>
      <c r="B72" s="10"/>
      <c r="C72" s="94">
        <f t="shared" si="7"/>
        <v>2032</v>
      </c>
      <c r="D72" s="115">
        <f>D26*Part_III!D156/1000</f>
        <v>0</v>
      </c>
      <c r="E72" s="115">
        <f>E26*Part_III!E156/1000</f>
        <v>0</v>
      </c>
      <c r="F72" s="115">
        <f>F26*Part_III!F156/1000</f>
        <v>0</v>
      </c>
      <c r="G72" s="115">
        <f>G26*Part_III!G156/1000</f>
        <v>0</v>
      </c>
      <c r="H72" s="115">
        <f>H26*Part_III!H156/1000</f>
        <v>0</v>
      </c>
      <c r="I72" s="115">
        <f>I26*Part_III!I156/1000</f>
        <v>0</v>
      </c>
      <c r="J72" s="115">
        <f>J26*Part_III!J156/1000</f>
        <v>0</v>
      </c>
      <c r="K72" s="115">
        <f>K26*Part_III!K156/1000</f>
        <v>0</v>
      </c>
      <c r="L72" s="115">
        <f>L26*Part_III!L156/1000</f>
        <v>0</v>
      </c>
      <c r="M72" s="115">
        <f>M26*Part_III!M156/1000</f>
        <v>0</v>
      </c>
      <c r="N72" s="115">
        <f>N26*Part_III!N156/1000</f>
        <v>0</v>
      </c>
      <c r="O72" s="115">
        <f>O26*Part_III!O156/1000</f>
        <v>0</v>
      </c>
      <c r="P72" s="36"/>
      <c r="Q72" s="115">
        <f t="shared" si="6"/>
        <v>0</v>
      </c>
      <c r="R72" s="11"/>
      <c r="S72" s="4"/>
      <c r="T72" s="17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5">
      <c r="A73" s="4"/>
      <c r="B73" s="10"/>
      <c r="C73" s="94">
        <f t="shared" si="7"/>
        <v>2033</v>
      </c>
      <c r="D73" s="115">
        <f>D27*Part_III!D157/1000</f>
        <v>0</v>
      </c>
      <c r="E73" s="115">
        <f>E27*Part_III!E157/1000</f>
        <v>0</v>
      </c>
      <c r="F73" s="115">
        <f>F27*Part_III!F157/1000</f>
        <v>0</v>
      </c>
      <c r="G73" s="115">
        <f>G27*Part_III!G157/1000</f>
        <v>0</v>
      </c>
      <c r="H73" s="115">
        <f>H27*Part_III!H157/1000</f>
        <v>0</v>
      </c>
      <c r="I73" s="115">
        <f>I27*Part_III!I157/1000</f>
        <v>0</v>
      </c>
      <c r="J73" s="115">
        <f>J27*Part_III!J157/1000</f>
        <v>0</v>
      </c>
      <c r="K73" s="115">
        <f>K27*Part_III!K157/1000</f>
        <v>0</v>
      </c>
      <c r="L73" s="115">
        <f>L27*Part_III!L157/1000</f>
        <v>0</v>
      </c>
      <c r="M73" s="115">
        <f>M27*Part_III!M157/1000</f>
        <v>0</v>
      </c>
      <c r="N73" s="115">
        <f>N27*Part_III!N157/1000</f>
        <v>0</v>
      </c>
      <c r="O73" s="115">
        <f>O27*Part_III!O157/1000</f>
        <v>0</v>
      </c>
      <c r="P73" s="36"/>
      <c r="Q73" s="115">
        <f t="shared" si="6"/>
        <v>0</v>
      </c>
      <c r="R73" s="11"/>
      <c r="S73" s="4"/>
      <c r="T73" s="17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5">
      <c r="A74" s="4"/>
      <c r="B74" s="10"/>
      <c r="C74" s="94">
        <f t="shared" si="7"/>
        <v>2034</v>
      </c>
      <c r="D74" s="115">
        <f>D28*Part_III!D158/1000</f>
        <v>0</v>
      </c>
      <c r="E74" s="115">
        <f>E28*Part_III!E158/1000</f>
        <v>0</v>
      </c>
      <c r="F74" s="115">
        <f>F28*Part_III!F158/1000</f>
        <v>0</v>
      </c>
      <c r="G74" s="115">
        <f>G28*Part_III!G158/1000</f>
        <v>0</v>
      </c>
      <c r="H74" s="115">
        <f>H28*Part_III!H158/1000</f>
        <v>0</v>
      </c>
      <c r="I74" s="115">
        <f>I28*Part_III!I158/1000</f>
        <v>0</v>
      </c>
      <c r="J74" s="115">
        <f>J28*Part_III!J158/1000</f>
        <v>0</v>
      </c>
      <c r="K74" s="115">
        <f>K28*Part_III!K158/1000</f>
        <v>0</v>
      </c>
      <c r="L74" s="115">
        <f>L28*Part_III!L158/1000</f>
        <v>0</v>
      </c>
      <c r="M74" s="115">
        <f>M28*Part_III!M158/1000</f>
        <v>0</v>
      </c>
      <c r="N74" s="115">
        <f>N28*Part_III!N158/1000</f>
        <v>0</v>
      </c>
      <c r="O74" s="115">
        <f>O28*Part_III!O158/1000</f>
        <v>0</v>
      </c>
      <c r="P74" s="36"/>
      <c r="Q74" s="115">
        <f t="shared" si="6"/>
        <v>0</v>
      </c>
      <c r="R74" s="11"/>
      <c r="S74" s="4"/>
      <c r="T74" s="17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5">
      <c r="A75" s="4"/>
      <c r="B75" s="10"/>
      <c r="C75" s="94">
        <f t="shared" si="7"/>
        <v>2035</v>
      </c>
      <c r="D75" s="115">
        <f>D29*Part_III!D159/1000</f>
        <v>0</v>
      </c>
      <c r="E75" s="115">
        <f>E29*Part_III!E159/1000</f>
        <v>0</v>
      </c>
      <c r="F75" s="115">
        <f>F29*Part_III!F159/1000</f>
        <v>0</v>
      </c>
      <c r="G75" s="115">
        <f>G29*Part_III!G159/1000</f>
        <v>0</v>
      </c>
      <c r="H75" s="115">
        <f>H29*Part_III!H159/1000</f>
        <v>0</v>
      </c>
      <c r="I75" s="115">
        <f>I29*Part_III!I159/1000</f>
        <v>0</v>
      </c>
      <c r="J75" s="115">
        <f>J29*Part_III!J159/1000</f>
        <v>0</v>
      </c>
      <c r="K75" s="115">
        <f>K29*Part_III!K159/1000</f>
        <v>0</v>
      </c>
      <c r="L75" s="115">
        <f>L29*Part_III!L159/1000</f>
        <v>0</v>
      </c>
      <c r="M75" s="115">
        <f>M29*Part_III!M159/1000</f>
        <v>0</v>
      </c>
      <c r="N75" s="115">
        <f>N29*Part_III!N159/1000</f>
        <v>0</v>
      </c>
      <c r="O75" s="115">
        <f>O29*Part_III!O159/1000</f>
        <v>0</v>
      </c>
      <c r="P75" s="36"/>
      <c r="Q75" s="115">
        <f t="shared" si="6"/>
        <v>0</v>
      </c>
      <c r="R75" s="11"/>
      <c r="S75" s="4"/>
      <c r="T75" s="17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5">
      <c r="A76" s="4"/>
      <c r="B76" s="10"/>
      <c r="C76" s="94">
        <f t="shared" si="7"/>
        <v>2036</v>
      </c>
      <c r="D76" s="115">
        <f>D30*Part_III!D160/1000</f>
        <v>0</v>
      </c>
      <c r="E76" s="115">
        <f>E30*Part_III!E160/1000</f>
        <v>0</v>
      </c>
      <c r="F76" s="115">
        <f>F30*Part_III!F160/1000</f>
        <v>0</v>
      </c>
      <c r="G76" s="115">
        <f>G30*Part_III!G160/1000</f>
        <v>0</v>
      </c>
      <c r="H76" s="115">
        <f>H30*Part_III!H160/1000</f>
        <v>0</v>
      </c>
      <c r="I76" s="115">
        <f>I30*Part_III!I160/1000</f>
        <v>0</v>
      </c>
      <c r="J76" s="115">
        <f>J30*Part_III!J160/1000</f>
        <v>0</v>
      </c>
      <c r="K76" s="115">
        <f>K30*Part_III!K160/1000</f>
        <v>0</v>
      </c>
      <c r="L76" s="115">
        <f>L30*Part_III!L160/1000</f>
        <v>0</v>
      </c>
      <c r="M76" s="115">
        <f>M30*Part_III!M160/1000</f>
        <v>0</v>
      </c>
      <c r="N76" s="115">
        <f>N30*Part_III!N160/1000</f>
        <v>0</v>
      </c>
      <c r="O76" s="115">
        <f>O30*Part_III!O160/1000</f>
        <v>0</v>
      </c>
      <c r="P76" s="36"/>
      <c r="Q76" s="115">
        <f t="shared" si="6"/>
        <v>0</v>
      </c>
      <c r="R76" s="11"/>
      <c r="S76" s="4"/>
      <c r="T76" s="17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5">
      <c r="A77" s="4"/>
      <c r="B77" s="10"/>
      <c r="C77" s="94">
        <f t="shared" si="7"/>
        <v>2037</v>
      </c>
      <c r="D77" s="115">
        <f>D31*Part_III!D161/1000</f>
        <v>0</v>
      </c>
      <c r="E77" s="115">
        <f>E31*Part_III!E161/1000</f>
        <v>0</v>
      </c>
      <c r="F77" s="115">
        <f>F31*Part_III!F161/1000</f>
        <v>0</v>
      </c>
      <c r="G77" s="115">
        <f>G31*Part_III!G161/1000</f>
        <v>0</v>
      </c>
      <c r="H77" s="115">
        <f>H31*Part_III!H161/1000</f>
        <v>0</v>
      </c>
      <c r="I77" s="115">
        <f>I31*Part_III!I161/1000</f>
        <v>0</v>
      </c>
      <c r="J77" s="115">
        <f>J31*Part_III!J161/1000</f>
        <v>0</v>
      </c>
      <c r="K77" s="115">
        <f>K31*Part_III!K161/1000</f>
        <v>0</v>
      </c>
      <c r="L77" s="115">
        <f>L31*Part_III!L161/1000</f>
        <v>0</v>
      </c>
      <c r="M77" s="115">
        <f>M31*Part_III!M161/1000</f>
        <v>0</v>
      </c>
      <c r="N77" s="115">
        <f>N31*Part_III!N161/1000</f>
        <v>0</v>
      </c>
      <c r="O77" s="115">
        <f>O31*Part_III!O161/1000</f>
        <v>0</v>
      </c>
      <c r="P77" s="36"/>
      <c r="Q77" s="115">
        <f t="shared" si="6"/>
        <v>0</v>
      </c>
      <c r="R77" s="11"/>
      <c r="S77" s="4"/>
      <c r="T77" s="17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5">
      <c r="A78" s="4"/>
      <c r="B78" s="10"/>
      <c r="C78" s="94">
        <f t="shared" si="7"/>
        <v>2038</v>
      </c>
      <c r="D78" s="115">
        <f>D32*Part_III!D162/1000</f>
        <v>0</v>
      </c>
      <c r="E78" s="115">
        <f>E32*Part_III!E162/1000</f>
        <v>0</v>
      </c>
      <c r="F78" s="115">
        <f>F32*Part_III!F162/1000</f>
        <v>0</v>
      </c>
      <c r="G78" s="115">
        <f>G32*Part_III!G162/1000</f>
        <v>0</v>
      </c>
      <c r="H78" s="115">
        <f>H32*Part_III!H162/1000</f>
        <v>0</v>
      </c>
      <c r="I78" s="115">
        <f>I32*Part_III!I162/1000</f>
        <v>0</v>
      </c>
      <c r="J78" s="115">
        <f>J32*Part_III!J162/1000</f>
        <v>0</v>
      </c>
      <c r="K78" s="115">
        <f>K32*Part_III!K162/1000</f>
        <v>0</v>
      </c>
      <c r="L78" s="115">
        <f>L32*Part_III!L162/1000</f>
        <v>0</v>
      </c>
      <c r="M78" s="115">
        <f>M32*Part_III!M162/1000</f>
        <v>0</v>
      </c>
      <c r="N78" s="115">
        <f>N32*Part_III!N162/1000</f>
        <v>0</v>
      </c>
      <c r="O78" s="115">
        <f>O32*Part_III!O162/1000</f>
        <v>0</v>
      </c>
      <c r="P78" s="36"/>
      <c r="Q78" s="115">
        <f t="shared" si="6"/>
        <v>0</v>
      </c>
      <c r="R78" s="11"/>
      <c r="S78" s="4"/>
      <c r="T78" s="17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5">
      <c r="A79" s="4"/>
      <c r="B79" s="10"/>
      <c r="C79" s="94">
        <f t="shared" si="7"/>
        <v>2039</v>
      </c>
      <c r="D79" s="115">
        <f>D33*Part_III!D163/1000</f>
        <v>0</v>
      </c>
      <c r="E79" s="115">
        <f>E33*Part_III!E163/1000</f>
        <v>0</v>
      </c>
      <c r="F79" s="115">
        <f>F33*Part_III!F163/1000</f>
        <v>0</v>
      </c>
      <c r="G79" s="115">
        <f>G33*Part_III!G163/1000</f>
        <v>0</v>
      </c>
      <c r="H79" s="115">
        <f>H33*Part_III!H163/1000</f>
        <v>0</v>
      </c>
      <c r="I79" s="115">
        <f>I33*Part_III!I163/1000</f>
        <v>0</v>
      </c>
      <c r="J79" s="115">
        <f>J33*Part_III!J163/1000</f>
        <v>0</v>
      </c>
      <c r="K79" s="115">
        <f>K33*Part_III!K163/1000</f>
        <v>0</v>
      </c>
      <c r="L79" s="115">
        <f>L33*Part_III!L163/1000</f>
        <v>0</v>
      </c>
      <c r="M79" s="115">
        <f>M33*Part_III!M163/1000</f>
        <v>0</v>
      </c>
      <c r="N79" s="115">
        <f>N33*Part_III!N163/1000</f>
        <v>0</v>
      </c>
      <c r="O79" s="115">
        <f>O33*Part_III!O163/1000</f>
        <v>0</v>
      </c>
      <c r="P79" s="36"/>
      <c r="Q79" s="115">
        <f t="shared" si="6"/>
        <v>0</v>
      </c>
      <c r="R79" s="11"/>
      <c r="S79" s="4"/>
      <c r="T79" s="17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5">
      <c r="A80" s="4"/>
      <c r="B80" s="10"/>
      <c r="C80" s="94">
        <f t="shared" si="7"/>
        <v>2040</v>
      </c>
      <c r="D80" s="115">
        <f>D34*Part_III!D164/1000</f>
        <v>0</v>
      </c>
      <c r="E80" s="115">
        <f>E34*Part_III!E164/1000</f>
        <v>0</v>
      </c>
      <c r="F80" s="115">
        <f>F34*Part_III!F164/1000</f>
        <v>0</v>
      </c>
      <c r="G80" s="115">
        <f>G34*Part_III!G164/1000</f>
        <v>0</v>
      </c>
      <c r="H80" s="115">
        <f>H34*Part_III!H164/1000</f>
        <v>0</v>
      </c>
      <c r="I80" s="115">
        <f>I34*Part_III!I164/1000</f>
        <v>0</v>
      </c>
      <c r="J80" s="115">
        <f>J34*Part_III!J164/1000</f>
        <v>0</v>
      </c>
      <c r="K80" s="115">
        <f>K34*Part_III!K164/1000</f>
        <v>0</v>
      </c>
      <c r="L80" s="115">
        <f>L34*Part_III!L164/1000</f>
        <v>0</v>
      </c>
      <c r="M80" s="115">
        <f>M34*Part_III!M164/1000</f>
        <v>0</v>
      </c>
      <c r="N80" s="115">
        <f>N34*Part_III!N164/1000</f>
        <v>0</v>
      </c>
      <c r="O80" s="115">
        <f>O34*Part_III!O164/1000</f>
        <v>0</v>
      </c>
      <c r="P80" s="36"/>
      <c r="Q80" s="115">
        <f t="shared" si="6"/>
        <v>0</v>
      </c>
      <c r="R80" s="11"/>
      <c r="S80" s="4"/>
      <c r="T80" s="17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4"/>
      <c r="B81" s="10"/>
      <c r="C81" s="94">
        <f t="shared" si="7"/>
        <v>2041</v>
      </c>
      <c r="D81" s="115">
        <f>D35*Part_III!D165/1000</f>
        <v>0</v>
      </c>
      <c r="E81" s="115">
        <f>E35*Part_III!E165/1000</f>
        <v>0</v>
      </c>
      <c r="F81" s="115">
        <f>F35*Part_III!F165/1000</f>
        <v>0</v>
      </c>
      <c r="G81" s="115">
        <f>G35*Part_III!G165/1000</f>
        <v>0</v>
      </c>
      <c r="H81" s="115">
        <f>H35*Part_III!H165/1000</f>
        <v>0</v>
      </c>
      <c r="I81" s="115">
        <f>I35*Part_III!I165/1000</f>
        <v>0</v>
      </c>
      <c r="J81" s="115">
        <f>J35*Part_III!J165/1000</f>
        <v>0</v>
      </c>
      <c r="K81" s="115">
        <f>K35*Part_III!K165/1000</f>
        <v>0</v>
      </c>
      <c r="L81" s="115">
        <f>L35*Part_III!L165/1000</f>
        <v>0</v>
      </c>
      <c r="M81" s="115">
        <f>M35*Part_III!M165/1000</f>
        <v>0</v>
      </c>
      <c r="N81" s="115">
        <f>N35*Part_III!N165/1000</f>
        <v>0</v>
      </c>
      <c r="O81" s="115">
        <f>O35*Part_III!O165/1000</f>
        <v>0</v>
      </c>
      <c r="P81" s="36"/>
      <c r="Q81" s="115">
        <f t="shared" si="6"/>
        <v>0</v>
      </c>
      <c r="R81" s="11"/>
      <c r="S81" s="4"/>
      <c r="T81" s="17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5">
      <c r="A82" s="4"/>
      <c r="B82" s="10"/>
      <c r="C82" s="94">
        <f t="shared" si="7"/>
        <v>2042</v>
      </c>
      <c r="D82" s="115">
        <f>D36*Part_III!D166/1000</f>
        <v>0</v>
      </c>
      <c r="E82" s="115">
        <f>E36*Part_III!E166/1000</f>
        <v>0</v>
      </c>
      <c r="F82" s="115">
        <f>F36*Part_III!F166/1000</f>
        <v>0</v>
      </c>
      <c r="G82" s="115">
        <f>G36*Part_III!G166/1000</f>
        <v>0</v>
      </c>
      <c r="H82" s="115">
        <f>H36*Part_III!H166/1000</f>
        <v>0</v>
      </c>
      <c r="I82" s="115">
        <f>I36*Part_III!I166/1000</f>
        <v>0</v>
      </c>
      <c r="J82" s="115">
        <f>J36*Part_III!J166/1000</f>
        <v>0</v>
      </c>
      <c r="K82" s="115">
        <f>K36*Part_III!K166/1000</f>
        <v>0</v>
      </c>
      <c r="L82" s="115">
        <f>L36*Part_III!L166/1000</f>
        <v>0</v>
      </c>
      <c r="M82" s="115">
        <f>M36*Part_III!M166/1000</f>
        <v>0</v>
      </c>
      <c r="N82" s="115">
        <f>N36*Part_III!N166/1000</f>
        <v>0</v>
      </c>
      <c r="O82" s="115">
        <f>O36*Part_III!O166/1000</f>
        <v>0</v>
      </c>
      <c r="P82" s="36"/>
      <c r="Q82" s="115">
        <f t="shared" si="6"/>
        <v>0</v>
      </c>
      <c r="R82" s="11"/>
      <c r="S82" s="4"/>
      <c r="T82" s="17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5">
      <c r="A83" s="4"/>
      <c r="B83" s="10"/>
      <c r="C83" s="94">
        <f t="shared" si="7"/>
        <v>2043</v>
      </c>
      <c r="D83" s="115">
        <f>D37*Part_III!D167/1000</f>
        <v>0</v>
      </c>
      <c r="E83" s="115">
        <f>E37*Part_III!E167/1000</f>
        <v>0</v>
      </c>
      <c r="F83" s="115">
        <f>F37*Part_III!F167/1000</f>
        <v>0</v>
      </c>
      <c r="G83" s="115">
        <f>G37*Part_III!G167/1000</f>
        <v>0</v>
      </c>
      <c r="H83" s="115">
        <f>H37*Part_III!H167/1000</f>
        <v>0</v>
      </c>
      <c r="I83" s="115">
        <f>I37*Part_III!I167/1000</f>
        <v>0</v>
      </c>
      <c r="J83" s="115">
        <f>J37*Part_III!J167/1000</f>
        <v>0</v>
      </c>
      <c r="K83" s="115">
        <f>K37*Part_III!K167/1000</f>
        <v>0</v>
      </c>
      <c r="L83" s="115">
        <f>L37*Part_III!L167/1000</f>
        <v>0</v>
      </c>
      <c r="M83" s="115">
        <f>M37*Part_III!M167/1000</f>
        <v>0</v>
      </c>
      <c r="N83" s="115">
        <f>N37*Part_III!N167/1000</f>
        <v>0</v>
      </c>
      <c r="O83" s="115">
        <f>O37*Part_III!O167/1000</f>
        <v>0</v>
      </c>
      <c r="P83" s="36"/>
      <c r="Q83" s="115">
        <f t="shared" si="6"/>
        <v>0</v>
      </c>
      <c r="R83" s="11"/>
      <c r="S83" s="4"/>
      <c r="T83" s="17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10"/>
      <c r="C84" s="94">
        <f t="shared" si="7"/>
        <v>2044</v>
      </c>
      <c r="D84" s="115">
        <f>D38*Part_III!D168/1000</f>
        <v>0</v>
      </c>
      <c r="E84" s="115">
        <f>E38*Part_III!E168/1000</f>
        <v>0</v>
      </c>
      <c r="F84" s="115">
        <f>F38*Part_III!F168/1000</f>
        <v>0</v>
      </c>
      <c r="G84" s="115">
        <f>G38*Part_III!G168/1000</f>
        <v>0</v>
      </c>
      <c r="H84" s="115">
        <f>H38*Part_III!H168/1000</f>
        <v>0</v>
      </c>
      <c r="I84" s="115">
        <f>I38*Part_III!I168/1000</f>
        <v>0</v>
      </c>
      <c r="J84" s="115">
        <f>J38*Part_III!J168/1000</f>
        <v>0</v>
      </c>
      <c r="K84" s="115">
        <f>K38*Part_III!K168/1000</f>
        <v>0</v>
      </c>
      <c r="L84" s="115">
        <f>L38*Part_III!L168/1000</f>
        <v>0</v>
      </c>
      <c r="M84" s="115">
        <f>M38*Part_III!M168/1000</f>
        <v>0</v>
      </c>
      <c r="N84" s="115">
        <f>N38*Part_III!N168/1000</f>
        <v>0</v>
      </c>
      <c r="O84" s="115">
        <f>O38*Part_III!O168/1000</f>
        <v>0</v>
      </c>
      <c r="P84" s="36"/>
      <c r="Q84" s="115">
        <f t="shared" si="6"/>
        <v>0</v>
      </c>
      <c r="R84" s="11"/>
      <c r="S84" s="4"/>
      <c r="T84" s="17"/>
      <c r="U84" s="4"/>
      <c r="V84" s="4"/>
      <c r="W84" s="4"/>
      <c r="X84" s="4"/>
      <c r="Y84" s="4"/>
      <c r="Z84" s="4"/>
      <c r="AA84" s="4"/>
      <c r="AB84" s="4"/>
      <c r="AC84" s="4"/>
    </row>
    <row r="85" spans="1:29" x14ac:dyDescent="0.25">
      <c r="A85" s="4"/>
      <c r="B85" s="10"/>
      <c r="C85" s="94">
        <f t="shared" si="7"/>
        <v>2045</v>
      </c>
      <c r="D85" s="115">
        <f>D39*Part_III!D169/1000</f>
        <v>0</v>
      </c>
      <c r="E85" s="115">
        <f>E39*Part_III!E169/1000</f>
        <v>0</v>
      </c>
      <c r="F85" s="115">
        <f>F39*Part_III!F169/1000</f>
        <v>0</v>
      </c>
      <c r="G85" s="115">
        <f>G39*Part_III!G169/1000</f>
        <v>0</v>
      </c>
      <c r="H85" s="115">
        <f>H39*Part_III!H169/1000</f>
        <v>0</v>
      </c>
      <c r="I85" s="115">
        <f>I39*Part_III!I169/1000</f>
        <v>0</v>
      </c>
      <c r="J85" s="115">
        <f>J39*Part_III!J169/1000</f>
        <v>0</v>
      </c>
      <c r="K85" s="115">
        <f>K39*Part_III!K169/1000</f>
        <v>0</v>
      </c>
      <c r="L85" s="115">
        <f>L39*Part_III!L169/1000</f>
        <v>0</v>
      </c>
      <c r="M85" s="115">
        <f>M39*Part_III!M169/1000</f>
        <v>0</v>
      </c>
      <c r="N85" s="115">
        <f>N39*Part_III!N169/1000</f>
        <v>0</v>
      </c>
      <c r="O85" s="115">
        <f>O39*Part_III!O169/1000</f>
        <v>0</v>
      </c>
      <c r="P85" s="36"/>
      <c r="Q85" s="115">
        <f t="shared" si="6"/>
        <v>0</v>
      </c>
      <c r="R85" s="11"/>
      <c r="S85" s="4"/>
      <c r="T85" s="17"/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s="4"/>
      <c r="B86" s="10"/>
      <c r="C86" s="94">
        <f t="shared" si="7"/>
        <v>2046</v>
      </c>
      <c r="D86" s="115">
        <f>D40*Part_III!D170/1000</f>
        <v>0</v>
      </c>
      <c r="E86" s="115">
        <f>E40*Part_III!E170/1000</f>
        <v>0</v>
      </c>
      <c r="F86" s="115">
        <f>F40*Part_III!F170/1000</f>
        <v>0</v>
      </c>
      <c r="G86" s="115">
        <f>G40*Part_III!G170/1000</f>
        <v>0</v>
      </c>
      <c r="H86" s="115">
        <f>H40*Part_III!H170/1000</f>
        <v>0</v>
      </c>
      <c r="I86" s="115">
        <f>I40*Part_III!I170/1000</f>
        <v>0</v>
      </c>
      <c r="J86" s="115">
        <f>J40*Part_III!J170/1000</f>
        <v>0</v>
      </c>
      <c r="K86" s="115">
        <f>K40*Part_III!K170/1000</f>
        <v>0</v>
      </c>
      <c r="L86" s="115">
        <f>L40*Part_III!L170/1000</f>
        <v>0</v>
      </c>
      <c r="M86" s="115">
        <f>M40*Part_III!M170/1000</f>
        <v>0</v>
      </c>
      <c r="N86" s="115">
        <f>N40*Part_III!N170/1000</f>
        <v>0</v>
      </c>
      <c r="O86" s="115">
        <f>O40*Part_III!O170/1000</f>
        <v>0</v>
      </c>
      <c r="P86" s="36"/>
      <c r="Q86" s="115">
        <f t="shared" si="6"/>
        <v>0</v>
      </c>
      <c r="R86" s="11"/>
      <c r="S86" s="4"/>
      <c r="T86" s="17"/>
      <c r="U86" s="4"/>
      <c r="V86" s="4"/>
      <c r="W86" s="4"/>
      <c r="X86" s="4"/>
      <c r="Y86" s="4"/>
      <c r="Z86" s="4"/>
      <c r="AA86" s="4"/>
      <c r="AB86" s="4"/>
      <c r="AC86" s="4"/>
    </row>
    <row r="87" spans="1:29" x14ac:dyDescent="0.25">
      <c r="A87" s="4"/>
      <c r="B87" s="10"/>
      <c r="C87" s="94">
        <f t="shared" si="7"/>
        <v>2047</v>
      </c>
      <c r="D87" s="115">
        <f>D41*Part_III!D171/1000</f>
        <v>0</v>
      </c>
      <c r="E87" s="115">
        <f>E41*Part_III!E171/1000</f>
        <v>0</v>
      </c>
      <c r="F87" s="115">
        <f>F41*Part_III!F171/1000</f>
        <v>0</v>
      </c>
      <c r="G87" s="115">
        <f>G41*Part_III!G171/1000</f>
        <v>0</v>
      </c>
      <c r="H87" s="115">
        <f>H41*Part_III!H171/1000</f>
        <v>0</v>
      </c>
      <c r="I87" s="115">
        <f>I41*Part_III!I171/1000</f>
        <v>0</v>
      </c>
      <c r="J87" s="115">
        <f>J41*Part_III!J171/1000</f>
        <v>0</v>
      </c>
      <c r="K87" s="115">
        <f>K41*Part_III!K171/1000</f>
        <v>0</v>
      </c>
      <c r="L87" s="115">
        <f>L41*Part_III!L171/1000</f>
        <v>0</v>
      </c>
      <c r="M87" s="115">
        <f>M41*Part_III!M171/1000</f>
        <v>0</v>
      </c>
      <c r="N87" s="115">
        <f>N41*Part_III!N171/1000</f>
        <v>0</v>
      </c>
      <c r="O87" s="115">
        <f>O41*Part_III!O171/1000</f>
        <v>0</v>
      </c>
      <c r="P87" s="36"/>
      <c r="Q87" s="115">
        <f t="shared" si="6"/>
        <v>0</v>
      </c>
      <c r="R87" s="11"/>
      <c r="S87" s="4"/>
      <c r="T87" s="17"/>
      <c r="U87" s="4"/>
      <c r="V87" s="4"/>
      <c r="W87" s="4"/>
      <c r="X87" s="4"/>
      <c r="Y87" s="4"/>
      <c r="Z87" s="4"/>
      <c r="AA87" s="4"/>
      <c r="AB87" s="4"/>
      <c r="AC87" s="4"/>
    </row>
    <row r="88" spans="1:29" x14ac:dyDescent="0.25">
      <c r="A88" s="4"/>
      <c r="B88" s="10"/>
      <c r="C88" s="94">
        <f t="shared" si="7"/>
        <v>2048</v>
      </c>
      <c r="D88" s="115">
        <f>D42*Part_III!D172/1000</f>
        <v>0</v>
      </c>
      <c r="E88" s="115">
        <f>E42*Part_III!E172/1000</f>
        <v>0</v>
      </c>
      <c r="F88" s="115">
        <f>F42*Part_III!F172/1000</f>
        <v>0</v>
      </c>
      <c r="G88" s="115">
        <f>G42*Part_III!G172/1000</f>
        <v>0</v>
      </c>
      <c r="H88" s="115">
        <f>H42*Part_III!H172/1000</f>
        <v>0</v>
      </c>
      <c r="I88" s="115">
        <f>I42*Part_III!I172/1000</f>
        <v>0</v>
      </c>
      <c r="J88" s="115">
        <f>J42*Part_III!J172/1000</f>
        <v>0</v>
      </c>
      <c r="K88" s="115">
        <f>K42*Part_III!K172/1000</f>
        <v>0</v>
      </c>
      <c r="L88" s="115">
        <f>L42*Part_III!L172/1000</f>
        <v>0</v>
      </c>
      <c r="M88" s="115">
        <f>M42*Part_III!M172/1000</f>
        <v>0</v>
      </c>
      <c r="N88" s="115">
        <f>N42*Part_III!N172/1000</f>
        <v>0</v>
      </c>
      <c r="O88" s="115">
        <f>O42*Part_III!O172/1000</f>
        <v>0</v>
      </c>
      <c r="P88" s="36"/>
      <c r="Q88" s="115">
        <f t="shared" si="6"/>
        <v>0</v>
      </c>
      <c r="R88" s="11"/>
      <c r="S88" s="4"/>
      <c r="T88" s="17"/>
      <c r="U88" s="4"/>
      <c r="V88" s="4"/>
      <c r="W88" s="4"/>
      <c r="X88" s="4"/>
      <c r="Y88" s="4"/>
      <c r="Z88" s="4"/>
      <c r="AA88" s="4"/>
      <c r="AB88" s="4"/>
      <c r="AC88" s="4"/>
    </row>
    <row r="89" spans="1:29" x14ac:dyDescent="0.25">
      <c r="A89" s="4"/>
      <c r="B89" s="10"/>
      <c r="C89" s="94">
        <f t="shared" si="7"/>
        <v>2049</v>
      </c>
      <c r="D89" s="115">
        <f>D43*Part_III!D173/1000</f>
        <v>0</v>
      </c>
      <c r="E89" s="115">
        <f>E43*Part_III!E173/1000</f>
        <v>0</v>
      </c>
      <c r="F89" s="115">
        <f>F43*Part_III!F173/1000</f>
        <v>0</v>
      </c>
      <c r="G89" s="115">
        <f>G43*Part_III!G173/1000</f>
        <v>0</v>
      </c>
      <c r="H89" s="115">
        <f>H43*Part_III!H173/1000</f>
        <v>0</v>
      </c>
      <c r="I89" s="115">
        <f>I43*Part_III!I173/1000</f>
        <v>0</v>
      </c>
      <c r="J89" s="115">
        <f>J43*Part_III!J173/1000</f>
        <v>0</v>
      </c>
      <c r="K89" s="115">
        <f>K43*Part_III!K173/1000</f>
        <v>0</v>
      </c>
      <c r="L89" s="115">
        <f>L43*Part_III!L173/1000</f>
        <v>0</v>
      </c>
      <c r="M89" s="115">
        <f>M43*Part_III!M173/1000</f>
        <v>0</v>
      </c>
      <c r="N89" s="115">
        <f>N43*Part_III!N173/1000</f>
        <v>0</v>
      </c>
      <c r="O89" s="115">
        <f>O43*Part_III!O173/1000</f>
        <v>0</v>
      </c>
      <c r="P89" s="36"/>
      <c r="Q89" s="115">
        <f t="shared" si="6"/>
        <v>0</v>
      </c>
      <c r="R89" s="11"/>
      <c r="S89" s="4"/>
      <c r="T89" s="17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5">
      <c r="A90" s="4"/>
      <c r="B90" s="10"/>
      <c r="C90" s="94">
        <f t="shared" si="7"/>
        <v>2050</v>
      </c>
      <c r="D90" s="115">
        <f>D44*Part_III!D174/1000</f>
        <v>0</v>
      </c>
      <c r="E90" s="115">
        <f>E44*Part_III!E174/1000</f>
        <v>0</v>
      </c>
      <c r="F90" s="115">
        <f>F44*Part_III!F174/1000</f>
        <v>0</v>
      </c>
      <c r="G90" s="115">
        <f>G44*Part_III!G174/1000</f>
        <v>0</v>
      </c>
      <c r="H90" s="115">
        <f>H44*Part_III!H174/1000</f>
        <v>0</v>
      </c>
      <c r="I90" s="115">
        <f>I44*Part_III!I174/1000</f>
        <v>0</v>
      </c>
      <c r="J90" s="115">
        <f>J44*Part_III!J174/1000</f>
        <v>0</v>
      </c>
      <c r="K90" s="115">
        <f>K44*Part_III!K174/1000</f>
        <v>0</v>
      </c>
      <c r="L90" s="115">
        <f>L44*Part_III!L174/1000</f>
        <v>0</v>
      </c>
      <c r="M90" s="115">
        <f>M44*Part_III!M174/1000</f>
        <v>0</v>
      </c>
      <c r="N90" s="115">
        <f>N44*Part_III!N174/1000</f>
        <v>0</v>
      </c>
      <c r="O90" s="115">
        <f>O44*Part_III!O174/1000</f>
        <v>0</v>
      </c>
      <c r="P90" s="36"/>
      <c r="Q90" s="115">
        <f t="shared" si="6"/>
        <v>0</v>
      </c>
      <c r="R90" s="11"/>
      <c r="S90" s="4"/>
      <c r="T90" s="17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5">
      <c r="A91" s="4"/>
      <c r="B91" s="10"/>
      <c r="C91" s="94">
        <f t="shared" si="7"/>
        <v>2051</v>
      </c>
      <c r="D91" s="115">
        <f>D45*Part_III!D175/1000</f>
        <v>0</v>
      </c>
      <c r="E91" s="115">
        <f>E45*Part_III!E175/1000</f>
        <v>0</v>
      </c>
      <c r="F91" s="115">
        <f>F45*Part_III!F175/1000</f>
        <v>0</v>
      </c>
      <c r="G91" s="115">
        <f>G45*Part_III!G175/1000</f>
        <v>0</v>
      </c>
      <c r="H91" s="115">
        <f>H45*Part_III!H175/1000</f>
        <v>0</v>
      </c>
      <c r="I91" s="115">
        <f>I45*Part_III!I175/1000</f>
        <v>0</v>
      </c>
      <c r="J91" s="115">
        <f>J45*Part_III!J175/1000</f>
        <v>0</v>
      </c>
      <c r="K91" s="115">
        <f>K45*Part_III!K175/1000</f>
        <v>0</v>
      </c>
      <c r="L91" s="115">
        <f>L45*Part_III!L175/1000</f>
        <v>0</v>
      </c>
      <c r="M91" s="115">
        <f>M45*Part_III!M175/1000</f>
        <v>0</v>
      </c>
      <c r="N91" s="115">
        <f>N45*Part_III!N175/1000</f>
        <v>0</v>
      </c>
      <c r="O91" s="115">
        <f>O45*Part_III!O175/1000</f>
        <v>0</v>
      </c>
      <c r="P91" s="36"/>
      <c r="Q91" s="115">
        <f t="shared" si="6"/>
        <v>0</v>
      </c>
      <c r="R91" s="11"/>
      <c r="S91" s="4"/>
      <c r="T91" s="17" t="s">
        <v>144</v>
      </c>
      <c r="U91" s="4"/>
      <c r="V91" s="4"/>
      <c r="W91" s="4"/>
      <c r="X91" s="4"/>
      <c r="Y91" s="4"/>
      <c r="Z91" s="4"/>
      <c r="AA91" s="4"/>
      <c r="AB91" s="4"/>
      <c r="AC91" s="4"/>
    </row>
    <row r="92" spans="1:29" x14ac:dyDescent="0.25">
      <c r="A92" s="4"/>
      <c r="B92" s="13"/>
      <c r="C92" s="14"/>
      <c r="D92" s="14"/>
      <c r="E92" s="1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15"/>
      <c r="S92" s="4"/>
      <c r="T92" s="17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.75" x14ac:dyDescent="0.25">
      <c r="A94" s="4"/>
      <c r="B94" s="6"/>
      <c r="C94" s="145" t="str">
        <f>Part_I!$C$2</f>
        <v>DRAFT / All Contents Subject to Further Deliberation and Final Decision</v>
      </c>
      <c r="D94" s="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.75" x14ac:dyDescent="0.3">
      <c r="A95" s="4"/>
      <c r="B95" s="10"/>
      <c r="C95" s="158" t="str">
        <f>Part_I!$C$3</f>
        <v>Offer Data Form</v>
      </c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1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5.75" x14ac:dyDescent="0.25">
      <c r="A96" s="4"/>
      <c r="B96" s="10"/>
      <c r="C96" s="159" t="str">
        <f>Part_I!$C$4</f>
        <v>NYSERDA RFP No.  ORECRFP18-1</v>
      </c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1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x14ac:dyDescent="0.25">
      <c r="A97" s="4"/>
      <c r="B97" s="10"/>
      <c r="C97" s="159" t="s">
        <v>75</v>
      </c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1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1.25" customHeight="1" x14ac:dyDescent="0.25">
      <c r="A98" s="4"/>
      <c r="B98" s="10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1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5" customHeight="1" x14ac:dyDescent="0.25">
      <c r="A99" s="4"/>
      <c r="B99" s="10"/>
      <c r="C99" s="12" t="str">
        <f>Part_I!$C$9</f>
        <v>Proposer Name</v>
      </c>
      <c r="D99" s="12"/>
      <c r="E99" s="12"/>
      <c r="F99" s="12"/>
      <c r="G99" s="12"/>
      <c r="H99" s="173" t="str">
        <f>Project_Sponsor</f>
        <v xml:space="preserve">  </v>
      </c>
      <c r="I99" s="173"/>
      <c r="J99" s="173"/>
      <c r="K99" s="173"/>
      <c r="L99" s="173"/>
      <c r="M99" s="173"/>
      <c r="N99" s="173"/>
      <c r="O99" s="173"/>
      <c r="P99" s="173"/>
      <c r="Q99" s="12"/>
      <c r="R99" s="11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5">
      <c r="A100" s="4"/>
      <c r="B100" s="10"/>
      <c r="C100" s="12" t="str">
        <f>Part_I!$C$11</f>
        <v>Offshore Wind Generation Facility Name</v>
      </c>
      <c r="D100" s="12"/>
      <c r="E100" s="12"/>
      <c r="F100" s="12"/>
      <c r="G100" s="12"/>
      <c r="H100" s="173" t="str">
        <f>Facility_Name</f>
        <v xml:space="preserve">  </v>
      </c>
      <c r="I100" s="173"/>
      <c r="J100" s="173"/>
      <c r="K100" s="173"/>
      <c r="L100" s="173"/>
      <c r="M100" s="173"/>
      <c r="N100" s="173"/>
      <c r="O100" s="173"/>
      <c r="P100" s="173"/>
      <c r="Q100" s="32"/>
      <c r="R100" s="11"/>
      <c r="S100" s="4"/>
      <c r="T100" s="17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5">
      <c r="A101" s="4"/>
      <c r="B101" s="10"/>
      <c r="C101" s="12" t="str">
        <f>Part_I!$C$16</f>
        <v>Offer Data Form ID Name</v>
      </c>
      <c r="D101" s="12"/>
      <c r="E101" s="12"/>
      <c r="F101" s="12"/>
      <c r="G101" s="12"/>
      <c r="H101" s="174" t="str">
        <f>Offer_Data_Form_ID_Name</f>
        <v/>
      </c>
      <c r="I101" s="174"/>
      <c r="J101" s="174"/>
      <c r="K101" s="174"/>
      <c r="L101" s="174"/>
      <c r="M101" s="174"/>
      <c r="N101" s="174"/>
      <c r="O101" s="174"/>
      <c r="P101" s="174"/>
      <c r="Q101" s="32"/>
      <c r="R101" s="11"/>
      <c r="S101" s="4"/>
      <c r="T101" s="17" t="str">
        <f>IF(ISBLANK(Configuration_Name),"Enter in Part I","")</f>
        <v>Enter in Part I</v>
      </c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9.75" customHeight="1" x14ac:dyDescent="0.25">
      <c r="A102" s="4"/>
      <c r="B102" s="10"/>
      <c r="C102" s="12"/>
      <c r="D102" s="12"/>
      <c r="E102" s="12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11"/>
      <c r="S102" s="4"/>
      <c r="T102" s="17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5">
      <c r="A103" s="4"/>
      <c r="B103" s="10"/>
      <c r="C103" s="184" t="str">
        <f>$C$11</f>
        <v>Price/Tenor Offer Type 3 - Non-Decreasing Price, 25-year Tenor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1"/>
      <c r="S103" s="4"/>
      <c r="T103" s="17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5">
      <c r="A104" s="4"/>
      <c r="B104" s="10"/>
      <c r="C104" s="184" t="s">
        <v>79</v>
      </c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1"/>
      <c r="S104" s="4"/>
      <c r="T104" s="17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0.5" customHeight="1" x14ac:dyDescent="0.25">
      <c r="A105" s="4"/>
      <c r="B105" s="10"/>
      <c r="C105" s="92"/>
      <c r="D105" s="47">
        <v>1</v>
      </c>
      <c r="E105" s="47">
        <f>D105+1</f>
        <v>2</v>
      </c>
      <c r="F105" s="47">
        <f t="shared" ref="F105:O105" si="8">E105+1</f>
        <v>3</v>
      </c>
      <c r="G105" s="47">
        <f t="shared" si="8"/>
        <v>4</v>
      </c>
      <c r="H105" s="47">
        <f t="shared" si="8"/>
        <v>5</v>
      </c>
      <c r="I105" s="47">
        <f t="shared" si="8"/>
        <v>6</v>
      </c>
      <c r="J105" s="47">
        <f t="shared" si="8"/>
        <v>7</v>
      </c>
      <c r="K105" s="47">
        <f t="shared" si="8"/>
        <v>8</v>
      </c>
      <c r="L105" s="47">
        <f t="shared" si="8"/>
        <v>9</v>
      </c>
      <c r="M105" s="47">
        <f t="shared" si="8"/>
        <v>10</v>
      </c>
      <c r="N105" s="47">
        <f t="shared" si="8"/>
        <v>11</v>
      </c>
      <c r="O105" s="47">
        <f t="shared" si="8"/>
        <v>12</v>
      </c>
      <c r="P105" s="92"/>
      <c r="Q105" s="92"/>
      <c r="R105" s="11"/>
      <c r="S105" s="4"/>
      <c r="T105" s="17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4"/>
      <c r="B106" s="10"/>
      <c r="C106" s="94" t="s">
        <v>9</v>
      </c>
      <c r="D106" s="94" t="s">
        <v>10</v>
      </c>
      <c r="E106" s="94" t="s">
        <v>11</v>
      </c>
      <c r="F106" s="44" t="s">
        <v>12</v>
      </c>
      <c r="G106" s="44" t="s">
        <v>13</v>
      </c>
      <c r="H106" s="44" t="s">
        <v>14</v>
      </c>
      <c r="I106" s="44" t="s">
        <v>15</v>
      </c>
      <c r="J106" s="44" t="s">
        <v>16</v>
      </c>
      <c r="K106" s="44" t="s">
        <v>17</v>
      </c>
      <c r="L106" s="44" t="s">
        <v>18</v>
      </c>
      <c r="M106" s="44" t="s">
        <v>19</v>
      </c>
      <c r="N106" s="44" t="s">
        <v>20</v>
      </c>
      <c r="O106" s="44" t="s">
        <v>21</v>
      </c>
      <c r="P106" s="34"/>
      <c r="Q106" s="111"/>
      <c r="R106" s="11"/>
      <c r="S106" s="4"/>
      <c r="T106" s="17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4"/>
      <c r="B107" s="10"/>
      <c r="C107" s="94">
        <f>Early_Year</f>
        <v>2021</v>
      </c>
      <c r="D107" s="110">
        <f>IF($X$6="Yes",IF(DATE($C107,D$105,1)&lt;Start_Date,0,IF(DATE($C107,D$105,1)&gt;DATE(YEAR(Expected_COD)+25,MONTH(Expected_COD),1),0,INDEX(Part_IV!$K$19:$K$43,$C107-Table_Year_1+IF(D$105&lt;=MONTH(Expected_COD),0,1),1))),0)</f>
        <v>0</v>
      </c>
      <c r="E107" s="110">
        <f>IF($X$6="Yes",IF(DATE($C107,E$105,1)&lt;Start_Date,0,IF(DATE($C107,E$105,1)&gt;DATE(YEAR(Expected_COD)+25,MONTH(Expected_COD),1),0,INDEX(Part_IV!$K$19:$K$43,$C107-Table_Year_1+IF(E$105&lt;=MONTH(Expected_COD),0,1),1))),0)</f>
        <v>0</v>
      </c>
      <c r="F107" s="110">
        <f>IF($X$6="Yes",IF(DATE($C107,F$105,1)&lt;Start_Date,0,IF(DATE($C107,F$105,1)&gt;DATE(YEAR(Expected_COD)+25,MONTH(Expected_COD),1),0,INDEX(Part_IV!$K$19:$K$43,$C107-Table_Year_1+IF(F$105&lt;=MONTH(Expected_COD),0,1),1))),0)</f>
        <v>0</v>
      </c>
      <c r="G107" s="110">
        <f>IF($X$6="Yes",IF(DATE($C107,G$105,1)&lt;Start_Date,0,IF(DATE($C107,G$105,1)&gt;DATE(YEAR(Expected_COD)+25,MONTH(Expected_COD),1),0,INDEX(Part_IV!$K$19:$K$43,$C107-Table_Year_1+IF(G$105&lt;=MONTH(Expected_COD),0,1),1))),0)</f>
        <v>0</v>
      </c>
      <c r="H107" s="110">
        <f>IF($X$6="Yes",IF(DATE($C107,H$105,1)&lt;Start_Date,0,IF(DATE($C107,H$105,1)&gt;DATE(YEAR(Expected_COD)+25,MONTH(Expected_COD),1),0,INDEX(Part_IV!$K$19:$K$43,$C107-Table_Year_1+IF(H$105&lt;=MONTH(Expected_COD),0,1),1))),0)</f>
        <v>0</v>
      </c>
      <c r="I107" s="110">
        <f>IF($X$6="Yes",IF(DATE($C107,I$105,1)&lt;Start_Date,0,IF(DATE($C107,I$105,1)&gt;DATE(YEAR(Expected_COD)+25,MONTH(Expected_COD),1),0,INDEX(Part_IV!$K$19:$K$43,$C107-Table_Year_1+IF(I$105&lt;=MONTH(Expected_COD),0,1),1))),0)</f>
        <v>0</v>
      </c>
      <c r="J107" s="110">
        <f>IF($X$6="Yes",IF(DATE($C107,J$105,1)&lt;Start_Date,0,IF(DATE($C107,J$105,1)&gt;DATE(YEAR(Expected_COD)+25,MONTH(Expected_COD),1),0,INDEX(Part_IV!$K$19:$K$43,$C107-Table_Year_1+IF(J$105&lt;=MONTH(Expected_COD),0,1),1))),0)</f>
        <v>0</v>
      </c>
      <c r="K107" s="110">
        <f>IF($X$6="Yes",IF(DATE($C107,K$105,1)&lt;Start_Date,0,IF(DATE($C107,K$105,1)&gt;DATE(YEAR(Expected_COD)+25,MONTH(Expected_COD),1),0,INDEX(Part_IV!$K$19:$K$43,$C107-Table_Year_1+IF(K$105&lt;=MONTH(Expected_COD),0,1),1))),0)</f>
        <v>0</v>
      </c>
      <c r="L107" s="110">
        <f>IF($X$6="Yes",IF(DATE($C107,L$105,1)&lt;Start_Date,0,IF(DATE($C107,L$105,1)&gt;DATE(YEAR(Expected_COD)+25,MONTH(Expected_COD),1),0,INDEX(Part_IV!$K$19:$K$43,$C107-Table_Year_1+IF(L$105&lt;=MONTH(Expected_COD),0,1),1))),0)</f>
        <v>0</v>
      </c>
      <c r="M107" s="110">
        <f>IF($X$6="Yes",IF(DATE($C107,M$105,1)&lt;Start_Date,0,IF(DATE($C107,M$105,1)&gt;DATE(YEAR(Expected_COD)+25,MONTH(Expected_COD),1),0,INDEX(Part_IV!$K$19:$K$43,$C107-Table_Year_1+IF(M$105&lt;=MONTH(Expected_COD),0,1),1))),0)</f>
        <v>0</v>
      </c>
      <c r="N107" s="110">
        <f>IF($X$6="Yes",IF(DATE($C107,N$105,1)&lt;Start_Date,0,IF(DATE($C107,N$105,1)&gt;DATE(YEAR(Expected_COD)+25,MONTH(Expected_COD),1),0,INDEX(Part_IV!$K$19:$K$43,$C107-Table_Year_1+IF(N$105&lt;=MONTH(Expected_COD),0,1),1))),0)</f>
        <v>0</v>
      </c>
      <c r="O107" s="110">
        <f>IF($X$6="Yes",IF(DATE($C107,O$105,1)&lt;Start_Date,0,IF(DATE($C107,O$105,1)&gt;DATE(YEAR(Expected_COD)+25,MONTH(Expected_COD),1),0,INDEX(Part_IV!$K$19:$K$43,$C107-Table_Year_1+IF(O$105&lt;=MONTH(Expected_COD),0,1),1))),0)</f>
        <v>0</v>
      </c>
      <c r="P107" s="36"/>
      <c r="Q107" s="112"/>
      <c r="R107" s="11"/>
      <c r="S107" s="4"/>
      <c r="T107" s="17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5">
      <c r="A108" s="4"/>
      <c r="B108" s="10"/>
      <c r="C108" s="94">
        <f>C107+1</f>
        <v>2022</v>
      </c>
      <c r="D108" s="110">
        <f>IF($X$6="Yes",IF(DATE($C108,D$105,1)&lt;Start_Date,0,IF(DATE($C108,D$105,1)&gt;DATE(YEAR(Expected_COD)+25,MONTH(Expected_COD),1),0,INDEX(Part_IV!$K$19:$K$43,$C108-Table_Year_1+IF(D$105&lt;=MONTH(Expected_COD),0,1),1))),0)</f>
        <v>0</v>
      </c>
      <c r="E108" s="110">
        <f>IF($X$6="Yes",IF(DATE($C108,E$105,1)&lt;Start_Date,0,IF(DATE($C108,E$105,1)&gt;DATE(YEAR(Expected_COD)+25,MONTH(Expected_COD),1),0,INDEX(Part_IV!$K$19:$K$43,$C108-Table_Year_1+IF(E$105&lt;=MONTH(Expected_COD),0,1),1))),0)</f>
        <v>0</v>
      </c>
      <c r="F108" s="110">
        <f>IF($X$6="Yes",IF(DATE($C108,F$105,1)&lt;Start_Date,0,IF(DATE($C108,F$105,1)&gt;DATE(YEAR(Expected_COD)+25,MONTH(Expected_COD),1),0,INDEX(Part_IV!$K$19:$K$43,$C108-Table_Year_1+IF(F$105&lt;=MONTH(Expected_COD),0,1),1))),0)</f>
        <v>0</v>
      </c>
      <c r="G108" s="110">
        <f>IF($X$6="Yes",IF(DATE($C108,G$105,1)&lt;Start_Date,0,IF(DATE($C108,G$105,1)&gt;DATE(YEAR(Expected_COD)+25,MONTH(Expected_COD),1),0,INDEX(Part_IV!$K$19:$K$43,$C108-Table_Year_1+IF(G$105&lt;=MONTH(Expected_COD),0,1),1))),0)</f>
        <v>0</v>
      </c>
      <c r="H108" s="110">
        <f>IF($X$6="Yes",IF(DATE($C108,H$105,1)&lt;Start_Date,0,IF(DATE($C108,H$105,1)&gt;DATE(YEAR(Expected_COD)+25,MONTH(Expected_COD),1),0,INDEX(Part_IV!$K$19:$K$43,$C108-Table_Year_1+IF(H$105&lt;=MONTH(Expected_COD),0,1),1))),0)</f>
        <v>0</v>
      </c>
      <c r="I108" s="110">
        <f>IF($X$6="Yes",IF(DATE($C108,I$105,1)&lt;Start_Date,0,IF(DATE($C108,I$105,1)&gt;DATE(YEAR(Expected_COD)+25,MONTH(Expected_COD),1),0,INDEX(Part_IV!$K$19:$K$43,$C108-Table_Year_1+IF(I$105&lt;=MONTH(Expected_COD),0,1),1))),0)</f>
        <v>0</v>
      </c>
      <c r="J108" s="110">
        <f>IF($X$6="Yes",IF(DATE($C108,J$105,1)&lt;Start_Date,0,IF(DATE($C108,J$105,1)&gt;DATE(YEAR(Expected_COD)+25,MONTH(Expected_COD),1),0,INDEX(Part_IV!$K$19:$K$43,$C108-Table_Year_1+IF(J$105&lt;=MONTH(Expected_COD),0,1),1))),0)</f>
        <v>0</v>
      </c>
      <c r="K108" s="110">
        <f>IF($X$6="Yes",IF(DATE($C108,K$105,1)&lt;Start_Date,0,IF(DATE($C108,K$105,1)&gt;DATE(YEAR(Expected_COD)+25,MONTH(Expected_COD),1),0,INDEX(Part_IV!$K$19:$K$43,$C108-Table_Year_1+IF(K$105&lt;=MONTH(Expected_COD),0,1),1))),0)</f>
        <v>0</v>
      </c>
      <c r="L108" s="110">
        <f>IF($X$6="Yes",IF(DATE($C108,L$105,1)&lt;Start_Date,0,IF(DATE($C108,L$105,1)&gt;DATE(YEAR(Expected_COD)+25,MONTH(Expected_COD),1),0,INDEX(Part_IV!$K$19:$K$43,$C108-Table_Year_1+IF(L$105&lt;=MONTH(Expected_COD),0,1),1))),0)</f>
        <v>0</v>
      </c>
      <c r="M108" s="110">
        <f>IF($X$6="Yes",IF(DATE($C108,M$105,1)&lt;Start_Date,0,IF(DATE($C108,M$105,1)&gt;DATE(YEAR(Expected_COD)+25,MONTH(Expected_COD),1),0,INDEX(Part_IV!$K$19:$K$43,$C108-Table_Year_1+IF(M$105&lt;=MONTH(Expected_COD),0,1),1))),0)</f>
        <v>0</v>
      </c>
      <c r="N108" s="110">
        <f>IF($X$6="Yes",IF(DATE($C108,N$105,1)&lt;Start_Date,0,IF(DATE($C108,N$105,1)&gt;DATE(YEAR(Expected_COD)+25,MONTH(Expected_COD),1),0,INDEX(Part_IV!$K$19:$K$43,$C108-Table_Year_1+IF(N$105&lt;=MONTH(Expected_COD),0,1),1))),0)</f>
        <v>0</v>
      </c>
      <c r="O108" s="110">
        <f>IF($X$6="Yes",IF(DATE($C108,O$105,1)&lt;Start_Date,0,IF(DATE($C108,O$105,1)&gt;DATE(YEAR(Expected_COD)+25,MONTH(Expected_COD),1),0,INDEX(Part_IV!$K$19:$K$43,$C108-Table_Year_1+IF(O$105&lt;=MONTH(Expected_COD),0,1),1))),0)</f>
        <v>0</v>
      </c>
      <c r="P108" s="36"/>
      <c r="Q108" s="112"/>
      <c r="R108" s="11"/>
      <c r="S108" s="4"/>
      <c r="T108" s="17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5">
      <c r="A109" s="4"/>
      <c r="B109" s="10"/>
      <c r="C109" s="94">
        <f t="shared" ref="C109:C137" si="9">C108+1</f>
        <v>2023</v>
      </c>
      <c r="D109" s="110">
        <f>IF($X$6="Yes",IF(DATE($C109,D$105,1)&lt;Start_Date,0,IF(DATE($C109,D$105,1)&gt;DATE(YEAR(Expected_COD)+25,MONTH(Expected_COD),1),0,INDEX(Part_IV!$K$19:$K$43,$C109-Table_Year_1+IF(D$105&lt;=MONTH(Expected_COD),0,1),1))),0)</f>
        <v>0</v>
      </c>
      <c r="E109" s="110">
        <f>IF($X$6="Yes",IF(DATE($C109,E$105,1)&lt;Start_Date,0,IF(DATE($C109,E$105,1)&gt;DATE(YEAR(Expected_COD)+25,MONTH(Expected_COD),1),0,INDEX(Part_IV!$K$19:$K$43,$C109-Table_Year_1+IF(E$105&lt;=MONTH(Expected_COD),0,1),1))),0)</f>
        <v>0</v>
      </c>
      <c r="F109" s="110">
        <f>IF($X$6="Yes",IF(DATE($C109,F$105,1)&lt;Start_Date,0,IF(DATE($C109,F$105,1)&gt;DATE(YEAR(Expected_COD)+25,MONTH(Expected_COD),1),0,INDEX(Part_IV!$K$19:$K$43,$C109-Table_Year_1+IF(F$105&lt;=MONTH(Expected_COD),0,1),1))),0)</f>
        <v>0</v>
      </c>
      <c r="G109" s="110">
        <f>IF($X$6="Yes",IF(DATE($C109,G$105,1)&lt;Start_Date,0,IF(DATE($C109,G$105,1)&gt;DATE(YEAR(Expected_COD)+25,MONTH(Expected_COD),1),0,INDEX(Part_IV!$K$19:$K$43,$C109-Table_Year_1+IF(G$105&lt;=MONTH(Expected_COD),0,1),1))),0)</f>
        <v>0</v>
      </c>
      <c r="H109" s="110">
        <f>IF($X$6="Yes",IF(DATE($C109,H$105,1)&lt;Start_Date,0,IF(DATE($C109,H$105,1)&gt;DATE(YEAR(Expected_COD)+25,MONTH(Expected_COD),1),0,INDEX(Part_IV!$K$19:$K$43,$C109-Table_Year_1+IF(H$105&lt;=MONTH(Expected_COD),0,1),1))),0)</f>
        <v>0</v>
      </c>
      <c r="I109" s="110">
        <f>IF($X$6="Yes",IF(DATE($C109,I$105,1)&lt;Start_Date,0,IF(DATE($C109,I$105,1)&gt;DATE(YEAR(Expected_COD)+25,MONTH(Expected_COD),1),0,INDEX(Part_IV!$K$19:$K$43,$C109-Table_Year_1+IF(I$105&lt;=MONTH(Expected_COD),0,1),1))),0)</f>
        <v>0</v>
      </c>
      <c r="J109" s="110">
        <f>IF($X$6="Yes",IF(DATE($C109,J$105,1)&lt;Start_Date,0,IF(DATE($C109,J$105,1)&gt;DATE(YEAR(Expected_COD)+25,MONTH(Expected_COD),1),0,INDEX(Part_IV!$K$19:$K$43,$C109-Table_Year_1+IF(J$105&lt;=MONTH(Expected_COD),0,1),1))),0)</f>
        <v>0</v>
      </c>
      <c r="K109" s="110">
        <f>IF($X$6="Yes",IF(DATE($C109,K$105,1)&lt;Start_Date,0,IF(DATE($C109,K$105,1)&gt;DATE(YEAR(Expected_COD)+25,MONTH(Expected_COD),1),0,INDEX(Part_IV!$K$19:$K$43,$C109-Table_Year_1+IF(K$105&lt;=MONTH(Expected_COD),0,1),1))),0)</f>
        <v>0</v>
      </c>
      <c r="L109" s="110">
        <f>IF($X$6="Yes",IF(DATE($C109,L$105,1)&lt;Start_Date,0,IF(DATE($C109,L$105,1)&gt;DATE(YEAR(Expected_COD)+25,MONTH(Expected_COD),1),0,INDEX(Part_IV!$K$19:$K$43,$C109-Table_Year_1+IF(L$105&lt;=MONTH(Expected_COD),0,1),1))),0)</f>
        <v>0</v>
      </c>
      <c r="M109" s="110">
        <f>IF($X$6="Yes",IF(DATE($C109,M$105,1)&lt;Start_Date,0,IF(DATE($C109,M$105,1)&gt;DATE(YEAR(Expected_COD)+25,MONTH(Expected_COD),1),0,INDEX(Part_IV!$K$19:$K$43,$C109-Table_Year_1+IF(M$105&lt;=MONTH(Expected_COD),0,1),1))),0)</f>
        <v>0</v>
      </c>
      <c r="N109" s="110">
        <f>IF($X$6="Yes",IF(DATE($C109,N$105,1)&lt;Start_Date,0,IF(DATE($C109,N$105,1)&gt;DATE(YEAR(Expected_COD)+25,MONTH(Expected_COD),1),0,INDEX(Part_IV!$K$19:$K$43,$C109-Table_Year_1+IF(N$105&lt;=MONTH(Expected_COD),0,1),1))),0)</f>
        <v>0</v>
      </c>
      <c r="O109" s="110">
        <f>IF($X$6="Yes",IF(DATE($C109,O$105,1)&lt;Start_Date,0,IF(DATE($C109,O$105,1)&gt;DATE(YEAR(Expected_COD)+25,MONTH(Expected_COD),1),0,INDEX(Part_IV!$K$19:$K$43,$C109-Table_Year_1+IF(O$105&lt;=MONTH(Expected_COD),0,1),1))),0)</f>
        <v>0</v>
      </c>
      <c r="P109" s="36"/>
      <c r="Q109" s="112"/>
      <c r="R109" s="11"/>
      <c r="S109" s="4"/>
      <c r="T109" s="17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5">
      <c r="A110" s="4"/>
      <c r="B110" s="10"/>
      <c r="C110" s="94">
        <f t="shared" si="9"/>
        <v>2024</v>
      </c>
      <c r="D110" s="110">
        <f>IF($X$6="Yes",IF(DATE($C110,D$105,1)&lt;Start_Date,0,IF(DATE($C110,D$105,1)&gt;DATE(YEAR(Expected_COD)+25,MONTH(Expected_COD),1),0,INDEX(Part_IV!$K$19:$K$43,$C110-Table_Year_1+IF(D$105&lt;=MONTH(Expected_COD),0,1),1))),0)</f>
        <v>0</v>
      </c>
      <c r="E110" s="110">
        <f>IF($X$6="Yes",IF(DATE($C110,E$105,1)&lt;Start_Date,0,IF(DATE($C110,E$105,1)&gt;DATE(YEAR(Expected_COD)+25,MONTH(Expected_COD),1),0,INDEX(Part_IV!$K$19:$K$43,$C110-Table_Year_1+IF(E$105&lt;=MONTH(Expected_COD),0,1),1))),0)</f>
        <v>0</v>
      </c>
      <c r="F110" s="110">
        <f>IF($X$6="Yes",IF(DATE($C110,F$105,1)&lt;Start_Date,0,IF(DATE($C110,F$105,1)&gt;DATE(YEAR(Expected_COD)+25,MONTH(Expected_COD),1),0,INDEX(Part_IV!$K$19:$K$43,$C110-Table_Year_1+IF(F$105&lt;=MONTH(Expected_COD),0,1),1))),0)</f>
        <v>0</v>
      </c>
      <c r="G110" s="110">
        <f>IF($X$6="Yes",IF(DATE($C110,G$105,1)&lt;Start_Date,0,IF(DATE($C110,G$105,1)&gt;DATE(YEAR(Expected_COD)+25,MONTH(Expected_COD),1),0,INDEX(Part_IV!$K$19:$K$43,$C110-Table_Year_1+IF(G$105&lt;=MONTH(Expected_COD),0,1),1))),0)</f>
        <v>0</v>
      </c>
      <c r="H110" s="110">
        <f>IF($X$6="Yes",IF(DATE($C110,H$105,1)&lt;Start_Date,0,IF(DATE($C110,H$105,1)&gt;DATE(YEAR(Expected_COD)+25,MONTH(Expected_COD),1),0,INDEX(Part_IV!$K$19:$K$43,$C110-Table_Year_1+IF(H$105&lt;=MONTH(Expected_COD),0,1),1))),0)</f>
        <v>0</v>
      </c>
      <c r="I110" s="110">
        <f>IF($X$6="Yes",IF(DATE($C110,I$105,1)&lt;Start_Date,0,IF(DATE($C110,I$105,1)&gt;DATE(YEAR(Expected_COD)+25,MONTH(Expected_COD),1),0,INDEX(Part_IV!$K$19:$K$43,$C110-Table_Year_1+IF(I$105&lt;=MONTH(Expected_COD),0,1),1))),0)</f>
        <v>0</v>
      </c>
      <c r="J110" s="110">
        <f>IF($X$6="Yes",IF(DATE($C110,J$105,1)&lt;Start_Date,0,IF(DATE($C110,J$105,1)&gt;DATE(YEAR(Expected_COD)+25,MONTH(Expected_COD),1),0,INDEX(Part_IV!$K$19:$K$43,$C110-Table_Year_1+IF(J$105&lt;=MONTH(Expected_COD),0,1),1))),0)</f>
        <v>0</v>
      </c>
      <c r="K110" s="110">
        <f>IF($X$6="Yes",IF(DATE($C110,K$105,1)&lt;Start_Date,0,IF(DATE($C110,K$105,1)&gt;DATE(YEAR(Expected_COD)+25,MONTH(Expected_COD),1),0,INDEX(Part_IV!$K$19:$K$43,$C110-Table_Year_1+IF(K$105&lt;=MONTH(Expected_COD),0,1),1))),0)</f>
        <v>0</v>
      </c>
      <c r="L110" s="110">
        <f>IF($X$6="Yes",IF(DATE($C110,L$105,1)&lt;Start_Date,0,IF(DATE($C110,L$105,1)&gt;DATE(YEAR(Expected_COD)+25,MONTH(Expected_COD),1),0,INDEX(Part_IV!$K$19:$K$43,$C110-Table_Year_1+IF(L$105&lt;=MONTH(Expected_COD),0,1),1))),0)</f>
        <v>0</v>
      </c>
      <c r="M110" s="110">
        <f>IF($X$6="Yes",IF(DATE($C110,M$105,1)&lt;Start_Date,0,IF(DATE($C110,M$105,1)&gt;DATE(YEAR(Expected_COD)+25,MONTH(Expected_COD),1),0,INDEX(Part_IV!$K$19:$K$43,$C110-Table_Year_1+IF(M$105&lt;=MONTH(Expected_COD),0,1),1))),0)</f>
        <v>0</v>
      </c>
      <c r="N110" s="110">
        <f>IF($X$6="Yes",IF(DATE($C110,N$105,1)&lt;Start_Date,0,IF(DATE($C110,N$105,1)&gt;DATE(YEAR(Expected_COD)+25,MONTH(Expected_COD),1),0,INDEX(Part_IV!$K$19:$K$43,$C110-Table_Year_1+IF(N$105&lt;=MONTH(Expected_COD),0,1),1))),0)</f>
        <v>0</v>
      </c>
      <c r="O110" s="110">
        <f>IF($X$6="Yes",IF(DATE($C110,O$105,1)&lt;Start_Date,0,IF(DATE($C110,O$105,1)&gt;DATE(YEAR(Expected_COD)+25,MONTH(Expected_COD),1),0,INDEX(Part_IV!$K$19:$K$43,$C110-Table_Year_1+IF(O$105&lt;=MONTH(Expected_COD),0,1),1))),0)</f>
        <v>0</v>
      </c>
      <c r="P110" s="36"/>
      <c r="Q110" s="112"/>
      <c r="R110" s="11"/>
      <c r="S110" s="4"/>
      <c r="T110" s="17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5">
      <c r="A111" s="4"/>
      <c r="B111" s="10"/>
      <c r="C111" s="94">
        <f t="shared" si="9"/>
        <v>2025</v>
      </c>
      <c r="D111" s="110">
        <f>IF($X$6="Yes",IF(DATE($C111,D$105,1)&lt;Start_Date,0,IF(DATE($C111,D$105,1)&gt;DATE(YEAR(Expected_COD)+25,MONTH(Expected_COD),1),0,INDEX(Part_IV!$K$19:$K$43,$C111-Table_Year_1+IF(D$105&lt;=MONTH(Expected_COD),0,1),1))),0)</f>
        <v>0</v>
      </c>
      <c r="E111" s="110">
        <f>IF($X$6="Yes",IF(DATE($C111,E$105,1)&lt;Start_Date,0,IF(DATE($C111,E$105,1)&gt;DATE(YEAR(Expected_COD)+25,MONTH(Expected_COD),1),0,INDEX(Part_IV!$K$19:$K$43,$C111-Table_Year_1+IF(E$105&lt;=MONTH(Expected_COD),0,1),1))),0)</f>
        <v>0</v>
      </c>
      <c r="F111" s="110">
        <f>IF($X$6="Yes",IF(DATE($C111,F$105,1)&lt;Start_Date,0,IF(DATE($C111,F$105,1)&gt;DATE(YEAR(Expected_COD)+25,MONTH(Expected_COD),1),0,INDEX(Part_IV!$K$19:$K$43,$C111-Table_Year_1+IF(F$105&lt;=MONTH(Expected_COD),0,1),1))),0)</f>
        <v>0</v>
      </c>
      <c r="G111" s="110">
        <f>IF($X$6="Yes",IF(DATE($C111,G$105,1)&lt;Start_Date,0,IF(DATE($C111,G$105,1)&gt;DATE(YEAR(Expected_COD)+25,MONTH(Expected_COD),1),0,INDEX(Part_IV!$K$19:$K$43,$C111-Table_Year_1+IF(G$105&lt;=MONTH(Expected_COD),0,1),1))),0)</f>
        <v>0</v>
      </c>
      <c r="H111" s="110">
        <f>IF($X$6="Yes",IF(DATE($C111,H$105,1)&lt;Start_Date,0,IF(DATE($C111,H$105,1)&gt;DATE(YEAR(Expected_COD)+25,MONTH(Expected_COD),1),0,INDEX(Part_IV!$K$19:$K$43,$C111-Table_Year_1+IF(H$105&lt;=MONTH(Expected_COD),0,1),1))),0)</f>
        <v>0</v>
      </c>
      <c r="I111" s="110">
        <f>IF($X$6="Yes",IF(DATE($C111,I$105,1)&lt;Start_Date,0,IF(DATE($C111,I$105,1)&gt;DATE(YEAR(Expected_COD)+25,MONTH(Expected_COD),1),0,INDEX(Part_IV!$K$19:$K$43,$C111-Table_Year_1+IF(I$105&lt;=MONTH(Expected_COD),0,1),1))),0)</f>
        <v>0</v>
      </c>
      <c r="J111" s="110">
        <f>IF($X$6="Yes",IF(DATE($C111,J$105,1)&lt;Start_Date,0,IF(DATE($C111,J$105,1)&gt;DATE(YEAR(Expected_COD)+25,MONTH(Expected_COD),1),0,INDEX(Part_IV!$K$19:$K$43,$C111-Table_Year_1+IF(J$105&lt;=MONTH(Expected_COD),0,1),1))),0)</f>
        <v>0</v>
      </c>
      <c r="K111" s="110">
        <f>IF($X$6="Yes",IF(DATE($C111,K$105,1)&lt;Start_Date,0,IF(DATE($C111,K$105,1)&gt;DATE(YEAR(Expected_COD)+25,MONTH(Expected_COD),1),0,INDEX(Part_IV!$K$19:$K$43,$C111-Table_Year_1+IF(K$105&lt;=MONTH(Expected_COD),0,1),1))),0)</f>
        <v>0</v>
      </c>
      <c r="L111" s="110">
        <f>IF($X$6="Yes",IF(DATE($C111,L$105,1)&lt;Start_Date,0,IF(DATE($C111,L$105,1)&gt;DATE(YEAR(Expected_COD)+25,MONTH(Expected_COD),1),0,INDEX(Part_IV!$K$19:$K$43,$C111-Table_Year_1+IF(L$105&lt;=MONTH(Expected_COD),0,1),1))),0)</f>
        <v>0</v>
      </c>
      <c r="M111" s="110">
        <f>IF($X$6="Yes",IF(DATE($C111,M$105,1)&lt;Start_Date,0,IF(DATE($C111,M$105,1)&gt;DATE(YEAR(Expected_COD)+25,MONTH(Expected_COD),1),0,INDEX(Part_IV!$K$19:$K$43,$C111-Table_Year_1+IF(M$105&lt;=MONTH(Expected_COD),0,1),1))),0)</f>
        <v>0</v>
      </c>
      <c r="N111" s="110">
        <f>IF($X$6="Yes",IF(DATE($C111,N$105,1)&lt;Start_Date,0,IF(DATE($C111,N$105,1)&gt;DATE(YEAR(Expected_COD)+25,MONTH(Expected_COD),1),0,INDEX(Part_IV!$K$19:$K$43,$C111-Table_Year_1+IF(N$105&lt;=MONTH(Expected_COD),0,1),1))),0)</f>
        <v>0</v>
      </c>
      <c r="O111" s="110">
        <f>IF($X$6="Yes",IF(DATE($C111,O$105,1)&lt;Start_Date,0,IF(DATE($C111,O$105,1)&gt;DATE(YEAR(Expected_COD)+25,MONTH(Expected_COD),1),0,INDEX(Part_IV!$K$19:$K$43,$C111-Table_Year_1+IF(O$105&lt;=MONTH(Expected_COD),0,1),1))),0)</f>
        <v>0</v>
      </c>
      <c r="P111" s="36"/>
      <c r="Q111" s="112"/>
      <c r="R111" s="11"/>
      <c r="S111" s="4"/>
      <c r="T111" s="17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5">
      <c r="A112" s="4"/>
      <c r="B112" s="10"/>
      <c r="C112" s="94">
        <f t="shared" si="9"/>
        <v>2026</v>
      </c>
      <c r="D112" s="110">
        <f>IF($X$6="Yes",IF(DATE($C112,D$105,1)&lt;Start_Date,0,IF(DATE($C112,D$105,1)&gt;DATE(YEAR(Expected_COD)+25,MONTH(Expected_COD),1),0,INDEX(Part_IV!$K$19:$K$43,$C112-Table_Year_1+IF(D$105&lt;=MONTH(Expected_COD),0,1),1))),0)</f>
        <v>0</v>
      </c>
      <c r="E112" s="110">
        <f>IF($X$6="Yes",IF(DATE($C112,E$105,1)&lt;Start_Date,0,IF(DATE($C112,E$105,1)&gt;DATE(YEAR(Expected_COD)+25,MONTH(Expected_COD),1),0,INDEX(Part_IV!$K$19:$K$43,$C112-Table_Year_1+IF(E$105&lt;=MONTH(Expected_COD),0,1),1))),0)</f>
        <v>0</v>
      </c>
      <c r="F112" s="110">
        <f>IF($X$6="Yes",IF(DATE($C112,F$105,1)&lt;Start_Date,0,IF(DATE($C112,F$105,1)&gt;DATE(YEAR(Expected_COD)+25,MONTH(Expected_COD),1),0,INDEX(Part_IV!$K$19:$K$43,$C112-Table_Year_1+IF(F$105&lt;=MONTH(Expected_COD),0,1),1))),0)</f>
        <v>0</v>
      </c>
      <c r="G112" s="110">
        <f>IF($X$6="Yes",IF(DATE($C112,G$105,1)&lt;Start_Date,0,IF(DATE($C112,G$105,1)&gt;DATE(YEAR(Expected_COD)+25,MONTH(Expected_COD),1),0,INDEX(Part_IV!$K$19:$K$43,$C112-Table_Year_1+IF(G$105&lt;=MONTH(Expected_COD),0,1),1))),0)</f>
        <v>0</v>
      </c>
      <c r="H112" s="110">
        <f>IF($X$6="Yes",IF(DATE($C112,H$105,1)&lt;Start_Date,0,IF(DATE($C112,H$105,1)&gt;DATE(YEAR(Expected_COD)+25,MONTH(Expected_COD),1),0,INDEX(Part_IV!$K$19:$K$43,$C112-Table_Year_1+IF(H$105&lt;=MONTH(Expected_COD),0,1),1))),0)</f>
        <v>0</v>
      </c>
      <c r="I112" s="110">
        <f>IF($X$6="Yes",IF(DATE($C112,I$105,1)&lt;Start_Date,0,IF(DATE($C112,I$105,1)&gt;DATE(YEAR(Expected_COD)+25,MONTH(Expected_COD),1),0,INDEX(Part_IV!$K$19:$K$43,$C112-Table_Year_1+IF(I$105&lt;=MONTH(Expected_COD),0,1),1))),0)</f>
        <v>0</v>
      </c>
      <c r="J112" s="110">
        <f>IF($X$6="Yes",IF(DATE($C112,J$105,1)&lt;Start_Date,0,IF(DATE($C112,J$105,1)&gt;DATE(YEAR(Expected_COD)+25,MONTH(Expected_COD),1),0,INDEX(Part_IV!$K$19:$K$43,$C112-Table_Year_1+IF(J$105&lt;=MONTH(Expected_COD),0,1),1))),0)</f>
        <v>0</v>
      </c>
      <c r="K112" s="110">
        <f>IF($X$6="Yes",IF(DATE($C112,K$105,1)&lt;Start_Date,0,IF(DATE($C112,K$105,1)&gt;DATE(YEAR(Expected_COD)+25,MONTH(Expected_COD),1),0,INDEX(Part_IV!$K$19:$K$43,$C112-Table_Year_1+IF(K$105&lt;=MONTH(Expected_COD),0,1),1))),0)</f>
        <v>0</v>
      </c>
      <c r="L112" s="110">
        <f>IF($X$6="Yes",IF(DATE($C112,L$105,1)&lt;Start_Date,0,IF(DATE($C112,L$105,1)&gt;DATE(YEAR(Expected_COD)+25,MONTH(Expected_COD),1),0,INDEX(Part_IV!$K$19:$K$43,$C112-Table_Year_1+IF(L$105&lt;=MONTH(Expected_COD),0,1),1))),0)</f>
        <v>0</v>
      </c>
      <c r="M112" s="110">
        <f>IF($X$6="Yes",IF(DATE($C112,M$105,1)&lt;Start_Date,0,IF(DATE($C112,M$105,1)&gt;DATE(YEAR(Expected_COD)+25,MONTH(Expected_COD),1),0,INDEX(Part_IV!$K$19:$K$43,$C112-Table_Year_1+IF(M$105&lt;=MONTH(Expected_COD),0,1),1))),0)</f>
        <v>0</v>
      </c>
      <c r="N112" s="110">
        <f>IF($X$6="Yes",IF(DATE($C112,N$105,1)&lt;Start_Date,0,IF(DATE($C112,N$105,1)&gt;DATE(YEAR(Expected_COD)+25,MONTH(Expected_COD),1),0,INDEX(Part_IV!$K$19:$K$43,$C112-Table_Year_1+IF(N$105&lt;=MONTH(Expected_COD),0,1),1))),0)</f>
        <v>0</v>
      </c>
      <c r="O112" s="110">
        <f>IF($X$6="Yes",IF(DATE($C112,O$105,1)&lt;Start_Date,0,IF(DATE($C112,O$105,1)&gt;DATE(YEAR(Expected_COD)+25,MONTH(Expected_COD),1),0,INDEX(Part_IV!$K$19:$K$43,$C112-Table_Year_1+IF(O$105&lt;=MONTH(Expected_COD),0,1),1))),0)</f>
        <v>0</v>
      </c>
      <c r="P112" s="36"/>
      <c r="Q112" s="112"/>
      <c r="R112" s="11"/>
      <c r="S112" s="4"/>
      <c r="T112" s="17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5">
      <c r="A113" s="4"/>
      <c r="B113" s="10"/>
      <c r="C113" s="94">
        <f t="shared" si="9"/>
        <v>2027</v>
      </c>
      <c r="D113" s="110">
        <f>IF($X$6="Yes",IF(DATE($C113,D$105,1)&lt;Start_Date,0,IF(DATE($C113,D$105,1)&gt;DATE(YEAR(Expected_COD)+25,MONTH(Expected_COD),1),0,INDEX(Part_IV!$K$19:$K$43,$C113-Table_Year_1+IF(D$105&lt;=MONTH(Expected_COD),0,1),1))),0)</f>
        <v>0</v>
      </c>
      <c r="E113" s="110">
        <f>IF($X$6="Yes",IF(DATE($C113,E$105,1)&lt;Start_Date,0,IF(DATE($C113,E$105,1)&gt;DATE(YEAR(Expected_COD)+25,MONTH(Expected_COD),1),0,INDEX(Part_IV!$K$19:$K$43,$C113-Table_Year_1+IF(E$105&lt;=MONTH(Expected_COD),0,1),1))),0)</f>
        <v>0</v>
      </c>
      <c r="F113" s="110">
        <f>IF($X$6="Yes",IF(DATE($C113,F$105,1)&lt;Start_Date,0,IF(DATE($C113,F$105,1)&gt;DATE(YEAR(Expected_COD)+25,MONTH(Expected_COD),1),0,INDEX(Part_IV!$K$19:$K$43,$C113-Table_Year_1+IF(F$105&lt;=MONTH(Expected_COD),0,1),1))),0)</f>
        <v>0</v>
      </c>
      <c r="G113" s="110">
        <f>IF($X$6="Yes",IF(DATE($C113,G$105,1)&lt;Start_Date,0,IF(DATE($C113,G$105,1)&gt;DATE(YEAR(Expected_COD)+25,MONTH(Expected_COD),1),0,INDEX(Part_IV!$K$19:$K$43,$C113-Table_Year_1+IF(G$105&lt;=MONTH(Expected_COD),0,1),1))),0)</f>
        <v>0</v>
      </c>
      <c r="H113" s="110">
        <f>IF($X$6="Yes",IF(DATE($C113,H$105,1)&lt;Start_Date,0,IF(DATE($C113,H$105,1)&gt;DATE(YEAR(Expected_COD)+25,MONTH(Expected_COD),1),0,INDEX(Part_IV!$K$19:$K$43,$C113-Table_Year_1+IF(H$105&lt;=MONTH(Expected_COD),0,1),1))),0)</f>
        <v>0</v>
      </c>
      <c r="I113" s="110">
        <f>IF($X$6="Yes",IF(DATE($C113,I$105,1)&lt;Start_Date,0,IF(DATE($C113,I$105,1)&gt;DATE(YEAR(Expected_COD)+25,MONTH(Expected_COD),1),0,INDEX(Part_IV!$K$19:$K$43,$C113-Table_Year_1+IF(I$105&lt;=MONTH(Expected_COD),0,1),1))),0)</f>
        <v>0</v>
      </c>
      <c r="J113" s="110">
        <f>IF($X$6="Yes",IF(DATE($C113,J$105,1)&lt;Start_Date,0,IF(DATE($C113,J$105,1)&gt;DATE(YEAR(Expected_COD)+25,MONTH(Expected_COD),1),0,INDEX(Part_IV!$K$19:$K$43,$C113-Table_Year_1+IF(J$105&lt;=MONTH(Expected_COD),0,1),1))),0)</f>
        <v>0</v>
      </c>
      <c r="K113" s="110">
        <f>IF($X$6="Yes",IF(DATE($C113,K$105,1)&lt;Start_Date,0,IF(DATE($C113,K$105,1)&gt;DATE(YEAR(Expected_COD)+25,MONTH(Expected_COD),1),0,INDEX(Part_IV!$K$19:$K$43,$C113-Table_Year_1+IF(K$105&lt;=MONTH(Expected_COD),0,1),1))),0)</f>
        <v>0</v>
      </c>
      <c r="L113" s="110">
        <f>IF($X$6="Yes",IF(DATE($C113,L$105,1)&lt;Start_Date,0,IF(DATE($C113,L$105,1)&gt;DATE(YEAR(Expected_COD)+25,MONTH(Expected_COD),1),0,INDEX(Part_IV!$K$19:$K$43,$C113-Table_Year_1+IF(L$105&lt;=MONTH(Expected_COD),0,1),1))),0)</f>
        <v>0</v>
      </c>
      <c r="M113" s="110">
        <f>IF($X$6="Yes",IF(DATE($C113,M$105,1)&lt;Start_Date,0,IF(DATE($C113,M$105,1)&gt;DATE(YEAR(Expected_COD)+25,MONTH(Expected_COD),1),0,INDEX(Part_IV!$K$19:$K$43,$C113-Table_Year_1+IF(M$105&lt;=MONTH(Expected_COD),0,1),1))),0)</f>
        <v>0</v>
      </c>
      <c r="N113" s="110">
        <f>IF($X$6="Yes",IF(DATE($C113,N$105,1)&lt;Start_Date,0,IF(DATE($C113,N$105,1)&gt;DATE(YEAR(Expected_COD)+25,MONTH(Expected_COD),1),0,INDEX(Part_IV!$K$19:$K$43,$C113-Table_Year_1+IF(N$105&lt;=MONTH(Expected_COD),0,1),1))),0)</f>
        <v>0</v>
      </c>
      <c r="O113" s="110">
        <f>IF($X$6="Yes",IF(DATE($C113,O$105,1)&lt;Start_Date,0,IF(DATE($C113,O$105,1)&gt;DATE(YEAR(Expected_COD)+25,MONTH(Expected_COD),1),0,INDEX(Part_IV!$K$19:$K$43,$C113-Table_Year_1+IF(O$105&lt;=MONTH(Expected_COD),0,1),1))),0)</f>
        <v>0</v>
      </c>
      <c r="P113" s="36"/>
      <c r="Q113" s="112"/>
      <c r="R113" s="11"/>
      <c r="S113" s="4"/>
      <c r="T113" s="17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5">
      <c r="A114" s="4"/>
      <c r="B114" s="10"/>
      <c r="C114" s="94">
        <f t="shared" si="9"/>
        <v>2028</v>
      </c>
      <c r="D114" s="110">
        <f>IF($X$6="Yes",IF(DATE($C114,D$105,1)&lt;Start_Date,0,IF(DATE($C114,D$105,1)&gt;DATE(YEAR(Expected_COD)+25,MONTH(Expected_COD),1),0,INDEX(Part_IV!$K$19:$K$43,$C114-Table_Year_1+IF(D$105&lt;=MONTH(Expected_COD),0,1),1))),0)</f>
        <v>0</v>
      </c>
      <c r="E114" s="110">
        <f>IF($X$6="Yes",IF(DATE($C114,E$105,1)&lt;Start_Date,0,IF(DATE($C114,E$105,1)&gt;DATE(YEAR(Expected_COD)+25,MONTH(Expected_COD),1),0,INDEX(Part_IV!$K$19:$K$43,$C114-Table_Year_1+IF(E$105&lt;=MONTH(Expected_COD),0,1),1))),0)</f>
        <v>0</v>
      </c>
      <c r="F114" s="110">
        <f>IF($X$6="Yes",IF(DATE($C114,F$105,1)&lt;Start_Date,0,IF(DATE($C114,F$105,1)&gt;DATE(YEAR(Expected_COD)+25,MONTH(Expected_COD),1),0,INDEX(Part_IV!$K$19:$K$43,$C114-Table_Year_1+IF(F$105&lt;=MONTH(Expected_COD),0,1),1))),0)</f>
        <v>0</v>
      </c>
      <c r="G114" s="110">
        <f>IF($X$6="Yes",IF(DATE($C114,G$105,1)&lt;Start_Date,0,IF(DATE($C114,G$105,1)&gt;DATE(YEAR(Expected_COD)+25,MONTH(Expected_COD),1),0,INDEX(Part_IV!$K$19:$K$43,$C114-Table_Year_1+IF(G$105&lt;=MONTH(Expected_COD),0,1),1))),0)</f>
        <v>0</v>
      </c>
      <c r="H114" s="110">
        <f>IF($X$6="Yes",IF(DATE($C114,H$105,1)&lt;Start_Date,0,IF(DATE($C114,H$105,1)&gt;DATE(YEAR(Expected_COD)+25,MONTH(Expected_COD),1),0,INDEX(Part_IV!$K$19:$K$43,$C114-Table_Year_1+IF(H$105&lt;=MONTH(Expected_COD),0,1),1))),0)</f>
        <v>0</v>
      </c>
      <c r="I114" s="110">
        <f>IF($X$6="Yes",IF(DATE($C114,I$105,1)&lt;Start_Date,0,IF(DATE($C114,I$105,1)&gt;DATE(YEAR(Expected_COD)+25,MONTH(Expected_COD),1),0,INDEX(Part_IV!$K$19:$K$43,$C114-Table_Year_1+IF(I$105&lt;=MONTH(Expected_COD),0,1),1))),0)</f>
        <v>0</v>
      </c>
      <c r="J114" s="110">
        <f>IF($X$6="Yes",IF(DATE($C114,J$105,1)&lt;Start_Date,0,IF(DATE($C114,J$105,1)&gt;DATE(YEAR(Expected_COD)+25,MONTH(Expected_COD),1),0,INDEX(Part_IV!$K$19:$K$43,$C114-Table_Year_1+IF(J$105&lt;=MONTH(Expected_COD),0,1),1))),0)</f>
        <v>0</v>
      </c>
      <c r="K114" s="110">
        <f>IF($X$6="Yes",IF(DATE($C114,K$105,1)&lt;Start_Date,0,IF(DATE($C114,K$105,1)&gt;DATE(YEAR(Expected_COD)+25,MONTH(Expected_COD),1),0,INDEX(Part_IV!$K$19:$K$43,$C114-Table_Year_1+IF(K$105&lt;=MONTH(Expected_COD),0,1),1))),0)</f>
        <v>0</v>
      </c>
      <c r="L114" s="110">
        <f>IF($X$6="Yes",IF(DATE($C114,L$105,1)&lt;Start_Date,0,IF(DATE($C114,L$105,1)&gt;DATE(YEAR(Expected_COD)+25,MONTH(Expected_COD),1),0,INDEX(Part_IV!$K$19:$K$43,$C114-Table_Year_1+IF(L$105&lt;=MONTH(Expected_COD),0,1),1))),0)</f>
        <v>0</v>
      </c>
      <c r="M114" s="110">
        <f>IF($X$6="Yes",IF(DATE($C114,M$105,1)&lt;Start_Date,0,IF(DATE($C114,M$105,1)&gt;DATE(YEAR(Expected_COD)+25,MONTH(Expected_COD),1),0,INDEX(Part_IV!$K$19:$K$43,$C114-Table_Year_1+IF(M$105&lt;=MONTH(Expected_COD),0,1),1))),0)</f>
        <v>0</v>
      </c>
      <c r="N114" s="110">
        <f>IF($X$6="Yes",IF(DATE($C114,N$105,1)&lt;Start_Date,0,IF(DATE($C114,N$105,1)&gt;DATE(YEAR(Expected_COD)+25,MONTH(Expected_COD),1),0,INDEX(Part_IV!$K$19:$K$43,$C114-Table_Year_1+IF(N$105&lt;=MONTH(Expected_COD),0,1),1))),0)</f>
        <v>0</v>
      </c>
      <c r="O114" s="110">
        <f>IF($X$6="Yes",IF(DATE($C114,O$105,1)&lt;Start_Date,0,IF(DATE($C114,O$105,1)&gt;DATE(YEAR(Expected_COD)+25,MONTH(Expected_COD),1),0,INDEX(Part_IV!$K$19:$K$43,$C114-Table_Year_1+IF(O$105&lt;=MONTH(Expected_COD),0,1),1))),0)</f>
        <v>0</v>
      </c>
      <c r="P114" s="36"/>
      <c r="Q114" s="112"/>
      <c r="R114" s="11"/>
      <c r="S114" s="4"/>
      <c r="T114" s="17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5">
      <c r="A115" s="4"/>
      <c r="B115" s="10"/>
      <c r="C115" s="94">
        <f t="shared" si="9"/>
        <v>2029</v>
      </c>
      <c r="D115" s="110">
        <f>IF($X$6="Yes",IF(DATE($C115,D$105,1)&lt;Start_Date,0,IF(DATE($C115,D$105,1)&gt;DATE(YEAR(Expected_COD)+25,MONTH(Expected_COD),1),0,INDEX(Part_IV!$K$19:$K$43,$C115-Table_Year_1+IF(D$105&lt;=MONTH(Expected_COD),0,1),1))),0)</f>
        <v>0</v>
      </c>
      <c r="E115" s="110">
        <f>IF($X$6="Yes",IF(DATE($C115,E$105,1)&lt;Start_Date,0,IF(DATE($C115,E$105,1)&gt;DATE(YEAR(Expected_COD)+25,MONTH(Expected_COD),1),0,INDEX(Part_IV!$K$19:$K$43,$C115-Table_Year_1+IF(E$105&lt;=MONTH(Expected_COD),0,1),1))),0)</f>
        <v>0</v>
      </c>
      <c r="F115" s="110">
        <f>IF($X$6="Yes",IF(DATE($C115,F$105,1)&lt;Start_Date,0,IF(DATE($C115,F$105,1)&gt;DATE(YEAR(Expected_COD)+25,MONTH(Expected_COD),1),0,INDEX(Part_IV!$K$19:$K$43,$C115-Table_Year_1+IF(F$105&lt;=MONTH(Expected_COD),0,1),1))),0)</f>
        <v>0</v>
      </c>
      <c r="G115" s="110">
        <f>IF($X$6="Yes",IF(DATE($C115,G$105,1)&lt;Start_Date,0,IF(DATE($C115,G$105,1)&gt;DATE(YEAR(Expected_COD)+25,MONTH(Expected_COD),1),0,INDEX(Part_IV!$K$19:$K$43,$C115-Table_Year_1+IF(G$105&lt;=MONTH(Expected_COD),0,1),1))),0)</f>
        <v>0</v>
      </c>
      <c r="H115" s="110">
        <f>IF($X$6="Yes",IF(DATE($C115,H$105,1)&lt;Start_Date,0,IF(DATE($C115,H$105,1)&gt;DATE(YEAR(Expected_COD)+25,MONTH(Expected_COD),1),0,INDEX(Part_IV!$K$19:$K$43,$C115-Table_Year_1+IF(H$105&lt;=MONTH(Expected_COD),0,1),1))),0)</f>
        <v>0</v>
      </c>
      <c r="I115" s="110">
        <f>IF($X$6="Yes",IF(DATE($C115,I$105,1)&lt;Start_Date,0,IF(DATE($C115,I$105,1)&gt;DATE(YEAR(Expected_COD)+25,MONTH(Expected_COD),1),0,INDEX(Part_IV!$K$19:$K$43,$C115-Table_Year_1+IF(I$105&lt;=MONTH(Expected_COD),0,1),1))),0)</f>
        <v>0</v>
      </c>
      <c r="J115" s="110">
        <f>IF($X$6="Yes",IF(DATE($C115,J$105,1)&lt;Start_Date,0,IF(DATE($C115,J$105,1)&gt;DATE(YEAR(Expected_COD)+25,MONTH(Expected_COD),1),0,INDEX(Part_IV!$K$19:$K$43,$C115-Table_Year_1+IF(J$105&lt;=MONTH(Expected_COD),0,1),1))),0)</f>
        <v>0</v>
      </c>
      <c r="K115" s="110">
        <f>IF($X$6="Yes",IF(DATE($C115,K$105,1)&lt;Start_Date,0,IF(DATE($C115,K$105,1)&gt;DATE(YEAR(Expected_COD)+25,MONTH(Expected_COD),1),0,INDEX(Part_IV!$K$19:$K$43,$C115-Table_Year_1+IF(K$105&lt;=MONTH(Expected_COD),0,1),1))),0)</f>
        <v>0</v>
      </c>
      <c r="L115" s="110">
        <f>IF($X$6="Yes",IF(DATE($C115,L$105,1)&lt;Start_Date,0,IF(DATE($C115,L$105,1)&gt;DATE(YEAR(Expected_COD)+25,MONTH(Expected_COD),1),0,INDEX(Part_IV!$K$19:$K$43,$C115-Table_Year_1+IF(L$105&lt;=MONTH(Expected_COD),0,1),1))),0)</f>
        <v>0</v>
      </c>
      <c r="M115" s="110">
        <f>IF($X$6="Yes",IF(DATE($C115,M$105,1)&lt;Start_Date,0,IF(DATE($C115,M$105,1)&gt;DATE(YEAR(Expected_COD)+25,MONTH(Expected_COD),1),0,INDEX(Part_IV!$K$19:$K$43,$C115-Table_Year_1+IF(M$105&lt;=MONTH(Expected_COD),0,1),1))),0)</f>
        <v>0</v>
      </c>
      <c r="N115" s="110">
        <f>IF($X$6="Yes",IF(DATE($C115,N$105,1)&lt;Start_Date,0,IF(DATE($C115,N$105,1)&gt;DATE(YEAR(Expected_COD)+25,MONTH(Expected_COD),1),0,INDEX(Part_IV!$K$19:$K$43,$C115-Table_Year_1+IF(N$105&lt;=MONTH(Expected_COD),0,1),1))),0)</f>
        <v>0</v>
      </c>
      <c r="O115" s="110">
        <f>IF($X$6="Yes",IF(DATE($C115,O$105,1)&lt;Start_Date,0,IF(DATE($C115,O$105,1)&gt;DATE(YEAR(Expected_COD)+25,MONTH(Expected_COD),1),0,INDEX(Part_IV!$K$19:$K$43,$C115-Table_Year_1+IF(O$105&lt;=MONTH(Expected_COD),0,1),1))),0)</f>
        <v>0</v>
      </c>
      <c r="P115" s="36"/>
      <c r="Q115" s="112"/>
      <c r="R115" s="11"/>
      <c r="S115" s="4"/>
      <c r="T115" s="17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5">
      <c r="A116" s="4"/>
      <c r="B116" s="10"/>
      <c r="C116" s="94">
        <f t="shared" si="9"/>
        <v>2030</v>
      </c>
      <c r="D116" s="110">
        <f>IF($X$6="Yes",IF(DATE($C116,D$105,1)&lt;Start_Date,0,IF(DATE($C116,D$105,1)&gt;DATE(YEAR(Expected_COD)+25,MONTH(Expected_COD),1),0,INDEX(Part_IV!$K$19:$K$43,$C116-Table_Year_1+IF(D$105&lt;=MONTH(Expected_COD),0,1),1))),0)</f>
        <v>0</v>
      </c>
      <c r="E116" s="110">
        <f>IF($X$6="Yes",IF(DATE($C116,E$105,1)&lt;Start_Date,0,IF(DATE($C116,E$105,1)&gt;DATE(YEAR(Expected_COD)+25,MONTH(Expected_COD),1),0,INDEX(Part_IV!$K$19:$K$43,$C116-Table_Year_1+IF(E$105&lt;=MONTH(Expected_COD),0,1),1))),0)</f>
        <v>0</v>
      </c>
      <c r="F116" s="110">
        <f>IF($X$6="Yes",IF(DATE($C116,F$105,1)&lt;Start_Date,0,IF(DATE($C116,F$105,1)&gt;DATE(YEAR(Expected_COD)+25,MONTH(Expected_COD),1),0,INDEX(Part_IV!$K$19:$K$43,$C116-Table_Year_1+IF(F$105&lt;=MONTH(Expected_COD),0,1),1))),0)</f>
        <v>0</v>
      </c>
      <c r="G116" s="110">
        <f>IF($X$6="Yes",IF(DATE($C116,G$105,1)&lt;Start_Date,0,IF(DATE($C116,G$105,1)&gt;DATE(YEAR(Expected_COD)+25,MONTH(Expected_COD),1),0,INDEX(Part_IV!$K$19:$K$43,$C116-Table_Year_1+IF(G$105&lt;=MONTH(Expected_COD),0,1),1))),0)</f>
        <v>0</v>
      </c>
      <c r="H116" s="110">
        <f>IF($X$6="Yes",IF(DATE($C116,H$105,1)&lt;Start_Date,0,IF(DATE($C116,H$105,1)&gt;DATE(YEAR(Expected_COD)+25,MONTH(Expected_COD),1),0,INDEX(Part_IV!$K$19:$K$43,$C116-Table_Year_1+IF(H$105&lt;=MONTH(Expected_COD),0,1),1))),0)</f>
        <v>0</v>
      </c>
      <c r="I116" s="110">
        <f>IF($X$6="Yes",IF(DATE($C116,I$105,1)&lt;Start_Date,0,IF(DATE($C116,I$105,1)&gt;DATE(YEAR(Expected_COD)+25,MONTH(Expected_COD),1),0,INDEX(Part_IV!$K$19:$K$43,$C116-Table_Year_1+IF(I$105&lt;=MONTH(Expected_COD),0,1),1))),0)</f>
        <v>0</v>
      </c>
      <c r="J116" s="110">
        <f>IF($X$6="Yes",IF(DATE($C116,J$105,1)&lt;Start_Date,0,IF(DATE($C116,J$105,1)&gt;DATE(YEAR(Expected_COD)+25,MONTH(Expected_COD),1),0,INDEX(Part_IV!$K$19:$K$43,$C116-Table_Year_1+IF(J$105&lt;=MONTH(Expected_COD),0,1),1))),0)</f>
        <v>0</v>
      </c>
      <c r="K116" s="110">
        <f>IF($X$6="Yes",IF(DATE($C116,K$105,1)&lt;Start_Date,0,IF(DATE($C116,K$105,1)&gt;DATE(YEAR(Expected_COD)+25,MONTH(Expected_COD),1),0,INDEX(Part_IV!$K$19:$K$43,$C116-Table_Year_1+IF(K$105&lt;=MONTH(Expected_COD),0,1),1))),0)</f>
        <v>0</v>
      </c>
      <c r="L116" s="110">
        <f>IF($X$6="Yes",IF(DATE($C116,L$105,1)&lt;Start_Date,0,IF(DATE($C116,L$105,1)&gt;DATE(YEAR(Expected_COD)+25,MONTH(Expected_COD),1),0,INDEX(Part_IV!$K$19:$K$43,$C116-Table_Year_1+IF(L$105&lt;=MONTH(Expected_COD),0,1),1))),0)</f>
        <v>0</v>
      </c>
      <c r="M116" s="110">
        <f>IF($X$6="Yes",IF(DATE($C116,M$105,1)&lt;Start_Date,0,IF(DATE($C116,M$105,1)&gt;DATE(YEAR(Expected_COD)+25,MONTH(Expected_COD),1),0,INDEX(Part_IV!$K$19:$K$43,$C116-Table_Year_1+IF(M$105&lt;=MONTH(Expected_COD),0,1),1))),0)</f>
        <v>0</v>
      </c>
      <c r="N116" s="110">
        <f>IF($X$6="Yes",IF(DATE($C116,N$105,1)&lt;Start_Date,0,IF(DATE($C116,N$105,1)&gt;DATE(YEAR(Expected_COD)+25,MONTH(Expected_COD),1),0,INDEX(Part_IV!$K$19:$K$43,$C116-Table_Year_1+IF(N$105&lt;=MONTH(Expected_COD),0,1),1))),0)</f>
        <v>0</v>
      </c>
      <c r="O116" s="110">
        <f>IF($X$6="Yes",IF(DATE($C116,O$105,1)&lt;Start_Date,0,IF(DATE($C116,O$105,1)&gt;DATE(YEAR(Expected_COD)+25,MONTH(Expected_COD),1),0,INDEX(Part_IV!$K$19:$K$43,$C116-Table_Year_1+IF(O$105&lt;=MONTH(Expected_COD),0,1),1))),0)</f>
        <v>0</v>
      </c>
      <c r="P116" s="36"/>
      <c r="Q116" s="112"/>
      <c r="R116" s="11"/>
      <c r="S116" s="4"/>
      <c r="T116" s="17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5">
      <c r="A117" s="4"/>
      <c r="B117" s="10"/>
      <c r="C117" s="94">
        <f t="shared" si="9"/>
        <v>2031</v>
      </c>
      <c r="D117" s="110">
        <f>IF($X$6="Yes",IF(DATE($C117,D$105,1)&lt;Start_Date,0,IF(DATE($C117,D$105,1)&gt;DATE(YEAR(Expected_COD)+25,MONTH(Expected_COD),1),0,INDEX(Part_IV!$K$19:$K$43,$C117-Table_Year_1+IF(D$105&lt;=MONTH(Expected_COD),0,1),1))),0)</f>
        <v>0</v>
      </c>
      <c r="E117" s="110">
        <f>IF($X$6="Yes",IF(DATE($C117,E$105,1)&lt;Start_Date,0,IF(DATE($C117,E$105,1)&gt;DATE(YEAR(Expected_COD)+25,MONTH(Expected_COD),1),0,INDEX(Part_IV!$K$19:$K$43,$C117-Table_Year_1+IF(E$105&lt;=MONTH(Expected_COD),0,1),1))),0)</f>
        <v>0</v>
      </c>
      <c r="F117" s="110">
        <f>IF($X$6="Yes",IF(DATE($C117,F$105,1)&lt;Start_Date,0,IF(DATE($C117,F$105,1)&gt;DATE(YEAR(Expected_COD)+25,MONTH(Expected_COD),1),0,INDEX(Part_IV!$K$19:$K$43,$C117-Table_Year_1+IF(F$105&lt;=MONTH(Expected_COD),0,1),1))),0)</f>
        <v>0</v>
      </c>
      <c r="G117" s="110">
        <f>IF($X$6="Yes",IF(DATE($C117,G$105,1)&lt;Start_Date,0,IF(DATE($C117,G$105,1)&gt;DATE(YEAR(Expected_COD)+25,MONTH(Expected_COD),1),0,INDEX(Part_IV!$K$19:$K$43,$C117-Table_Year_1+IF(G$105&lt;=MONTH(Expected_COD),0,1),1))),0)</f>
        <v>0</v>
      </c>
      <c r="H117" s="110">
        <f>IF($X$6="Yes",IF(DATE($C117,H$105,1)&lt;Start_Date,0,IF(DATE($C117,H$105,1)&gt;DATE(YEAR(Expected_COD)+25,MONTH(Expected_COD),1),0,INDEX(Part_IV!$K$19:$K$43,$C117-Table_Year_1+IF(H$105&lt;=MONTH(Expected_COD),0,1),1))),0)</f>
        <v>0</v>
      </c>
      <c r="I117" s="110">
        <f>IF($X$6="Yes",IF(DATE($C117,I$105,1)&lt;Start_Date,0,IF(DATE($C117,I$105,1)&gt;DATE(YEAR(Expected_COD)+25,MONTH(Expected_COD),1),0,INDEX(Part_IV!$K$19:$K$43,$C117-Table_Year_1+IF(I$105&lt;=MONTH(Expected_COD),0,1),1))),0)</f>
        <v>0</v>
      </c>
      <c r="J117" s="110">
        <f>IF($X$6="Yes",IF(DATE($C117,J$105,1)&lt;Start_Date,0,IF(DATE($C117,J$105,1)&gt;DATE(YEAR(Expected_COD)+25,MONTH(Expected_COD),1),0,INDEX(Part_IV!$K$19:$K$43,$C117-Table_Year_1+IF(J$105&lt;=MONTH(Expected_COD),0,1),1))),0)</f>
        <v>0</v>
      </c>
      <c r="K117" s="110">
        <f>IF($X$6="Yes",IF(DATE($C117,K$105,1)&lt;Start_Date,0,IF(DATE($C117,K$105,1)&gt;DATE(YEAR(Expected_COD)+25,MONTH(Expected_COD),1),0,INDEX(Part_IV!$K$19:$K$43,$C117-Table_Year_1+IF(K$105&lt;=MONTH(Expected_COD),0,1),1))),0)</f>
        <v>0</v>
      </c>
      <c r="L117" s="110">
        <f>IF($X$6="Yes",IF(DATE($C117,L$105,1)&lt;Start_Date,0,IF(DATE($C117,L$105,1)&gt;DATE(YEAR(Expected_COD)+25,MONTH(Expected_COD),1),0,INDEX(Part_IV!$K$19:$K$43,$C117-Table_Year_1+IF(L$105&lt;=MONTH(Expected_COD),0,1),1))),0)</f>
        <v>0</v>
      </c>
      <c r="M117" s="110">
        <f>IF($X$6="Yes",IF(DATE($C117,M$105,1)&lt;Start_Date,0,IF(DATE($C117,M$105,1)&gt;DATE(YEAR(Expected_COD)+25,MONTH(Expected_COD),1),0,INDEX(Part_IV!$K$19:$K$43,$C117-Table_Year_1+IF(M$105&lt;=MONTH(Expected_COD),0,1),1))),0)</f>
        <v>0</v>
      </c>
      <c r="N117" s="110">
        <f>IF($X$6="Yes",IF(DATE($C117,N$105,1)&lt;Start_Date,0,IF(DATE($C117,N$105,1)&gt;DATE(YEAR(Expected_COD)+25,MONTH(Expected_COD),1),0,INDEX(Part_IV!$K$19:$K$43,$C117-Table_Year_1+IF(N$105&lt;=MONTH(Expected_COD),0,1),1))),0)</f>
        <v>0</v>
      </c>
      <c r="O117" s="110">
        <f>IF($X$6="Yes",IF(DATE($C117,O$105,1)&lt;Start_Date,0,IF(DATE($C117,O$105,1)&gt;DATE(YEAR(Expected_COD)+25,MONTH(Expected_COD),1),0,INDEX(Part_IV!$K$19:$K$43,$C117-Table_Year_1+IF(O$105&lt;=MONTH(Expected_COD),0,1),1))),0)</f>
        <v>0</v>
      </c>
      <c r="P117" s="36"/>
      <c r="Q117" s="112"/>
      <c r="R117" s="11"/>
      <c r="S117" s="4"/>
      <c r="T117" s="17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5">
      <c r="A118" s="4"/>
      <c r="B118" s="10"/>
      <c r="C118" s="94">
        <f t="shared" si="9"/>
        <v>2032</v>
      </c>
      <c r="D118" s="110">
        <f>IF($X$6="Yes",IF(DATE($C118,D$105,1)&lt;Start_Date,0,IF(DATE($C118,D$105,1)&gt;DATE(YEAR(Expected_COD)+25,MONTH(Expected_COD),1),0,INDEX(Part_IV!$K$19:$K$43,$C118-Table_Year_1+IF(D$105&lt;=MONTH(Expected_COD),0,1),1))),0)</f>
        <v>0</v>
      </c>
      <c r="E118" s="110">
        <f>IF($X$6="Yes",IF(DATE($C118,E$105,1)&lt;Start_Date,0,IF(DATE($C118,E$105,1)&gt;DATE(YEAR(Expected_COD)+25,MONTH(Expected_COD),1),0,INDEX(Part_IV!$K$19:$K$43,$C118-Table_Year_1+IF(E$105&lt;=MONTH(Expected_COD),0,1),1))),0)</f>
        <v>0</v>
      </c>
      <c r="F118" s="110">
        <f>IF($X$6="Yes",IF(DATE($C118,F$105,1)&lt;Start_Date,0,IF(DATE($C118,F$105,1)&gt;DATE(YEAR(Expected_COD)+25,MONTH(Expected_COD),1),0,INDEX(Part_IV!$K$19:$K$43,$C118-Table_Year_1+IF(F$105&lt;=MONTH(Expected_COD),0,1),1))),0)</f>
        <v>0</v>
      </c>
      <c r="G118" s="110">
        <f>IF($X$6="Yes",IF(DATE($C118,G$105,1)&lt;Start_Date,0,IF(DATE($C118,G$105,1)&gt;DATE(YEAR(Expected_COD)+25,MONTH(Expected_COD),1),0,INDEX(Part_IV!$K$19:$K$43,$C118-Table_Year_1+IF(G$105&lt;=MONTH(Expected_COD),0,1),1))),0)</f>
        <v>0</v>
      </c>
      <c r="H118" s="110">
        <f>IF($X$6="Yes",IF(DATE($C118,H$105,1)&lt;Start_Date,0,IF(DATE($C118,H$105,1)&gt;DATE(YEAR(Expected_COD)+25,MONTH(Expected_COD),1),0,INDEX(Part_IV!$K$19:$K$43,$C118-Table_Year_1+IF(H$105&lt;=MONTH(Expected_COD),0,1),1))),0)</f>
        <v>0</v>
      </c>
      <c r="I118" s="110">
        <f>IF($X$6="Yes",IF(DATE($C118,I$105,1)&lt;Start_Date,0,IF(DATE($C118,I$105,1)&gt;DATE(YEAR(Expected_COD)+25,MONTH(Expected_COD),1),0,INDEX(Part_IV!$K$19:$K$43,$C118-Table_Year_1+IF(I$105&lt;=MONTH(Expected_COD),0,1),1))),0)</f>
        <v>0</v>
      </c>
      <c r="J118" s="110">
        <f>IF($X$6="Yes",IF(DATE($C118,J$105,1)&lt;Start_Date,0,IF(DATE($C118,J$105,1)&gt;DATE(YEAR(Expected_COD)+25,MONTH(Expected_COD),1),0,INDEX(Part_IV!$K$19:$K$43,$C118-Table_Year_1+IF(J$105&lt;=MONTH(Expected_COD),0,1),1))),0)</f>
        <v>0</v>
      </c>
      <c r="K118" s="110">
        <f>IF($X$6="Yes",IF(DATE($C118,K$105,1)&lt;Start_Date,0,IF(DATE($C118,K$105,1)&gt;DATE(YEAR(Expected_COD)+25,MONTH(Expected_COD),1),0,INDEX(Part_IV!$K$19:$K$43,$C118-Table_Year_1+IF(K$105&lt;=MONTH(Expected_COD),0,1),1))),0)</f>
        <v>0</v>
      </c>
      <c r="L118" s="110">
        <f>IF($X$6="Yes",IF(DATE($C118,L$105,1)&lt;Start_Date,0,IF(DATE($C118,L$105,1)&gt;DATE(YEAR(Expected_COD)+25,MONTH(Expected_COD),1),0,INDEX(Part_IV!$K$19:$K$43,$C118-Table_Year_1+IF(L$105&lt;=MONTH(Expected_COD),0,1),1))),0)</f>
        <v>0</v>
      </c>
      <c r="M118" s="110">
        <f>IF($X$6="Yes",IF(DATE($C118,M$105,1)&lt;Start_Date,0,IF(DATE($C118,M$105,1)&gt;DATE(YEAR(Expected_COD)+25,MONTH(Expected_COD),1),0,INDEX(Part_IV!$K$19:$K$43,$C118-Table_Year_1+IF(M$105&lt;=MONTH(Expected_COD),0,1),1))),0)</f>
        <v>0</v>
      </c>
      <c r="N118" s="110">
        <f>IF($X$6="Yes",IF(DATE($C118,N$105,1)&lt;Start_Date,0,IF(DATE($C118,N$105,1)&gt;DATE(YEAR(Expected_COD)+25,MONTH(Expected_COD),1),0,INDEX(Part_IV!$K$19:$K$43,$C118-Table_Year_1+IF(N$105&lt;=MONTH(Expected_COD),0,1),1))),0)</f>
        <v>0</v>
      </c>
      <c r="O118" s="110">
        <f>IF($X$6="Yes",IF(DATE($C118,O$105,1)&lt;Start_Date,0,IF(DATE($C118,O$105,1)&gt;DATE(YEAR(Expected_COD)+25,MONTH(Expected_COD),1),0,INDEX(Part_IV!$K$19:$K$43,$C118-Table_Year_1+IF(O$105&lt;=MONTH(Expected_COD),0,1),1))),0)</f>
        <v>0</v>
      </c>
      <c r="P118" s="36"/>
      <c r="Q118" s="112"/>
      <c r="R118" s="11"/>
      <c r="S118" s="4"/>
      <c r="T118" s="17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5">
      <c r="A119" s="4"/>
      <c r="B119" s="10"/>
      <c r="C119" s="94">
        <f t="shared" si="9"/>
        <v>2033</v>
      </c>
      <c r="D119" s="110">
        <f>IF($X$6="Yes",IF(DATE($C119,D$105,1)&lt;Start_Date,0,IF(DATE($C119,D$105,1)&gt;DATE(YEAR(Expected_COD)+25,MONTH(Expected_COD),1),0,INDEX(Part_IV!$K$19:$K$43,$C119-Table_Year_1+IF(D$105&lt;=MONTH(Expected_COD),0,1),1))),0)</f>
        <v>0</v>
      </c>
      <c r="E119" s="110">
        <f>IF($X$6="Yes",IF(DATE($C119,E$105,1)&lt;Start_Date,0,IF(DATE($C119,E$105,1)&gt;DATE(YEAR(Expected_COD)+25,MONTH(Expected_COD),1),0,INDEX(Part_IV!$K$19:$K$43,$C119-Table_Year_1+IF(E$105&lt;=MONTH(Expected_COD),0,1),1))),0)</f>
        <v>0</v>
      </c>
      <c r="F119" s="110">
        <f>IF($X$6="Yes",IF(DATE($C119,F$105,1)&lt;Start_Date,0,IF(DATE($C119,F$105,1)&gt;DATE(YEAR(Expected_COD)+25,MONTH(Expected_COD),1),0,INDEX(Part_IV!$K$19:$K$43,$C119-Table_Year_1+IF(F$105&lt;=MONTH(Expected_COD),0,1),1))),0)</f>
        <v>0</v>
      </c>
      <c r="G119" s="110">
        <f>IF($X$6="Yes",IF(DATE($C119,G$105,1)&lt;Start_Date,0,IF(DATE($C119,G$105,1)&gt;DATE(YEAR(Expected_COD)+25,MONTH(Expected_COD),1),0,INDEX(Part_IV!$K$19:$K$43,$C119-Table_Year_1+IF(G$105&lt;=MONTH(Expected_COD),0,1),1))),0)</f>
        <v>0</v>
      </c>
      <c r="H119" s="110">
        <f>IF($X$6="Yes",IF(DATE($C119,H$105,1)&lt;Start_Date,0,IF(DATE($C119,H$105,1)&gt;DATE(YEAR(Expected_COD)+25,MONTH(Expected_COD),1),0,INDEX(Part_IV!$K$19:$K$43,$C119-Table_Year_1+IF(H$105&lt;=MONTH(Expected_COD),0,1),1))),0)</f>
        <v>0</v>
      </c>
      <c r="I119" s="110">
        <f>IF($X$6="Yes",IF(DATE($C119,I$105,1)&lt;Start_Date,0,IF(DATE($C119,I$105,1)&gt;DATE(YEAR(Expected_COD)+25,MONTH(Expected_COD),1),0,INDEX(Part_IV!$K$19:$K$43,$C119-Table_Year_1+IF(I$105&lt;=MONTH(Expected_COD),0,1),1))),0)</f>
        <v>0</v>
      </c>
      <c r="J119" s="110">
        <f>IF($X$6="Yes",IF(DATE($C119,J$105,1)&lt;Start_Date,0,IF(DATE($C119,J$105,1)&gt;DATE(YEAR(Expected_COD)+25,MONTH(Expected_COD),1),0,INDEX(Part_IV!$K$19:$K$43,$C119-Table_Year_1+IF(J$105&lt;=MONTH(Expected_COD),0,1),1))),0)</f>
        <v>0</v>
      </c>
      <c r="K119" s="110">
        <f>IF($X$6="Yes",IF(DATE($C119,K$105,1)&lt;Start_Date,0,IF(DATE($C119,K$105,1)&gt;DATE(YEAR(Expected_COD)+25,MONTH(Expected_COD),1),0,INDEX(Part_IV!$K$19:$K$43,$C119-Table_Year_1+IF(K$105&lt;=MONTH(Expected_COD),0,1),1))),0)</f>
        <v>0</v>
      </c>
      <c r="L119" s="110">
        <f>IF($X$6="Yes",IF(DATE($C119,L$105,1)&lt;Start_Date,0,IF(DATE($C119,L$105,1)&gt;DATE(YEAR(Expected_COD)+25,MONTH(Expected_COD),1),0,INDEX(Part_IV!$K$19:$K$43,$C119-Table_Year_1+IF(L$105&lt;=MONTH(Expected_COD),0,1),1))),0)</f>
        <v>0</v>
      </c>
      <c r="M119" s="110">
        <f>IF($X$6="Yes",IF(DATE($C119,M$105,1)&lt;Start_Date,0,IF(DATE($C119,M$105,1)&gt;DATE(YEAR(Expected_COD)+25,MONTH(Expected_COD),1),0,INDEX(Part_IV!$K$19:$K$43,$C119-Table_Year_1+IF(M$105&lt;=MONTH(Expected_COD),0,1),1))),0)</f>
        <v>0</v>
      </c>
      <c r="N119" s="110">
        <f>IF($X$6="Yes",IF(DATE($C119,N$105,1)&lt;Start_Date,0,IF(DATE($C119,N$105,1)&gt;DATE(YEAR(Expected_COD)+25,MONTH(Expected_COD),1),0,INDEX(Part_IV!$K$19:$K$43,$C119-Table_Year_1+IF(N$105&lt;=MONTH(Expected_COD),0,1),1))),0)</f>
        <v>0</v>
      </c>
      <c r="O119" s="110">
        <f>IF($X$6="Yes",IF(DATE($C119,O$105,1)&lt;Start_Date,0,IF(DATE($C119,O$105,1)&gt;DATE(YEAR(Expected_COD)+25,MONTH(Expected_COD),1),0,INDEX(Part_IV!$K$19:$K$43,$C119-Table_Year_1+IF(O$105&lt;=MONTH(Expected_COD),0,1),1))),0)</f>
        <v>0</v>
      </c>
      <c r="P119" s="36"/>
      <c r="Q119" s="112"/>
      <c r="R119" s="11"/>
      <c r="S119" s="4"/>
      <c r="T119" s="17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4"/>
      <c r="B120" s="10"/>
      <c r="C120" s="94">
        <f t="shared" si="9"/>
        <v>2034</v>
      </c>
      <c r="D120" s="110">
        <f>IF($X$6="Yes",IF(DATE($C120,D$105,1)&lt;Start_Date,0,IF(DATE($C120,D$105,1)&gt;DATE(YEAR(Expected_COD)+25,MONTH(Expected_COD),1),0,INDEX(Part_IV!$K$19:$K$43,$C120-Table_Year_1+IF(D$105&lt;=MONTH(Expected_COD),0,1),1))),0)</f>
        <v>0</v>
      </c>
      <c r="E120" s="110">
        <f>IF($X$6="Yes",IF(DATE($C120,E$105,1)&lt;Start_Date,0,IF(DATE($C120,E$105,1)&gt;DATE(YEAR(Expected_COD)+25,MONTH(Expected_COD),1),0,INDEX(Part_IV!$K$19:$K$43,$C120-Table_Year_1+IF(E$105&lt;=MONTH(Expected_COD),0,1),1))),0)</f>
        <v>0</v>
      </c>
      <c r="F120" s="110">
        <f>IF($X$6="Yes",IF(DATE($C120,F$105,1)&lt;Start_Date,0,IF(DATE($C120,F$105,1)&gt;DATE(YEAR(Expected_COD)+25,MONTH(Expected_COD),1),0,INDEX(Part_IV!$K$19:$K$43,$C120-Table_Year_1+IF(F$105&lt;=MONTH(Expected_COD),0,1),1))),0)</f>
        <v>0</v>
      </c>
      <c r="G120" s="110">
        <f>IF($X$6="Yes",IF(DATE($C120,G$105,1)&lt;Start_Date,0,IF(DATE($C120,G$105,1)&gt;DATE(YEAR(Expected_COD)+25,MONTH(Expected_COD),1),0,INDEX(Part_IV!$K$19:$K$43,$C120-Table_Year_1+IF(G$105&lt;=MONTH(Expected_COD),0,1),1))),0)</f>
        <v>0</v>
      </c>
      <c r="H120" s="110">
        <f>IF($X$6="Yes",IF(DATE($C120,H$105,1)&lt;Start_Date,0,IF(DATE($C120,H$105,1)&gt;DATE(YEAR(Expected_COD)+25,MONTH(Expected_COD),1),0,INDEX(Part_IV!$K$19:$K$43,$C120-Table_Year_1+IF(H$105&lt;=MONTH(Expected_COD),0,1),1))),0)</f>
        <v>0</v>
      </c>
      <c r="I120" s="110">
        <f>IF($X$6="Yes",IF(DATE($C120,I$105,1)&lt;Start_Date,0,IF(DATE($C120,I$105,1)&gt;DATE(YEAR(Expected_COD)+25,MONTH(Expected_COD),1),0,INDEX(Part_IV!$K$19:$K$43,$C120-Table_Year_1+IF(I$105&lt;=MONTH(Expected_COD),0,1),1))),0)</f>
        <v>0</v>
      </c>
      <c r="J120" s="110">
        <f>IF($X$6="Yes",IF(DATE($C120,J$105,1)&lt;Start_Date,0,IF(DATE($C120,J$105,1)&gt;DATE(YEAR(Expected_COD)+25,MONTH(Expected_COD),1),0,INDEX(Part_IV!$K$19:$K$43,$C120-Table_Year_1+IF(J$105&lt;=MONTH(Expected_COD),0,1),1))),0)</f>
        <v>0</v>
      </c>
      <c r="K120" s="110">
        <f>IF($X$6="Yes",IF(DATE($C120,K$105,1)&lt;Start_Date,0,IF(DATE($C120,K$105,1)&gt;DATE(YEAR(Expected_COD)+25,MONTH(Expected_COD),1),0,INDEX(Part_IV!$K$19:$K$43,$C120-Table_Year_1+IF(K$105&lt;=MONTH(Expected_COD),0,1),1))),0)</f>
        <v>0</v>
      </c>
      <c r="L120" s="110">
        <f>IF($X$6="Yes",IF(DATE($C120,L$105,1)&lt;Start_Date,0,IF(DATE($C120,L$105,1)&gt;DATE(YEAR(Expected_COD)+25,MONTH(Expected_COD),1),0,INDEX(Part_IV!$K$19:$K$43,$C120-Table_Year_1+IF(L$105&lt;=MONTH(Expected_COD),0,1),1))),0)</f>
        <v>0</v>
      </c>
      <c r="M120" s="110">
        <f>IF($X$6="Yes",IF(DATE($C120,M$105,1)&lt;Start_Date,0,IF(DATE($C120,M$105,1)&gt;DATE(YEAR(Expected_COD)+25,MONTH(Expected_COD),1),0,INDEX(Part_IV!$K$19:$K$43,$C120-Table_Year_1+IF(M$105&lt;=MONTH(Expected_COD),0,1),1))),0)</f>
        <v>0</v>
      </c>
      <c r="N120" s="110">
        <f>IF($X$6="Yes",IF(DATE($C120,N$105,1)&lt;Start_Date,0,IF(DATE($C120,N$105,1)&gt;DATE(YEAR(Expected_COD)+25,MONTH(Expected_COD),1),0,INDEX(Part_IV!$K$19:$K$43,$C120-Table_Year_1+IF(N$105&lt;=MONTH(Expected_COD),0,1),1))),0)</f>
        <v>0</v>
      </c>
      <c r="O120" s="110">
        <f>IF($X$6="Yes",IF(DATE($C120,O$105,1)&lt;Start_Date,0,IF(DATE($C120,O$105,1)&gt;DATE(YEAR(Expected_COD)+25,MONTH(Expected_COD),1),0,INDEX(Part_IV!$K$19:$K$43,$C120-Table_Year_1+IF(O$105&lt;=MONTH(Expected_COD),0,1),1))),0)</f>
        <v>0</v>
      </c>
      <c r="P120" s="36"/>
      <c r="Q120" s="112"/>
      <c r="R120" s="11"/>
      <c r="S120" s="4"/>
      <c r="T120" s="17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5">
      <c r="A121" s="4"/>
      <c r="B121" s="10"/>
      <c r="C121" s="94">
        <f t="shared" si="9"/>
        <v>2035</v>
      </c>
      <c r="D121" s="110">
        <f>IF($X$6="Yes",IF(DATE($C121,D$105,1)&lt;Start_Date,0,IF(DATE($C121,D$105,1)&gt;DATE(YEAR(Expected_COD)+25,MONTH(Expected_COD),1),0,INDEX(Part_IV!$K$19:$K$43,$C121-Table_Year_1+IF(D$105&lt;=MONTH(Expected_COD),0,1),1))),0)</f>
        <v>0</v>
      </c>
      <c r="E121" s="110">
        <f>IF($X$6="Yes",IF(DATE($C121,E$105,1)&lt;Start_Date,0,IF(DATE($C121,E$105,1)&gt;DATE(YEAR(Expected_COD)+25,MONTH(Expected_COD),1),0,INDEX(Part_IV!$K$19:$K$43,$C121-Table_Year_1+IF(E$105&lt;=MONTH(Expected_COD),0,1),1))),0)</f>
        <v>0</v>
      </c>
      <c r="F121" s="110">
        <f>IF($X$6="Yes",IF(DATE($C121,F$105,1)&lt;Start_Date,0,IF(DATE($C121,F$105,1)&gt;DATE(YEAR(Expected_COD)+25,MONTH(Expected_COD),1),0,INDEX(Part_IV!$K$19:$K$43,$C121-Table_Year_1+IF(F$105&lt;=MONTH(Expected_COD),0,1),1))),0)</f>
        <v>0</v>
      </c>
      <c r="G121" s="110">
        <f>IF($X$6="Yes",IF(DATE($C121,G$105,1)&lt;Start_Date,0,IF(DATE($C121,G$105,1)&gt;DATE(YEAR(Expected_COD)+25,MONTH(Expected_COD),1),0,INDEX(Part_IV!$K$19:$K$43,$C121-Table_Year_1+IF(G$105&lt;=MONTH(Expected_COD),0,1),1))),0)</f>
        <v>0</v>
      </c>
      <c r="H121" s="110">
        <f>IF($X$6="Yes",IF(DATE($C121,H$105,1)&lt;Start_Date,0,IF(DATE($C121,H$105,1)&gt;DATE(YEAR(Expected_COD)+25,MONTH(Expected_COD),1),0,INDEX(Part_IV!$K$19:$K$43,$C121-Table_Year_1+IF(H$105&lt;=MONTH(Expected_COD),0,1),1))),0)</f>
        <v>0</v>
      </c>
      <c r="I121" s="110">
        <f>IF($X$6="Yes",IF(DATE($C121,I$105,1)&lt;Start_Date,0,IF(DATE($C121,I$105,1)&gt;DATE(YEAR(Expected_COD)+25,MONTH(Expected_COD),1),0,INDEX(Part_IV!$K$19:$K$43,$C121-Table_Year_1+IF(I$105&lt;=MONTH(Expected_COD),0,1),1))),0)</f>
        <v>0</v>
      </c>
      <c r="J121" s="110">
        <f>IF($X$6="Yes",IF(DATE($C121,J$105,1)&lt;Start_Date,0,IF(DATE($C121,J$105,1)&gt;DATE(YEAR(Expected_COD)+25,MONTH(Expected_COD),1),0,INDEX(Part_IV!$K$19:$K$43,$C121-Table_Year_1+IF(J$105&lt;=MONTH(Expected_COD),0,1),1))),0)</f>
        <v>0</v>
      </c>
      <c r="K121" s="110">
        <f>IF($X$6="Yes",IF(DATE($C121,K$105,1)&lt;Start_Date,0,IF(DATE($C121,K$105,1)&gt;DATE(YEAR(Expected_COD)+25,MONTH(Expected_COD),1),0,INDEX(Part_IV!$K$19:$K$43,$C121-Table_Year_1+IF(K$105&lt;=MONTH(Expected_COD),0,1),1))),0)</f>
        <v>0</v>
      </c>
      <c r="L121" s="110">
        <f>IF($X$6="Yes",IF(DATE($C121,L$105,1)&lt;Start_Date,0,IF(DATE($C121,L$105,1)&gt;DATE(YEAR(Expected_COD)+25,MONTH(Expected_COD),1),0,INDEX(Part_IV!$K$19:$K$43,$C121-Table_Year_1+IF(L$105&lt;=MONTH(Expected_COD),0,1),1))),0)</f>
        <v>0</v>
      </c>
      <c r="M121" s="110">
        <f>IF($X$6="Yes",IF(DATE($C121,M$105,1)&lt;Start_Date,0,IF(DATE($C121,M$105,1)&gt;DATE(YEAR(Expected_COD)+25,MONTH(Expected_COD),1),0,INDEX(Part_IV!$K$19:$K$43,$C121-Table_Year_1+IF(M$105&lt;=MONTH(Expected_COD),0,1),1))),0)</f>
        <v>0</v>
      </c>
      <c r="N121" s="110">
        <f>IF($X$6="Yes",IF(DATE($C121,N$105,1)&lt;Start_Date,0,IF(DATE($C121,N$105,1)&gt;DATE(YEAR(Expected_COD)+25,MONTH(Expected_COD),1),0,INDEX(Part_IV!$K$19:$K$43,$C121-Table_Year_1+IF(N$105&lt;=MONTH(Expected_COD),0,1),1))),0)</f>
        <v>0</v>
      </c>
      <c r="O121" s="110">
        <f>IF($X$6="Yes",IF(DATE($C121,O$105,1)&lt;Start_Date,0,IF(DATE($C121,O$105,1)&gt;DATE(YEAR(Expected_COD)+25,MONTH(Expected_COD),1),0,INDEX(Part_IV!$K$19:$K$43,$C121-Table_Year_1+IF(O$105&lt;=MONTH(Expected_COD),0,1),1))),0)</f>
        <v>0</v>
      </c>
      <c r="P121" s="36"/>
      <c r="Q121" s="112"/>
      <c r="R121" s="11"/>
      <c r="S121" s="4"/>
      <c r="T121" s="17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5">
      <c r="A122" s="4"/>
      <c r="B122" s="10"/>
      <c r="C122" s="94">
        <f t="shared" si="9"/>
        <v>2036</v>
      </c>
      <c r="D122" s="110">
        <f>IF($X$6="Yes",IF(DATE($C122,D$105,1)&lt;Start_Date,0,IF(DATE($C122,D$105,1)&gt;DATE(YEAR(Expected_COD)+25,MONTH(Expected_COD),1),0,INDEX(Part_IV!$K$19:$K$43,$C122-Table_Year_1+IF(D$105&lt;=MONTH(Expected_COD),0,1),1))),0)</f>
        <v>0</v>
      </c>
      <c r="E122" s="110">
        <f>IF($X$6="Yes",IF(DATE($C122,E$105,1)&lt;Start_Date,0,IF(DATE($C122,E$105,1)&gt;DATE(YEAR(Expected_COD)+25,MONTH(Expected_COD),1),0,INDEX(Part_IV!$K$19:$K$43,$C122-Table_Year_1+IF(E$105&lt;=MONTH(Expected_COD),0,1),1))),0)</f>
        <v>0</v>
      </c>
      <c r="F122" s="110">
        <f>IF($X$6="Yes",IF(DATE($C122,F$105,1)&lt;Start_Date,0,IF(DATE($C122,F$105,1)&gt;DATE(YEAR(Expected_COD)+25,MONTH(Expected_COD),1),0,INDEX(Part_IV!$K$19:$K$43,$C122-Table_Year_1+IF(F$105&lt;=MONTH(Expected_COD),0,1),1))),0)</f>
        <v>0</v>
      </c>
      <c r="G122" s="110">
        <f>IF($X$6="Yes",IF(DATE($C122,G$105,1)&lt;Start_Date,0,IF(DATE($C122,G$105,1)&gt;DATE(YEAR(Expected_COD)+25,MONTH(Expected_COD),1),0,INDEX(Part_IV!$K$19:$K$43,$C122-Table_Year_1+IF(G$105&lt;=MONTH(Expected_COD),0,1),1))),0)</f>
        <v>0</v>
      </c>
      <c r="H122" s="110">
        <f>IF($X$6="Yes",IF(DATE($C122,H$105,1)&lt;Start_Date,0,IF(DATE($C122,H$105,1)&gt;DATE(YEAR(Expected_COD)+25,MONTH(Expected_COD),1),0,INDEX(Part_IV!$K$19:$K$43,$C122-Table_Year_1+IF(H$105&lt;=MONTH(Expected_COD),0,1),1))),0)</f>
        <v>0</v>
      </c>
      <c r="I122" s="110">
        <f>IF($X$6="Yes",IF(DATE($C122,I$105,1)&lt;Start_Date,0,IF(DATE($C122,I$105,1)&gt;DATE(YEAR(Expected_COD)+25,MONTH(Expected_COD),1),0,INDEX(Part_IV!$K$19:$K$43,$C122-Table_Year_1+IF(I$105&lt;=MONTH(Expected_COD),0,1),1))),0)</f>
        <v>0</v>
      </c>
      <c r="J122" s="110">
        <f>IF($X$6="Yes",IF(DATE($C122,J$105,1)&lt;Start_Date,0,IF(DATE($C122,J$105,1)&gt;DATE(YEAR(Expected_COD)+25,MONTH(Expected_COD),1),0,INDEX(Part_IV!$K$19:$K$43,$C122-Table_Year_1+IF(J$105&lt;=MONTH(Expected_COD),0,1),1))),0)</f>
        <v>0</v>
      </c>
      <c r="K122" s="110">
        <f>IF($X$6="Yes",IF(DATE($C122,K$105,1)&lt;Start_Date,0,IF(DATE($C122,K$105,1)&gt;DATE(YEAR(Expected_COD)+25,MONTH(Expected_COD),1),0,INDEX(Part_IV!$K$19:$K$43,$C122-Table_Year_1+IF(K$105&lt;=MONTH(Expected_COD),0,1),1))),0)</f>
        <v>0</v>
      </c>
      <c r="L122" s="110">
        <f>IF($X$6="Yes",IF(DATE($C122,L$105,1)&lt;Start_Date,0,IF(DATE($C122,L$105,1)&gt;DATE(YEAR(Expected_COD)+25,MONTH(Expected_COD),1),0,INDEX(Part_IV!$K$19:$K$43,$C122-Table_Year_1+IF(L$105&lt;=MONTH(Expected_COD),0,1),1))),0)</f>
        <v>0</v>
      </c>
      <c r="M122" s="110">
        <f>IF($X$6="Yes",IF(DATE($C122,M$105,1)&lt;Start_Date,0,IF(DATE($C122,M$105,1)&gt;DATE(YEAR(Expected_COD)+25,MONTH(Expected_COD),1),0,INDEX(Part_IV!$K$19:$K$43,$C122-Table_Year_1+IF(M$105&lt;=MONTH(Expected_COD),0,1),1))),0)</f>
        <v>0</v>
      </c>
      <c r="N122" s="110">
        <f>IF($X$6="Yes",IF(DATE($C122,N$105,1)&lt;Start_Date,0,IF(DATE($C122,N$105,1)&gt;DATE(YEAR(Expected_COD)+25,MONTH(Expected_COD),1),0,INDEX(Part_IV!$K$19:$K$43,$C122-Table_Year_1+IF(N$105&lt;=MONTH(Expected_COD),0,1),1))),0)</f>
        <v>0</v>
      </c>
      <c r="O122" s="110">
        <f>IF($X$6="Yes",IF(DATE($C122,O$105,1)&lt;Start_Date,0,IF(DATE($C122,O$105,1)&gt;DATE(YEAR(Expected_COD)+25,MONTH(Expected_COD),1),0,INDEX(Part_IV!$K$19:$K$43,$C122-Table_Year_1+IF(O$105&lt;=MONTH(Expected_COD),0,1),1))),0)</f>
        <v>0</v>
      </c>
      <c r="P122" s="36"/>
      <c r="Q122" s="112"/>
      <c r="R122" s="11"/>
      <c r="S122" s="4"/>
      <c r="T122" s="17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5">
      <c r="A123" s="4"/>
      <c r="B123" s="10"/>
      <c r="C123" s="94">
        <f t="shared" si="9"/>
        <v>2037</v>
      </c>
      <c r="D123" s="110">
        <f>IF($X$6="Yes",IF(DATE($C123,D$105,1)&lt;Start_Date,0,IF(DATE($C123,D$105,1)&gt;DATE(YEAR(Expected_COD)+25,MONTH(Expected_COD),1),0,INDEX(Part_IV!$K$19:$K$43,$C123-Table_Year_1+IF(D$105&lt;=MONTH(Expected_COD),0,1),1))),0)</f>
        <v>0</v>
      </c>
      <c r="E123" s="110">
        <f>IF($X$6="Yes",IF(DATE($C123,E$105,1)&lt;Start_Date,0,IF(DATE($C123,E$105,1)&gt;DATE(YEAR(Expected_COD)+25,MONTH(Expected_COD),1),0,INDEX(Part_IV!$K$19:$K$43,$C123-Table_Year_1+IF(E$105&lt;=MONTH(Expected_COD),0,1),1))),0)</f>
        <v>0</v>
      </c>
      <c r="F123" s="110">
        <f>IF($X$6="Yes",IF(DATE($C123,F$105,1)&lt;Start_Date,0,IF(DATE($C123,F$105,1)&gt;DATE(YEAR(Expected_COD)+25,MONTH(Expected_COD),1),0,INDEX(Part_IV!$K$19:$K$43,$C123-Table_Year_1+IF(F$105&lt;=MONTH(Expected_COD),0,1),1))),0)</f>
        <v>0</v>
      </c>
      <c r="G123" s="110">
        <f>IF($X$6="Yes",IF(DATE($C123,G$105,1)&lt;Start_Date,0,IF(DATE($C123,G$105,1)&gt;DATE(YEAR(Expected_COD)+25,MONTH(Expected_COD),1),0,INDEX(Part_IV!$K$19:$K$43,$C123-Table_Year_1+IF(G$105&lt;=MONTH(Expected_COD),0,1),1))),0)</f>
        <v>0</v>
      </c>
      <c r="H123" s="110">
        <f>IF($X$6="Yes",IF(DATE($C123,H$105,1)&lt;Start_Date,0,IF(DATE($C123,H$105,1)&gt;DATE(YEAR(Expected_COD)+25,MONTH(Expected_COD),1),0,INDEX(Part_IV!$K$19:$K$43,$C123-Table_Year_1+IF(H$105&lt;=MONTH(Expected_COD),0,1),1))),0)</f>
        <v>0</v>
      </c>
      <c r="I123" s="110">
        <f>IF($X$6="Yes",IF(DATE($C123,I$105,1)&lt;Start_Date,0,IF(DATE($C123,I$105,1)&gt;DATE(YEAR(Expected_COD)+25,MONTH(Expected_COD),1),0,INDEX(Part_IV!$K$19:$K$43,$C123-Table_Year_1+IF(I$105&lt;=MONTH(Expected_COD),0,1),1))),0)</f>
        <v>0</v>
      </c>
      <c r="J123" s="110">
        <f>IF($X$6="Yes",IF(DATE($C123,J$105,1)&lt;Start_Date,0,IF(DATE($C123,J$105,1)&gt;DATE(YEAR(Expected_COD)+25,MONTH(Expected_COD),1),0,INDEX(Part_IV!$K$19:$K$43,$C123-Table_Year_1+IF(J$105&lt;=MONTH(Expected_COD),0,1),1))),0)</f>
        <v>0</v>
      </c>
      <c r="K123" s="110">
        <f>IF($X$6="Yes",IF(DATE($C123,K$105,1)&lt;Start_Date,0,IF(DATE($C123,K$105,1)&gt;DATE(YEAR(Expected_COD)+25,MONTH(Expected_COD),1),0,INDEX(Part_IV!$K$19:$K$43,$C123-Table_Year_1+IF(K$105&lt;=MONTH(Expected_COD),0,1),1))),0)</f>
        <v>0</v>
      </c>
      <c r="L123" s="110">
        <f>IF($X$6="Yes",IF(DATE($C123,L$105,1)&lt;Start_Date,0,IF(DATE($C123,L$105,1)&gt;DATE(YEAR(Expected_COD)+25,MONTH(Expected_COD),1),0,INDEX(Part_IV!$K$19:$K$43,$C123-Table_Year_1+IF(L$105&lt;=MONTH(Expected_COD),0,1),1))),0)</f>
        <v>0</v>
      </c>
      <c r="M123" s="110">
        <f>IF($X$6="Yes",IF(DATE($C123,M$105,1)&lt;Start_Date,0,IF(DATE($C123,M$105,1)&gt;DATE(YEAR(Expected_COD)+25,MONTH(Expected_COD),1),0,INDEX(Part_IV!$K$19:$K$43,$C123-Table_Year_1+IF(M$105&lt;=MONTH(Expected_COD),0,1),1))),0)</f>
        <v>0</v>
      </c>
      <c r="N123" s="110">
        <f>IF($X$6="Yes",IF(DATE($C123,N$105,1)&lt;Start_Date,0,IF(DATE($C123,N$105,1)&gt;DATE(YEAR(Expected_COD)+25,MONTH(Expected_COD),1),0,INDEX(Part_IV!$K$19:$K$43,$C123-Table_Year_1+IF(N$105&lt;=MONTH(Expected_COD),0,1),1))),0)</f>
        <v>0</v>
      </c>
      <c r="O123" s="110">
        <f>IF($X$6="Yes",IF(DATE($C123,O$105,1)&lt;Start_Date,0,IF(DATE($C123,O$105,1)&gt;DATE(YEAR(Expected_COD)+25,MONTH(Expected_COD),1),0,INDEX(Part_IV!$K$19:$K$43,$C123-Table_Year_1+IF(O$105&lt;=MONTH(Expected_COD),0,1),1))),0)</f>
        <v>0</v>
      </c>
      <c r="P123" s="36"/>
      <c r="Q123" s="112"/>
      <c r="R123" s="11"/>
      <c r="S123" s="4"/>
      <c r="T123" s="17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5">
      <c r="A124" s="4"/>
      <c r="B124" s="10"/>
      <c r="C124" s="94">
        <f t="shared" si="9"/>
        <v>2038</v>
      </c>
      <c r="D124" s="110">
        <f>IF($X$6="Yes",IF(DATE($C124,D$105,1)&lt;Start_Date,0,IF(DATE($C124,D$105,1)&gt;DATE(YEAR(Expected_COD)+25,MONTH(Expected_COD),1),0,INDEX(Part_IV!$K$19:$K$43,$C124-Table_Year_1+IF(D$105&lt;=MONTH(Expected_COD),0,1),1))),0)</f>
        <v>0</v>
      </c>
      <c r="E124" s="110">
        <f>IF($X$6="Yes",IF(DATE($C124,E$105,1)&lt;Start_Date,0,IF(DATE($C124,E$105,1)&gt;DATE(YEAR(Expected_COD)+25,MONTH(Expected_COD),1),0,INDEX(Part_IV!$K$19:$K$43,$C124-Table_Year_1+IF(E$105&lt;=MONTH(Expected_COD),0,1),1))),0)</f>
        <v>0</v>
      </c>
      <c r="F124" s="110">
        <f>IF($X$6="Yes",IF(DATE($C124,F$105,1)&lt;Start_Date,0,IF(DATE($C124,F$105,1)&gt;DATE(YEAR(Expected_COD)+25,MONTH(Expected_COD),1),0,INDEX(Part_IV!$K$19:$K$43,$C124-Table_Year_1+IF(F$105&lt;=MONTH(Expected_COD),0,1),1))),0)</f>
        <v>0</v>
      </c>
      <c r="G124" s="110">
        <f>IF($X$6="Yes",IF(DATE($C124,G$105,1)&lt;Start_Date,0,IF(DATE($C124,G$105,1)&gt;DATE(YEAR(Expected_COD)+25,MONTH(Expected_COD),1),0,INDEX(Part_IV!$K$19:$K$43,$C124-Table_Year_1+IF(G$105&lt;=MONTH(Expected_COD),0,1),1))),0)</f>
        <v>0</v>
      </c>
      <c r="H124" s="110">
        <f>IF($X$6="Yes",IF(DATE($C124,H$105,1)&lt;Start_Date,0,IF(DATE($C124,H$105,1)&gt;DATE(YEAR(Expected_COD)+25,MONTH(Expected_COD),1),0,INDEX(Part_IV!$K$19:$K$43,$C124-Table_Year_1+IF(H$105&lt;=MONTH(Expected_COD),0,1),1))),0)</f>
        <v>0</v>
      </c>
      <c r="I124" s="110">
        <f>IF($X$6="Yes",IF(DATE($C124,I$105,1)&lt;Start_Date,0,IF(DATE($C124,I$105,1)&gt;DATE(YEAR(Expected_COD)+25,MONTH(Expected_COD),1),0,INDEX(Part_IV!$K$19:$K$43,$C124-Table_Year_1+IF(I$105&lt;=MONTH(Expected_COD),0,1),1))),0)</f>
        <v>0</v>
      </c>
      <c r="J124" s="110">
        <f>IF($X$6="Yes",IF(DATE($C124,J$105,1)&lt;Start_Date,0,IF(DATE($C124,J$105,1)&gt;DATE(YEAR(Expected_COD)+25,MONTH(Expected_COD),1),0,INDEX(Part_IV!$K$19:$K$43,$C124-Table_Year_1+IF(J$105&lt;=MONTH(Expected_COD),0,1),1))),0)</f>
        <v>0</v>
      </c>
      <c r="K124" s="110">
        <f>IF($X$6="Yes",IF(DATE($C124,K$105,1)&lt;Start_Date,0,IF(DATE($C124,K$105,1)&gt;DATE(YEAR(Expected_COD)+25,MONTH(Expected_COD),1),0,INDEX(Part_IV!$K$19:$K$43,$C124-Table_Year_1+IF(K$105&lt;=MONTH(Expected_COD),0,1),1))),0)</f>
        <v>0</v>
      </c>
      <c r="L124" s="110">
        <f>IF($X$6="Yes",IF(DATE($C124,L$105,1)&lt;Start_Date,0,IF(DATE($C124,L$105,1)&gt;DATE(YEAR(Expected_COD)+25,MONTH(Expected_COD),1),0,INDEX(Part_IV!$K$19:$K$43,$C124-Table_Year_1+IF(L$105&lt;=MONTH(Expected_COD),0,1),1))),0)</f>
        <v>0</v>
      </c>
      <c r="M124" s="110">
        <f>IF($X$6="Yes",IF(DATE($C124,M$105,1)&lt;Start_Date,0,IF(DATE($C124,M$105,1)&gt;DATE(YEAR(Expected_COD)+25,MONTH(Expected_COD),1),0,INDEX(Part_IV!$K$19:$K$43,$C124-Table_Year_1+IF(M$105&lt;=MONTH(Expected_COD),0,1),1))),0)</f>
        <v>0</v>
      </c>
      <c r="N124" s="110">
        <f>IF($X$6="Yes",IF(DATE($C124,N$105,1)&lt;Start_Date,0,IF(DATE($C124,N$105,1)&gt;DATE(YEAR(Expected_COD)+25,MONTH(Expected_COD),1),0,INDEX(Part_IV!$K$19:$K$43,$C124-Table_Year_1+IF(N$105&lt;=MONTH(Expected_COD),0,1),1))),0)</f>
        <v>0</v>
      </c>
      <c r="O124" s="110">
        <f>IF($X$6="Yes",IF(DATE($C124,O$105,1)&lt;Start_Date,0,IF(DATE($C124,O$105,1)&gt;DATE(YEAR(Expected_COD)+25,MONTH(Expected_COD),1),0,INDEX(Part_IV!$K$19:$K$43,$C124-Table_Year_1+IF(O$105&lt;=MONTH(Expected_COD),0,1),1))),0)</f>
        <v>0</v>
      </c>
      <c r="P124" s="36"/>
      <c r="Q124" s="112"/>
      <c r="R124" s="11"/>
      <c r="S124" s="4"/>
      <c r="T124" s="17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5">
      <c r="A125" s="4"/>
      <c r="B125" s="10"/>
      <c r="C125" s="94">
        <f t="shared" si="9"/>
        <v>2039</v>
      </c>
      <c r="D125" s="110">
        <f>IF($X$6="Yes",IF(DATE($C125,D$105,1)&lt;Start_Date,0,IF(DATE($C125,D$105,1)&gt;DATE(YEAR(Expected_COD)+25,MONTH(Expected_COD),1),0,INDEX(Part_IV!$K$19:$K$43,$C125-Table_Year_1+IF(D$105&lt;=MONTH(Expected_COD),0,1),1))),0)</f>
        <v>0</v>
      </c>
      <c r="E125" s="110">
        <f>IF($X$6="Yes",IF(DATE($C125,E$105,1)&lt;Start_Date,0,IF(DATE($C125,E$105,1)&gt;DATE(YEAR(Expected_COD)+25,MONTH(Expected_COD),1),0,INDEX(Part_IV!$K$19:$K$43,$C125-Table_Year_1+IF(E$105&lt;=MONTH(Expected_COD),0,1),1))),0)</f>
        <v>0</v>
      </c>
      <c r="F125" s="110">
        <f>IF($X$6="Yes",IF(DATE($C125,F$105,1)&lt;Start_Date,0,IF(DATE($C125,F$105,1)&gt;DATE(YEAR(Expected_COD)+25,MONTH(Expected_COD),1),0,INDEX(Part_IV!$K$19:$K$43,$C125-Table_Year_1+IF(F$105&lt;=MONTH(Expected_COD),0,1),1))),0)</f>
        <v>0</v>
      </c>
      <c r="G125" s="110">
        <f>IF($X$6="Yes",IF(DATE($C125,G$105,1)&lt;Start_Date,0,IF(DATE($C125,G$105,1)&gt;DATE(YEAR(Expected_COD)+25,MONTH(Expected_COD),1),0,INDEX(Part_IV!$K$19:$K$43,$C125-Table_Year_1+IF(G$105&lt;=MONTH(Expected_COD),0,1),1))),0)</f>
        <v>0</v>
      </c>
      <c r="H125" s="110">
        <f>IF($X$6="Yes",IF(DATE($C125,H$105,1)&lt;Start_Date,0,IF(DATE($C125,H$105,1)&gt;DATE(YEAR(Expected_COD)+25,MONTH(Expected_COD),1),0,INDEX(Part_IV!$K$19:$K$43,$C125-Table_Year_1+IF(H$105&lt;=MONTH(Expected_COD),0,1),1))),0)</f>
        <v>0</v>
      </c>
      <c r="I125" s="110">
        <f>IF($X$6="Yes",IF(DATE($C125,I$105,1)&lt;Start_Date,0,IF(DATE($C125,I$105,1)&gt;DATE(YEAR(Expected_COD)+25,MONTH(Expected_COD),1),0,INDEX(Part_IV!$K$19:$K$43,$C125-Table_Year_1+IF(I$105&lt;=MONTH(Expected_COD),0,1),1))),0)</f>
        <v>0</v>
      </c>
      <c r="J125" s="110">
        <f>IF($X$6="Yes",IF(DATE($C125,J$105,1)&lt;Start_Date,0,IF(DATE($C125,J$105,1)&gt;DATE(YEAR(Expected_COD)+25,MONTH(Expected_COD),1),0,INDEX(Part_IV!$K$19:$K$43,$C125-Table_Year_1+IF(J$105&lt;=MONTH(Expected_COD),0,1),1))),0)</f>
        <v>0</v>
      </c>
      <c r="K125" s="110">
        <f>IF($X$6="Yes",IF(DATE($C125,K$105,1)&lt;Start_Date,0,IF(DATE($C125,K$105,1)&gt;DATE(YEAR(Expected_COD)+25,MONTH(Expected_COD),1),0,INDEX(Part_IV!$K$19:$K$43,$C125-Table_Year_1+IF(K$105&lt;=MONTH(Expected_COD),0,1),1))),0)</f>
        <v>0</v>
      </c>
      <c r="L125" s="110">
        <f>IF($X$6="Yes",IF(DATE($C125,L$105,1)&lt;Start_Date,0,IF(DATE($C125,L$105,1)&gt;DATE(YEAR(Expected_COD)+25,MONTH(Expected_COD),1),0,INDEX(Part_IV!$K$19:$K$43,$C125-Table_Year_1+IF(L$105&lt;=MONTH(Expected_COD),0,1),1))),0)</f>
        <v>0</v>
      </c>
      <c r="M125" s="110">
        <f>IF($X$6="Yes",IF(DATE($C125,M$105,1)&lt;Start_Date,0,IF(DATE($C125,M$105,1)&gt;DATE(YEAR(Expected_COD)+25,MONTH(Expected_COD),1),0,INDEX(Part_IV!$K$19:$K$43,$C125-Table_Year_1+IF(M$105&lt;=MONTH(Expected_COD),0,1),1))),0)</f>
        <v>0</v>
      </c>
      <c r="N125" s="110">
        <f>IF($X$6="Yes",IF(DATE($C125,N$105,1)&lt;Start_Date,0,IF(DATE($C125,N$105,1)&gt;DATE(YEAR(Expected_COD)+25,MONTH(Expected_COD),1),0,INDEX(Part_IV!$K$19:$K$43,$C125-Table_Year_1+IF(N$105&lt;=MONTH(Expected_COD),0,1),1))),0)</f>
        <v>0</v>
      </c>
      <c r="O125" s="110">
        <f>IF($X$6="Yes",IF(DATE($C125,O$105,1)&lt;Start_Date,0,IF(DATE($C125,O$105,1)&gt;DATE(YEAR(Expected_COD)+25,MONTH(Expected_COD),1),0,INDEX(Part_IV!$K$19:$K$43,$C125-Table_Year_1+IF(O$105&lt;=MONTH(Expected_COD),0,1),1))),0)</f>
        <v>0</v>
      </c>
      <c r="P125" s="36"/>
      <c r="Q125" s="112"/>
      <c r="R125" s="11"/>
      <c r="S125" s="4"/>
      <c r="T125" s="17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5">
      <c r="A126" s="4"/>
      <c r="B126" s="10"/>
      <c r="C126" s="94">
        <f t="shared" si="9"/>
        <v>2040</v>
      </c>
      <c r="D126" s="110">
        <f>IF($X$6="Yes",IF(DATE($C126,D$105,1)&lt;Start_Date,0,IF(DATE($C126,D$105,1)&gt;DATE(YEAR(Expected_COD)+25,MONTH(Expected_COD),1),0,INDEX(Part_IV!$K$19:$K$43,$C126-Table_Year_1+IF(D$105&lt;=MONTH(Expected_COD),0,1),1))),0)</f>
        <v>0</v>
      </c>
      <c r="E126" s="110">
        <f>IF($X$6="Yes",IF(DATE($C126,E$105,1)&lt;Start_Date,0,IF(DATE($C126,E$105,1)&gt;DATE(YEAR(Expected_COD)+25,MONTH(Expected_COD),1),0,INDEX(Part_IV!$K$19:$K$43,$C126-Table_Year_1+IF(E$105&lt;=MONTH(Expected_COD),0,1),1))),0)</f>
        <v>0</v>
      </c>
      <c r="F126" s="110">
        <f>IF($X$6="Yes",IF(DATE($C126,F$105,1)&lt;Start_Date,0,IF(DATE($C126,F$105,1)&gt;DATE(YEAR(Expected_COD)+25,MONTH(Expected_COD),1),0,INDEX(Part_IV!$K$19:$K$43,$C126-Table_Year_1+IF(F$105&lt;=MONTH(Expected_COD),0,1),1))),0)</f>
        <v>0</v>
      </c>
      <c r="G126" s="110">
        <f>IF($X$6="Yes",IF(DATE($C126,G$105,1)&lt;Start_Date,0,IF(DATE($C126,G$105,1)&gt;DATE(YEAR(Expected_COD)+25,MONTH(Expected_COD),1),0,INDEX(Part_IV!$K$19:$K$43,$C126-Table_Year_1+IF(G$105&lt;=MONTH(Expected_COD),0,1),1))),0)</f>
        <v>0</v>
      </c>
      <c r="H126" s="110">
        <f>IF($X$6="Yes",IF(DATE($C126,H$105,1)&lt;Start_Date,0,IF(DATE($C126,H$105,1)&gt;DATE(YEAR(Expected_COD)+25,MONTH(Expected_COD),1),0,INDEX(Part_IV!$K$19:$K$43,$C126-Table_Year_1+IF(H$105&lt;=MONTH(Expected_COD),0,1),1))),0)</f>
        <v>0</v>
      </c>
      <c r="I126" s="110">
        <f>IF($X$6="Yes",IF(DATE($C126,I$105,1)&lt;Start_Date,0,IF(DATE($C126,I$105,1)&gt;DATE(YEAR(Expected_COD)+25,MONTH(Expected_COD),1),0,INDEX(Part_IV!$K$19:$K$43,$C126-Table_Year_1+IF(I$105&lt;=MONTH(Expected_COD),0,1),1))),0)</f>
        <v>0</v>
      </c>
      <c r="J126" s="110">
        <f>IF($X$6="Yes",IF(DATE($C126,J$105,1)&lt;Start_Date,0,IF(DATE($C126,J$105,1)&gt;DATE(YEAR(Expected_COD)+25,MONTH(Expected_COD),1),0,INDEX(Part_IV!$K$19:$K$43,$C126-Table_Year_1+IF(J$105&lt;=MONTH(Expected_COD),0,1),1))),0)</f>
        <v>0</v>
      </c>
      <c r="K126" s="110">
        <f>IF($X$6="Yes",IF(DATE($C126,K$105,1)&lt;Start_Date,0,IF(DATE($C126,K$105,1)&gt;DATE(YEAR(Expected_COD)+25,MONTH(Expected_COD),1),0,INDEX(Part_IV!$K$19:$K$43,$C126-Table_Year_1+IF(K$105&lt;=MONTH(Expected_COD),0,1),1))),0)</f>
        <v>0</v>
      </c>
      <c r="L126" s="110">
        <f>IF($X$6="Yes",IF(DATE($C126,L$105,1)&lt;Start_Date,0,IF(DATE($C126,L$105,1)&gt;DATE(YEAR(Expected_COD)+25,MONTH(Expected_COD),1),0,INDEX(Part_IV!$K$19:$K$43,$C126-Table_Year_1+IF(L$105&lt;=MONTH(Expected_COD),0,1),1))),0)</f>
        <v>0</v>
      </c>
      <c r="M126" s="110">
        <f>IF($X$6="Yes",IF(DATE($C126,M$105,1)&lt;Start_Date,0,IF(DATE($C126,M$105,1)&gt;DATE(YEAR(Expected_COD)+25,MONTH(Expected_COD),1),0,INDEX(Part_IV!$K$19:$K$43,$C126-Table_Year_1+IF(M$105&lt;=MONTH(Expected_COD),0,1),1))),0)</f>
        <v>0</v>
      </c>
      <c r="N126" s="110">
        <f>IF($X$6="Yes",IF(DATE($C126,N$105,1)&lt;Start_Date,0,IF(DATE($C126,N$105,1)&gt;DATE(YEAR(Expected_COD)+25,MONTH(Expected_COD),1),0,INDEX(Part_IV!$K$19:$K$43,$C126-Table_Year_1+IF(N$105&lt;=MONTH(Expected_COD),0,1),1))),0)</f>
        <v>0</v>
      </c>
      <c r="O126" s="110">
        <f>IF($X$6="Yes",IF(DATE($C126,O$105,1)&lt;Start_Date,0,IF(DATE($C126,O$105,1)&gt;DATE(YEAR(Expected_COD)+25,MONTH(Expected_COD),1),0,INDEX(Part_IV!$K$19:$K$43,$C126-Table_Year_1+IF(O$105&lt;=MONTH(Expected_COD),0,1),1))),0)</f>
        <v>0</v>
      </c>
      <c r="P126" s="36"/>
      <c r="Q126" s="112"/>
      <c r="R126" s="11"/>
      <c r="S126" s="4"/>
      <c r="T126" s="17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5">
      <c r="A127" s="4"/>
      <c r="B127" s="10"/>
      <c r="C127" s="94">
        <f t="shared" si="9"/>
        <v>2041</v>
      </c>
      <c r="D127" s="110">
        <f>IF($X$6="Yes",IF(DATE($C127,D$105,1)&lt;Start_Date,0,IF(DATE($C127,D$105,1)&gt;DATE(YEAR(Expected_COD)+25,MONTH(Expected_COD),1),0,INDEX(Part_IV!$K$19:$K$43,$C127-Table_Year_1+IF(D$105&lt;=MONTH(Expected_COD),0,1),1))),0)</f>
        <v>0</v>
      </c>
      <c r="E127" s="110">
        <f>IF($X$6="Yes",IF(DATE($C127,E$105,1)&lt;Start_Date,0,IF(DATE($C127,E$105,1)&gt;DATE(YEAR(Expected_COD)+25,MONTH(Expected_COD),1),0,INDEX(Part_IV!$K$19:$K$43,$C127-Table_Year_1+IF(E$105&lt;=MONTH(Expected_COD),0,1),1))),0)</f>
        <v>0</v>
      </c>
      <c r="F127" s="110">
        <f>IF($X$6="Yes",IF(DATE($C127,F$105,1)&lt;Start_Date,0,IF(DATE($C127,F$105,1)&gt;DATE(YEAR(Expected_COD)+25,MONTH(Expected_COD),1),0,INDEX(Part_IV!$K$19:$K$43,$C127-Table_Year_1+IF(F$105&lt;=MONTH(Expected_COD),0,1),1))),0)</f>
        <v>0</v>
      </c>
      <c r="G127" s="110">
        <f>IF($X$6="Yes",IF(DATE($C127,G$105,1)&lt;Start_Date,0,IF(DATE($C127,G$105,1)&gt;DATE(YEAR(Expected_COD)+25,MONTH(Expected_COD),1),0,INDEX(Part_IV!$K$19:$K$43,$C127-Table_Year_1+IF(G$105&lt;=MONTH(Expected_COD),0,1),1))),0)</f>
        <v>0</v>
      </c>
      <c r="H127" s="110">
        <f>IF($X$6="Yes",IF(DATE($C127,H$105,1)&lt;Start_Date,0,IF(DATE($C127,H$105,1)&gt;DATE(YEAR(Expected_COD)+25,MONTH(Expected_COD),1),0,INDEX(Part_IV!$K$19:$K$43,$C127-Table_Year_1+IF(H$105&lt;=MONTH(Expected_COD),0,1),1))),0)</f>
        <v>0</v>
      </c>
      <c r="I127" s="110">
        <f>IF($X$6="Yes",IF(DATE($C127,I$105,1)&lt;Start_Date,0,IF(DATE($C127,I$105,1)&gt;DATE(YEAR(Expected_COD)+25,MONTH(Expected_COD),1),0,INDEX(Part_IV!$K$19:$K$43,$C127-Table_Year_1+IF(I$105&lt;=MONTH(Expected_COD),0,1),1))),0)</f>
        <v>0</v>
      </c>
      <c r="J127" s="110">
        <f>IF($X$6="Yes",IF(DATE($C127,J$105,1)&lt;Start_Date,0,IF(DATE($C127,J$105,1)&gt;DATE(YEAR(Expected_COD)+25,MONTH(Expected_COD),1),0,INDEX(Part_IV!$K$19:$K$43,$C127-Table_Year_1+IF(J$105&lt;=MONTH(Expected_COD),0,1),1))),0)</f>
        <v>0</v>
      </c>
      <c r="K127" s="110">
        <f>IF($X$6="Yes",IF(DATE($C127,K$105,1)&lt;Start_Date,0,IF(DATE($C127,K$105,1)&gt;DATE(YEAR(Expected_COD)+25,MONTH(Expected_COD),1),0,INDEX(Part_IV!$K$19:$K$43,$C127-Table_Year_1+IF(K$105&lt;=MONTH(Expected_COD),0,1),1))),0)</f>
        <v>0</v>
      </c>
      <c r="L127" s="110">
        <f>IF($X$6="Yes",IF(DATE($C127,L$105,1)&lt;Start_Date,0,IF(DATE($C127,L$105,1)&gt;DATE(YEAR(Expected_COD)+25,MONTH(Expected_COD),1),0,INDEX(Part_IV!$K$19:$K$43,$C127-Table_Year_1+IF(L$105&lt;=MONTH(Expected_COD),0,1),1))),0)</f>
        <v>0</v>
      </c>
      <c r="M127" s="110">
        <f>IF($X$6="Yes",IF(DATE($C127,M$105,1)&lt;Start_Date,0,IF(DATE($C127,M$105,1)&gt;DATE(YEAR(Expected_COD)+25,MONTH(Expected_COD),1),0,INDEX(Part_IV!$K$19:$K$43,$C127-Table_Year_1+IF(M$105&lt;=MONTH(Expected_COD),0,1),1))),0)</f>
        <v>0</v>
      </c>
      <c r="N127" s="110">
        <f>IF($X$6="Yes",IF(DATE($C127,N$105,1)&lt;Start_Date,0,IF(DATE($C127,N$105,1)&gt;DATE(YEAR(Expected_COD)+25,MONTH(Expected_COD),1),0,INDEX(Part_IV!$K$19:$K$43,$C127-Table_Year_1+IF(N$105&lt;=MONTH(Expected_COD),0,1),1))),0)</f>
        <v>0</v>
      </c>
      <c r="O127" s="110">
        <f>IF($X$6="Yes",IF(DATE($C127,O$105,1)&lt;Start_Date,0,IF(DATE($C127,O$105,1)&gt;DATE(YEAR(Expected_COD)+25,MONTH(Expected_COD),1),0,INDEX(Part_IV!$K$19:$K$43,$C127-Table_Year_1+IF(O$105&lt;=MONTH(Expected_COD),0,1),1))),0)</f>
        <v>0</v>
      </c>
      <c r="P127" s="36"/>
      <c r="Q127" s="112"/>
      <c r="R127" s="11"/>
      <c r="S127" s="4"/>
      <c r="T127" s="17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5">
      <c r="A128" s="4"/>
      <c r="B128" s="10"/>
      <c r="C128" s="94">
        <f t="shared" si="9"/>
        <v>2042</v>
      </c>
      <c r="D128" s="110">
        <f>IF($X$6="Yes",IF(DATE($C128,D$105,1)&lt;Start_Date,0,IF(DATE($C128,D$105,1)&gt;DATE(YEAR(Expected_COD)+25,MONTH(Expected_COD),1),0,INDEX(Part_IV!$K$19:$K$43,$C128-Table_Year_1+IF(D$105&lt;=MONTH(Expected_COD),0,1),1))),0)</f>
        <v>0</v>
      </c>
      <c r="E128" s="110">
        <f>IF($X$6="Yes",IF(DATE($C128,E$105,1)&lt;Start_Date,0,IF(DATE($C128,E$105,1)&gt;DATE(YEAR(Expected_COD)+25,MONTH(Expected_COD),1),0,INDEX(Part_IV!$K$19:$K$43,$C128-Table_Year_1+IF(E$105&lt;=MONTH(Expected_COD),0,1),1))),0)</f>
        <v>0</v>
      </c>
      <c r="F128" s="110">
        <f>IF($X$6="Yes",IF(DATE($C128,F$105,1)&lt;Start_Date,0,IF(DATE($C128,F$105,1)&gt;DATE(YEAR(Expected_COD)+25,MONTH(Expected_COD),1),0,INDEX(Part_IV!$K$19:$K$43,$C128-Table_Year_1+IF(F$105&lt;=MONTH(Expected_COD),0,1),1))),0)</f>
        <v>0</v>
      </c>
      <c r="G128" s="110">
        <f>IF($X$6="Yes",IF(DATE($C128,G$105,1)&lt;Start_Date,0,IF(DATE($C128,G$105,1)&gt;DATE(YEAR(Expected_COD)+25,MONTH(Expected_COD),1),0,INDEX(Part_IV!$K$19:$K$43,$C128-Table_Year_1+IF(G$105&lt;=MONTH(Expected_COD),0,1),1))),0)</f>
        <v>0</v>
      </c>
      <c r="H128" s="110">
        <f>IF($X$6="Yes",IF(DATE($C128,H$105,1)&lt;Start_Date,0,IF(DATE($C128,H$105,1)&gt;DATE(YEAR(Expected_COD)+25,MONTH(Expected_COD),1),0,INDEX(Part_IV!$K$19:$K$43,$C128-Table_Year_1+IF(H$105&lt;=MONTH(Expected_COD),0,1),1))),0)</f>
        <v>0</v>
      </c>
      <c r="I128" s="110">
        <f>IF($X$6="Yes",IF(DATE($C128,I$105,1)&lt;Start_Date,0,IF(DATE($C128,I$105,1)&gt;DATE(YEAR(Expected_COD)+25,MONTH(Expected_COD),1),0,INDEX(Part_IV!$K$19:$K$43,$C128-Table_Year_1+IF(I$105&lt;=MONTH(Expected_COD),0,1),1))),0)</f>
        <v>0</v>
      </c>
      <c r="J128" s="110">
        <f>IF($X$6="Yes",IF(DATE($C128,J$105,1)&lt;Start_Date,0,IF(DATE($C128,J$105,1)&gt;DATE(YEAR(Expected_COD)+25,MONTH(Expected_COD),1),0,INDEX(Part_IV!$K$19:$K$43,$C128-Table_Year_1+IF(J$105&lt;=MONTH(Expected_COD),0,1),1))),0)</f>
        <v>0</v>
      </c>
      <c r="K128" s="110">
        <f>IF($X$6="Yes",IF(DATE($C128,K$105,1)&lt;Start_Date,0,IF(DATE($C128,K$105,1)&gt;DATE(YEAR(Expected_COD)+25,MONTH(Expected_COD),1),0,INDEX(Part_IV!$K$19:$K$43,$C128-Table_Year_1+IF(K$105&lt;=MONTH(Expected_COD),0,1),1))),0)</f>
        <v>0</v>
      </c>
      <c r="L128" s="110">
        <f>IF($X$6="Yes",IF(DATE($C128,L$105,1)&lt;Start_Date,0,IF(DATE($C128,L$105,1)&gt;DATE(YEAR(Expected_COD)+25,MONTH(Expected_COD),1),0,INDEX(Part_IV!$K$19:$K$43,$C128-Table_Year_1+IF(L$105&lt;=MONTH(Expected_COD),0,1),1))),0)</f>
        <v>0</v>
      </c>
      <c r="M128" s="110">
        <f>IF($X$6="Yes",IF(DATE($C128,M$105,1)&lt;Start_Date,0,IF(DATE($C128,M$105,1)&gt;DATE(YEAR(Expected_COD)+25,MONTH(Expected_COD),1),0,INDEX(Part_IV!$K$19:$K$43,$C128-Table_Year_1+IF(M$105&lt;=MONTH(Expected_COD),0,1),1))),0)</f>
        <v>0</v>
      </c>
      <c r="N128" s="110">
        <f>IF($X$6="Yes",IF(DATE($C128,N$105,1)&lt;Start_Date,0,IF(DATE($C128,N$105,1)&gt;DATE(YEAR(Expected_COD)+25,MONTH(Expected_COD),1),0,INDEX(Part_IV!$K$19:$K$43,$C128-Table_Year_1+IF(N$105&lt;=MONTH(Expected_COD),0,1),1))),0)</f>
        <v>0</v>
      </c>
      <c r="O128" s="110">
        <f>IF($X$6="Yes",IF(DATE($C128,O$105,1)&lt;Start_Date,0,IF(DATE($C128,O$105,1)&gt;DATE(YEAR(Expected_COD)+25,MONTH(Expected_COD),1),0,INDEX(Part_IV!$K$19:$K$43,$C128-Table_Year_1+IF(O$105&lt;=MONTH(Expected_COD),0,1),1))),0)</f>
        <v>0</v>
      </c>
      <c r="P128" s="36"/>
      <c r="Q128" s="112"/>
      <c r="R128" s="11"/>
      <c r="S128" s="4"/>
      <c r="T128" s="17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5">
      <c r="A129" s="4"/>
      <c r="B129" s="10"/>
      <c r="C129" s="94">
        <f t="shared" si="9"/>
        <v>2043</v>
      </c>
      <c r="D129" s="110">
        <f>IF($X$6="Yes",IF(DATE($C129,D$105,1)&lt;Start_Date,0,IF(DATE($C129,D$105,1)&gt;DATE(YEAR(Expected_COD)+25,MONTH(Expected_COD),1),0,INDEX(Part_IV!$K$19:$K$43,$C129-Table_Year_1+IF(D$105&lt;=MONTH(Expected_COD),0,1),1))),0)</f>
        <v>0</v>
      </c>
      <c r="E129" s="110">
        <f>IF($X$6="Yes",IF(DATE($C129,E$105,1)&lt;Start_Date,0,IF(DATE($C129,E$105,1)&gt;DATE(YEAR(Expected_COD)+25,MONTH(Expected_COD),1),0,INDEX(Part_IV!$K$19:$K$43,$C129-Table_Year_1+IF(E$105&lt;=MONTH(Expected_COD),0,1),1))),0)</f>
        <v>0</v>
      </c>
      <c r="F129" s="110">
        <f>IF($X$6="Yes",IF(DATE($C129,F$105,1)&lt;Start_Date,0,IF(DATE($C129,F$105,1)&gt;DATE(YEAR(Expected_COD)+25,MONTH(Expected_COD),1),0,INDEX(Part_IV!$K$19:$K$43,$C129-Table_Year_1+IF(F$105&lt;=MONTH(Expected_COD),0,1),1))),0)</f>
        <v>0</v>
      </c>
      <c r="G129" s="110">
        <f>IF($X$6="Yes",IF(DATE($C129,G$105,1)&lt;Start_Date,0,IF(DATE($C129,G$105,1)&gt;DATE(YEAR(Expected_COD)+25,MONTH(Expected_COD),1),0,INDEX(Part_IV!$K$19:$K$43,$C129-Table_Year_1+IF(G$105&lt;=MONTH(Expected_COD),0,1),1))),0)</f>
        <v>0</v>
      </c>
      <c r="H129" s="110">
        <f>IF($X$6="Yes",IF(DATE($C129,H$105,1)&lt;Start_Date,0,IF(DATE($C129,H$105,1)&gt;DATE(YEAR(Expected_COD)+25,MONTH(Expected_COD),1),0,INDEX(Part_IV!$K$19:$K$43,$C129-Table_Year_1+IF(H$105&lt;=MONTH(Expected_COD),0,1),1))),0)</f>
        <v>0</v>
      </c>
      <c r="I129" s="110">
        <f>IF($X$6="Yes",IF(DATE($C129,I$105,1)&lt;Start_Date,0,IF(DATE($C129,I$105,1)&gt;DATE(YEAR(Expected_COD)+25,MONTH(Expected_COD),1),0,INDEX(Part_IV!$K$19:$K$43,$C129-Table_Year_1+IF(I$105&lt;=MONTH(Expected_COD),0,1),1))),0)</f>
        <v>0</v>
      </c>
      <c r="J129" s="110">
        <f>IF($X$6="Yes",IF(DATE($C129,J$105,1)&lt;Start_Date,0,IF(DATE($C129,J$105,1)&gt;DATE(YEAR(Expected_COD)+25,MONTH(Expected_COD),1),0,INDEX(Part_IV!$K$19:$K$43,$C129-Table_Year_1+IF(J$105&lt;=MONTH(Expected_COD),0,1),1))),0)</f>
        <v>0</v>
      </c>
      <c r="K129" s="110">
        <f>IF($X$6="Yes",IF(DATE($C129,K$105,1)&lt;Start_Date,0,IF(DATE($C129,K$105,1)&gt;DATE(YEAR(Expected_COD)+25,MONTH(Expected_COD),1),0,INDEX(Part_IV!$K$19:$K$43,$C129-Table_Year_1+IF(K$105&lt;=MONTH(Expected_COD),0,1),1))),0)</f>
        <v>0</v>
      </c>
      <c r="L129" s="110">
        <f>IF($X$6="Yes",IF(DATE($C129,L$105,1)&lt;Start_Date,0,IF(DATE($C129,L$105,1)&gt;DATE(YEAR(Expected_COD)+25,MONTH(Expected_COD),1),0,INDEX(Part_IV!$K$19:$K$43,$C129-Table_Year_1+IF(L$105&lt;=MONTH(Expected_COD),0,1),1))),0)</f>
        <v>0</v>
      </c>
      <c r="M129" s="110">
        <f>IF($X$6="Yes",IF(DATE($C129,M$105,1)&lt;Start_Date,0,IF(DATE($C129,M$105,1)&gt;DATE(YEAR(Expected_COD)+25,MONTH(Expected_COD),1),0,INDEX(Part_IV!$K$19:$K$43,$C129-Table_Year_1+IF(M$105&lt;=MONTH(Expected_COD),0,1),1))),0)</f>
        <v>0</v>
      </c>
      <c r="N129" s="110">
        <f>IF($X$6="Yes",IF(DATE($C129,N$105,1)&lt;Start_Date,0,IF(DATE($C129,N$105,1)&gt;DATE(YEAR(Expected_COD)+25,MONTH(Expected_COD),1),0,INDEX(Part_IV!$K$19:$K$43,$C129-Table_Year_1+IF(N$105&lt;=MONTH(Expected_COD),0,1),1))),0)</f>
        <v>0</v>
      </c>
      <c r="O129" s="110">
        <f>IF($X$6="Yes",IF(DATE($C129,O$105,1)&lt;Start_Date,0,IF(DATE($C129,O$105,1)&gt;DATE(YEAR(Expected_COD)+25,MONTH(Expected_COD),1),0,INDEX(Part_IV!$K$19:$K$43,$C129-Table_Year_1+IF(O$105&lt;=MONTH(Expected_COD),0,1),1))),0)</f>
        <v>0</v>
      </c>
      <c r="P129" s="36"/>
      <c r="Q129" s="112"/>
      <c r="R129" s="11"/>
      <c r="S129" s="4"/>
      <c r="T129" s="17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5">
      <c r="A130" s="4"/>
      <c r="B130" s="10"/>
      <c r="C130" s="94">
        <f t="shared" si="9"/>
        <v>2044</v>
      </c>
      <c r="D130" s="110">
        <f>IF($X$6="Yes",IF(DATE($C130,D$105,1)&lt;Start_Date,0,IF(DATE($C130,D$105,1)&gt;DATE(YEAR(Expected_COD)+25,MONTH(Expected_COD),1),0,INDEX(Part_IV!$K$19:$K$43,$C130-Table_Year_1+IF(D$105&lt;=MONTH(Expected_COD),0,1),1))),0)</f>
        <v>0</v>
      </c>
      <c r="E130" s="110">
        <f>IF($X$6="Yes",IF(DATE($C130,E$105,1)&lt;Start_Date,0,IF(DATE($C130,E$105,1)&gt;DATE(YEAR(Expected_COD)+25,MONTH(Expected_COD),1),0,INDEX(Part_IV!$K$19:$K$43,$C130-Table_Year_1+IF(E$105&lt;=MONTH(Expected_COD),0,1),1))),0)</f>
        <v>0</v>
      </c>
      <c r="F130" s="110">
        <f>IF($X$6="Yes",IF(DATE($C130,F$105,1)&lt;Start_Date,0,IF(DATE($C130,F$105,1)&gt;DATE(YEAR(Expected_COD)+25,MONTH(Expected_COD),1),0,INDEX(Part_IV!$K$19:$K$43,$C130-Table_Year_1+IF(F$105&lt;=MONTH(Expected_COD),0,1),1))),0)</f>
        <v>0</v>
      </c>
      <c r="G130" s="110">
        <f>IF($X$6="Yes",IF(DATE($C130,G$105,1)&lt;Start_Date,0,IF(DATE($C130,G$105,1)&gt;DATE(YEAR(Expected_COD)+25,MONTH(Expected_COD),1),0,INDEX(Part_IV!$K$19:$K$43,$C130-Table_Year_1+IF(G$105&lt;=MONTH(Expected_COD),0,1),1))),0)</f>
        <v>0</v>
      </c>
      <c r="H130" s="110">
        <f>IF($X$6="Yes",IF(DATE($C130,H$105,1)&lt;Start_Date,0,IF(DATE($C130,H$105,1)&gt;DATE(YEAR(Expected_COD)+25,MONTH(Expected_COD),1),0,INDEX(Part_IV!$K$19:$K$43,$C130-Table_Year_1+IF(H$105&lt;=MONTH(Expected_COD),0,1),1))),0)</f>
        <v>0</v>
      </c>
      <c r="I130" s="110">
        <f>IF($X$6="Yes",IF(DATE($C130,I$105,1)&lt;Start_Date,0,IF(DATE($C130,I$105,1)&gt;DATE(YEAR(Expected_COD)+25,MONTH(Expected_COD),1),0,INDEX(Part_IV!$K$19:$K$43,$C130-Table_Year_1+IF(I$105&lt;=MONTH(Expected_COD),0,1),1))),0)</f>
        <v>0</v>
      </c>
      <c r="J130" s="110">
        <f>IF($X$6="Yes",IF(DATE($C130,J$105,1)&lt;Start_Date,0,IF(DATE($C130,J$105,1)&gt;DATE(YEAR(Expected_COD)+25,MONTH(Expected_COD),1),0,INDEX(Part_IV!$K$19:$K$43,$C130-Table_Year_1+IF(J$105&lt;=MONTH(Expected_COD),0,1),1))),0)</f>
        <v>0</v>
      </c>
      <c r="K130" s="110">
        <f>IF($X$6="Yes",IF(DATE($C130,K$105,1)&lt;Start_Date,0,IF(DATE($C130,K$105,1)&gt;DATE(YEAR(Expected_COD)+25,MONTH(Expected_COD),1),0,INDEX(Part_IV!$K$19:$K$43,$C130-Table_Year_1+IF(K$105&lt;=MONTH(Expected_COD),0,1),1))),0)</f>
        <v>0</v>
      </c>
      <c r="L130" s="110">
        <f>IF($X$6="Yes",IF(DATE($C130,L$105,1)&lt;Start_Date,0,IF(DATE($C130,L$105,1)&gt;DATE(YEAR(Expected_COD)+25,MONTH(Expected_COD),1),0,INDEX(Part_IV!$K$19:$K$43,$C130-Table_Year_1+IF(L$105&lt;=MONTH(Expected_COD),0,1),1))),0)</f>
        <v>0</v>
      </c>
      <c r="M130" s="110">
        <f>IF($X$6="Yes",IF(DATE($C130,M$105,1)&lt;Start_Date,0,IF(DATE($C130,M$105,1)&gt;DATE(YEAR(Expected_COD)+25,MONTH(Expected_COD),1),0,INDEX(Part_IV!$K$19:$K$43,$C130-Table_Year_1+IF(M$105&lt;=MONTH(Expected_COD),0,1),1))),0)</f>
        <v>0</v>
      </c>
      <c r="N130" s="110">
        <f>IF($X$6="Yes",IF(DATE($C130,N$105,1)&lt;Start_Date,0,IF(DATE($C130,N$105,1)&gt;DATE(YEAR(Expected_COD)+25,MONTH(Expected_COD),1),0,INDEX(Part_IV!$K$19:$K$43,$C130-Table_Year_1+IF(N$105&lt;=MONTH(Expected_COD),0,1),1))),0)</f>
        <v>0</v>
      </c>
      <c r="O130" s="110">
        <f>IF($X$6="Yes",IF(DATE($C130,O$105,1)&lt;Start_Date,0,IF(DATE($C130,O$105,1)&gt;DATE(YEAR(Expected_COD)+25,MONTH(Expected_COD),1),0,INDEX(Part_IV!$K$19:$K$43,$C130-Table_Year_1+IF(O$105&lt;=MONTH(Expected_COD),0,1),1))),0)</f>
        <v>0</v>
      </c>
      <c r="P130" s="36"/>
      <c r="Q130" s="112"/>
      <c r="R130" s="11"/>
      <c r="S130" s="4"/>
      <c r="T130" s="17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5">
      <c r="A131" s="4"/>
      <c r="B131" s="10"/>
      <c r="C131" s="94">
        <f t="shared" si="9"/>
        <v>2045</v>
      </c>
      <c r="D131" s="110">
        <f>IF($X$6="Yes",IF(DATE($C131,D$105,1)&lt;Start_Date,0,IF(DATE($C131,D$105,1)&gt;DATE(YEAR(Expected_COD)+25,MONTH(Expected_COD),1),0,INDEX(Part_IV!$K$19:$K$43,$C131-Table_Year_1+IF(D$105&lt;=MONTH(Expected_COD),0,1),1))),0)</f>
        <v>0</v>
      </c>
      <c r="E131" s="110">
        <f>IF($X$6="Yes",IF(DATE($C131,E$105,1)&lt;Start_Date,0,IF(DATE($C131,E$105,1)&gt;DATE(YEAR(Expected_COD)+25,MONTH(Expected_COD),1),0,INDEX(Part_IV!$K$19:$K$43,$C131-Table_Year_1+IF(E$105&lt;=MONTH(Expected_COD),0,1),1))),0)</f>
        <v>0</v>
      </c>
      <c r="F131" s="110">
        <f>IF($X$6="Yes",IF(DATE($C131,F$105,1)&lt;Start_Date,0,IF(DATE($C131,F$105,1)&gt;DATE(YEAR(Expected_COD)+25,MONTH(Expected_COD),1),0,INDEX(Part_IV!$K$19:$K$43,$C131-Table_Year_1+IF(F$105&lt;=MONTH(Expected_COD),0,1),1))),0)</f>
        <v>0</v>
      </c>
      <c r="G131" s="110">
        <f>IF($X$6="Yes",IF(DATE($C131,G$105,1)&lt;Start_Date,0,IF(DATE($C131,G$105,1)&gt;DATE(YEAR(Expected_COD)+25,MONTH(Expected_COD),1),0,INDEX(Part_IV!$K$19:$K$43,$C131-Table_Year_1+IF(G$105&lt;=MONTH(Expected_COD),0,1),1))),0)</f>
        <v>0</v>
      </c>
      <c r="H131" s="110">
        <f>IF($X$6="Yes",IF(DATE($C131,H$105,1)&lt;Start_Date,0,IF(DATE($C131,H$105,1)&gt;DATE(YEAR(Expected_COD)+25,MONTH(Expected_COD),1),0,INDEX(Part_IV!$K$19:$K$43,$C131-Table_Year_1+IF(H$105&lt;=MONTH(Expected_COD),0,1),1))),0)</f>
        <v>0</v>
      </c>
      <c r="I131" s="110">
        <f>IF($X$6="Yes",IF(DATE($C131,I$105,1)&lt;Start_Date,0,IF(DATE($C131,I$105,1)&gt;DATE(YEAR(Expected_COD)+25,MONTH(Expected_COD),1),0,INDEX(Part_IV!$K$19:$K$43,$C131-Table_Year_1+IF(I$105&lt;=MONTH(Expected_COD),0,1),1))),0)</f>
        <v>0</v>
      </c>
      <c r="J131" s="110">
        <f>IF($X$6="Yes",IF(DATE($C131,J$105,1)&lt;Start_Date,0,IF(DATE($C131,J$105,1)&gt;DATE(YEAR(Expected_COD)+25,MONTH(Expected_COD),1),0,INDEX(Part_IV!$K$19:$K$43,$C131-Table_Year_1+IF(J$105&lt;=MONTH(Expected_COD),0,1),1))),0)</f>
        <v>0</v>
      </c>
      <c r="K131" s="110">
        <f>IF($X$6="Yes",IF(DATE($C131,K$105,1)&lt;Start_Date,0,IF(DATE($C131,K$105,1)&gt;DATE(YEAR(Expected_COD)+25,MONTH(Expected_COD),1),0,INDEX(Part_IV!$K$19:$K$43,$C131-Table_Year_1+IF(K$105&lt;=MONTH(Expected_COD),0,1),1))),0)</f>
        <v>0</v>
      </c>
      <c r="L131" s="110">
        <f>IF($X$6="Yes",IF(DATE($C131,L$105,1)&lt;Start_Date,0,IF(DATE($C131,L$105,1)&gt;DATE(YEAR(Expected_COD)+25,MONTH(Expected_COD),1),0,INDEX(Part_IV!$K$19:$K$43,$C131-Table_Year_1+IF(L$105&lt;=MONTH(Expected_COD),0,1),1))),0)</f>
        <v>0</v>
      </c>
      <c r="M131" s="110">
        <f>IF($X$6="Yes",IF(DATE($C131,M$105,1)&lt;Start_Date,0,IF(DATE($C131,M$105,1)&gt;DATE(YEAR(Expected_COD)+25,MONTH(Expected_COD),1),0,INDEX(Part_IV!$K$19:$K$43,$C131-Table_Year_1+IF(M$105&lt;=MONTH(Expected_COD),0,1),1))),0)</f>
        <v>0</v>
      </c>
      <c r="N131" s="110">
        <f>IF($X$6="Yes",IF(DATE($C131,N$105,1)&lt;Start_Date,0,IF(DATE($C131,N$105,1)&gt;DATE(YEAR(Expected_COD)+25,MONTH(Expected_COD),1),0,INDEX(Part_IV!$K$19:$K$43,$C131-Table_Year_1+IF(N$105&lt;=MONTH(Expected_COD),0,1),1))),0)</f>
        <v>0</v>
      </c>
      <c r="O131" s="110">
        <f>IF($X$6="Yes",IF(DATE($C131,O$105,1)&lt;Start_Date,0,IF(DATE($C131,O$105,1)&gt;DATE(YEAR(Expected_COD)+25,MONTH(Expected_COD),1),0,INDEX(Part_IV!$K$19:$K$43,$C131-Table_Year_1+IF(O$105&lt;=MONTH(Expected_COD),0,1),1))),0)</f>
        <v>0</v>
      </c>
      <c r="P131" s="36"/>
      <c r="Q131" s="112"/>
      <c r="R131" s="11"/>
      <c r="S131" s="4"/>
      <c r="T131" s="17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4"/>
      <c r="B132" s="10"/>
      <c r="C132" s="94">
        <f t="shared" si="9"/>
        <v>2046</v>
      </c>
      <c r="D132" s="110">
        <f>IF($X$6="Yes",IF(DATE($C132,D$105,1)&lt;Start_Date,0,IF(DATE($C132,D$105,1)&gt;DATE(YEAR(Expected_COD)+25,MONTH(Expected_COD),1),0,INDEX(Part_IV!$K$19:$K$43,$C132-Table_Year_1+IF(D$105&lt;=MONTH(Expected_COD),0,1),1))),0)</f>
        <v>0</v>
      </c>
      <c r="E132" s="110">
        <f>IF($X$6="Yes",IF(DATE($C132,E$105,1)&lt;Start_Date,0,IF(DATE($C132,E$105,1)&gt;DATE(YEAR(Expected_COD)+25,MONTH(Expected_COD),1),0,INDEX(Part_IV!$K$19:$K$43,$C132-Table_Year_1+IF(E$105&lt;=MONTH(Expected_COD),0,1),1))),0)</f>
        <v>0</v>
      </c>
      <c r="F132" s="110">
        <f>IF($X$6="Yes",IF(DATE($C132,F$105,1)&lt;Start_Date,0,IF(DATE($C132,F$105,1)&gt;DATE(YEAR(Expected_COD)+25,MONTH(Expected_COD),1),0,INDEX(Part_IV!$K$19:$K$43,$C132-Table_Year_1+IF(F$105&lt;=MONTH(Expected_COD),0,1),1))),0)</f>
        <v>0</v>
      </c>
      <c r="G132" s="110">
        <f>IF($X$6="Yes",IF(DATE($C132,G$105,1)&lt;Start_Date,0,IF(DATE($C132,G$105,1)&gt;DATE(YEAR(Expected_COD)+25,MONTH(Expected_COD),1),0,INDEX(Part_IV!$K$19:$K$43,$C132-Table_Year_1+IF(G$105&lt;=MONTH(Expected_COD),0,1),1))),0)</f>
        <v>0</v>
      </c>
      <c r="H132" s="110">
        <f>IF($X$6="Yes",IF(DATE($C132,H$105,1)&lt;Start_Date,0,IF(DATE($C132,H$105,1)&gt;DATE(YEAR(Expected_COD)+25,MONTH(Expected_COD),1),0,INDEX(Part_IV!$K$19:$K$43,$C132-Table_Year_1+IF(H$105&lt;=MONTH(Expected_COD),0,1),1))),0)</f>
        <v>0</v>
      </c>
      <c r="I132" s="110">
        <f>IF($X$6="Yes",IF(DATE($C132,I$105,1)&lt;Start_Date,0,IF(DATE($C132,I$105,1)&gt;DATE(YEAR(Expected_COD)+25,MONTH(Expected_COD),1),0,INDEX(Part_IV!$K$19:$K$43,$C132-Table_Year_1+IF(I$105&lt;=MONTH(Expected_COD),0,1),1))),0)</f>
        <v>0</v>
      </c>
      <c r="J132" s="110">
        <f>IF($X$6="Yes",IF(DATE($C132,J$105,1)&lt;Start_Date,0,IF(DATE($C132,J$105,1)&gt;DATE(YEAR(Expected_COD)+25,MONTH(Expected_COD),1),0,INDEX(Part_IV!$K$19:$K$43,$C132-Table_Year_1+IF(J$105&lt;=MONTH(Expected_COD),0,1),1))),0)</f>
        <v>0</v>
      </c>
      <c r="K132" s="110">
        <f>IF($X$6="Yes",IF(DATE($C132,K$105,1)&lt;Start_Date,0,IF(DATE($C132,K$105,1)&gt;DATE(YEAR(Expected_COD)+25,MONTH(Expected_COD),1),0,INDEX(Part_IV!$K$19:$K$43,$C132-Table_Year_1+IF(K$105&lt;=MONTH(Expected_COD),0,1),1))),0)</f>
        <v>0</v>
      </c>
      <c r="L132" s="110">
        <f>IF($X$6="Yes",IF(DATE($C132,L$105,1)&lt;Start_Date,0,IF(DATE($C132,L$105,1)&gt;DATE(YEAR(Expected_COD)+25,MONTH(Expected_COD),1),0,INDEX(Part_IV!$K$19:$K$43,$C132-Table_Year_1+IF(L$105&lt;=MONTH(Expected_COD),0,1),1))),0)</f>
        <v>0</v>
      </c>
      <c r="M132" s="110">
        <f>IF($X$6="Yes",IF(DATE($C132,M$105,1)&lt;Start_Date,0,IF(DATE($C132,M$105,1)&gt;DATE(YEAR(Expected_COD)+25,MONTH(Expected_COD),1),0,INDEX(Part_IV!$K$19:$K$43,$C132-Table_Year_1+IF(M$105&lt;=MONTH(Expected_COD),0,1),1))),0)</f>
        <v>0</v>
      </c>
      <c r="N132" s="110">
        <f>IF($X$6="Yes",IF(DATE($C132,N$105,1)&lt;Start_Date,0,IF(DATE($C132,N$105,1)&gt;DATE(YEAR(Expected_COD)+25,MONTH(Expected_COD),1),0,INDEX(Part_IV!$K$19:$K$43,$C132-Table_Year_1+IF(N$105&lt;=MONTH(Expected_COD),0,1),1))),0)</f>
        <v>0</v>
      </c>
      <c r="O132" s="110">
        <f>IF($X$6="Yes",IF(DATE($C132,O$105,1)&lt;Start_Date,0,IF(DATE($C132,O$105,1)&gt;DATE(YEAR(Expected_COD)+25,MONTH(Expected_COD),1),0,INDEX(Part_IV!$K$19:$K$43,$C132-Table_Year_1+IF(O$105&lt;=MONTH(Expected_COD),0,1),1))),0)</f>
        <v>0</v>
      </c>
      <c r="P132" s="36"/>
      <c r="Q132" s="112"/>
      <c r="R132" s="11"/>
      <c r="S132" s="4"/>
      <c r="T132" s="17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4"/>
      <c r="B133" s="10"/>
      <c r="C133" s="94">
        <f t="shared" si="9"/>
        <v>2047</v>
      </c>
      <c r="D133" s="110">
        <f>IF($X$6="Yes",IF(DATE($C133,D$105,1)&lt;Start_Date,0,IF(DATE($C133,D$105,1)&gt;DATE(YEAR(Expected_COD)+25,MONTH(Expected_COD),1),0,INDEX(Part_IV!$K$19:$K$43,$C133-Table_Year_1+IF(D$105&lt;=MONTH(Expected_COD),0,1),1))),0)</f>
        <v>0</v>
      </c>
      <c r="E133" s="110">
        <f>IF($X$6="Yes",IF(DATE($C133,E$105,1)&lt;Start_Date,0,IF(DATE($C133,E$105,1)&gt;DATE(YEAR(Expected_COD)+25,MONTH(Expected_COD),1),0,INDEX(Part_IV!$K$19:$K$43,$C133-Table_Year_1+IF(E$105&lt;=MONTH(Expected_COD),0,1),1))),0)</f>
        <v>0</v>
      </c>
      <c r="F133" s="110">
        <f>IF($X$6="Yes",IF(DATE($C133,F$105,1)&lt;Start_Date,0,IF(DATE($C133,F$105,1)&gt;DATE(YEAR(Expected_COD)+25,MONTH(Expected_COD),1),0,INDEX(Part_IV!$K$19:$K$43,$C133-Table_Year_1+IF(F$105&lt;=MONTH(Expected_COD),0,1),1))),0)</f>
        <v>0</v>
      </c>
      <c r="G133" s="110">
        <f>IF($X$6="Yes",IF(DATE($C133,G$105,1)&lt;Start_Date,0,IF(DATE($C133,G$105,1)&gt;DATE(YEAR(Expected_COD)+25,MONTH(Expected_COD),1),0,INDEX(Part_IV!$K$19:$K$43,$C133-Table_Year_1+IF(G$105&lt;=MONTH(Expected_COD),0,1),1))),0)</f>
        <v>0</v>
      </c>
      <c r="H133" s="110">
        <f>IF($X$6="Yes",IF(DATE($C133,H$105,1)&lt;Start_Date,0,IF(DATE($C133,H$105,1)&gt;DATE(YEAR(Expected_COD)+25,MONTH(Expected_COD),1),0,INDEX(Part_IV!$K$19:$K$43,$C133-Table_Year_1+IF(H$105&lt;=MONTH(Expected_COD),0,1),1))),0)</f>
        <v>0</v>
      </c>
      <c r="I133" s="110">
        <f>IF($X$6="Yes",IF(DATE($C133,I$105,1)&lt;Start_Date,0,IF(DATE($C133,I$105,1)&gt;DATE(YEAR(Expected_COD)+25,MONTH(Expected_COD),1),0,INDEX(Part_IV!$K$19:$K$43,$C133-Table_Year_1+IF(I$105&lt;=MONTH(Expected_COD),0,1),1))),0)</f>
        <v>0</v>
      </c>
      <c r="J133" s="110">
        <f>IF($X$6="Yes",IF(DATE($C133,J$105,1)&lt;Start_Date,0,IF(DATE($C133,J$105,1)&gt;DATE(YEAR(Expected_COD)+25,MONTH(Expected_COD),1),0,INDEX(Part_IV!$K$19:$K$43,$C133-Table_Year_1+IF(J$105&lt;=MONTH(Expected_COD),0,1),1))),0)</f>
        <v>0</v>
      </c>
      <c r="K133" s="110">
        <f>IF($X$6="Yes",IF(DATE($C133,K$105,1)&lt;Start_Date,0,IF(DATE($C133,K$105,1)&gt;DATE(YEAR(Expected_COD)+25,MONTH(Expected_COD),1),0,INDEX(Part_IV!$K$19:$K$43,$C133-Table_Year_1+IF(K$105&lt;=MONTH(Expected_COD),0,1),1))),0)</f>
        <v>0</v>
      </c>
      <c r="L133" s="110">
        <f>IF($X$6="Yes",IF(DATE($C133,L$105,1)&lt;Start_Date,0,IF(DATE($C133,L$105,1)&gt;DATE(YEAR(Expected_COD)+25,MONTH(Expected_COD),1),0,INDEX(Part_IV!$K$19:$K$43,$C133-Table_Year_1+IF(L$105&lt;=MONTH(Expected_COD),0,1),1))),0)</f>
        <v>0</v>
      </c>
      <c r="M133" s="110">
        <f>IF($X$6="Yes",IF(DATE($C133,M$105,1)&lt;Start_Date,0,IF(DATE($C133,M$105,1)&gt;DATE(YEAR(Expected_COD)+25,MONTH(Expected_COD),1),0,INDEX(Part_IV!$K$19:$K$43,$C133-Table_Year_1+IF(M$105&lt;=MONTH(Expected_COD),0,1),1))),0)</f>
        <v>0</v>
      </c>
      <c r="N133" s="110">
        <f>IF($X$6="Yes",IF(DATE($C133,N$105,1)&lt;Start_Date,0,IF(DATE($C133,N$105,1)&gt;DATE(YEAR(Expected_COD)+25,MONTH(Expected_COD),1),0,INDEX(Part_IV!$K$19:$K$43,$C133-Table_Year_1+IF(N$105&lt;=MONTH(Expected_COD),0,1),1))),0)</f>
        <v>0</v>
      </c>
      <c r="O133" s="110">
        <f>IF($X$6="Yes",IF(DATE($C133,O$105,1)&lt;Start_Date,0,IF(DATE($C133,O$105,1)&gt;DATE(YEAR(Expected_COD)+25,MONTH(Expected_COD),1),0,INDEX(Part_IV!$K$19:$K$43,$C133-Table_Year_1+IF(O$105&lt;=MONTH(Expected_COD),0,1),1))),0)</f>
        <v>0</v>
      </c>
      <c r="P133" s="36"/>
      <c r="Q133" s="112"/>
      <c r="R133" s="11"/>
      <c r="S133" s="4"/>
      <c r="T133" s="17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4"/>
      <c r="B134" s="10"/>
      <c r="C134" s="94">
        <f t="shared" si="9"/>
        <v>2048</v>
      </c>
      <c r="D134" s="110">
        <f>IF($X$6="Yes",IF(DATE($C134,D$105,1)&lt;Start_Date,0,IF(DATE($C134,D$105,1)&gt;DATE(YEAR(Expected_COD)+25,MONTH(Expected_COD),1),0,INDEX(Part_IV!$K$19:$K$43,$C134-Table_Year_1+IF(D$105&lt;=MONTH(Expected_COD),0,1),1))),0)</f>
        <v>0</v>
      </c>
      <c r="E134" s="110">
        <f>IF($X$6="Yes",IF(DATE($C134,E$105,1)&lt;Start_Date,0,IF(DATE($C134,E$105,1)&gt;DATE(YEAR(Expected_COD)+25,MONTH(Expected_COD),1),0,INDEX(Part_IV!$K$19:$K$43,$C134-Table_Year_1+IF(E$105&lt;=MONTH(Expected_COD),0,1),1))),0)</f>
        <v>0</v>
      </c>
      <c r="F134" s="110">
        <f>IF($X$6="Yes",IF(DATE($C134,F$105,1)&lt;Start_Date,0,IF(DATE($C134,F$105,1)&gt;DATE(YEAR(Expected_COD)+25,MONTH(Expected_COD),1),0,INDEX(Part_IV!$K$19:$K$43,$C134-Table_Year_1+IF(F$105&lt;=MONTH(Expected_COD),0,1),1))),0)</f>
        <v>0</v>
      </c>
      <c r="G134" s="110">
        <f>IF($X$6="Yes",IF(DATE($C134,G$105,1)&lt;Start_Date,0,IF(DATE($C134,G$105,1)&gt;DATE(YEAR(Expected_COD)+25,MONTH(Expected_COD),1),0,INDEX(Part_IV!$K$19:$K$43,$C134-Table_Year_1+IF(G$105&lt;=MONTH(Expected_COD),0,1),1))),0)</f>
        <v>0</v>
      </c>
      <c r="H134" s="110">
        <f>IF($X$6="Yes",IF(DATE($C134,H$105,1)&lt;Start_Date,0,IF(DATE($C134,H$105,1)&gt;DATE(YEAR(Expected_COD)+25,MONTH(Expected_COD),1),0,INDEX(Part_IV!$K$19:$K$43,$C134-Table_Year_1+IF(H$105&lt;=MONTH(Expected_COD),0,1),1))),0)</f>
        <v>0</v>
      </c>
      <c r="I134" s="110">
        <f>IF($X$6="Yes",IF(DATE($C134,I$105,1)&lt;Start_Date,0,IF(DATE($C134,I$105,1)&gt;DATE(YEAR(Expected_COD)+25,MONTH(Expected_COD),1),0,INDEX(Part_IV!$K$19:$K$43,$C134-Table_Year_1+IF(I$105&lt;=MONTH(Expected_COD),0,1),1))),0)</f>
        <v>0</v>
      </c>
      <c r="J134" s="110">
        <f>IF($X$6="Yes",IF(DATE($C134,J$105,1)&lt;Start_Date,0,IF(DATE($C134,J$105,1)&gt;DATE(YEAR(Expected_COD)+25,MONTH(Expected_COD),1),0,INDEX(Part_IV!$K$19:$K$43,$C134-Table_Year_1+IF(J$105&lt;=MONTH(Expected_COD),0,1),1))),0)</f>
        <v>0</v>
      </c>
      <c r="K134" s="110">
        <f>IF($X$6="Yes",IF(DATE($C134,K$105,1)&lt;Start_Date,0,IF(DATE($C134,K$105,1)&gt;DATE(YEAR(Expected_COD)+25,MONTH(Expected_COD),1),0,INDEX(Part_IV!$K$19:$K$43,$C134-Table_Year_1+IF(K$105&lt;=MONTH(Expected_COD),0,1),1))),0)</f>
        <v>0</v>
      </c>
      <c r="L134" s="110">
        <f>IF($X$6="Yes",IF(DATE($C134,L$105,1)&lt;Start_Date,0,IF(DATE($C134,L$105,1)&gt;DATE(YEAR(Expected_COD)+25,MONTH(Expected_COD),1),0,INDEX(Part_IV!$K$19:$K$43,$C134-Table_Year_1+IF(L$105&lt;=MONTH(Expected_COD),0,1),1))),0)</f>
        <v>0</v>
      </c>
      <c r="M134" s="110">
        <f>IF($X$6="Yes",IF(DATE($C134,M$105,1)&lt;Start_Date,0,IF(DATE($C134,M$105,1)&gt;DATE(YEAR(Expected_COD)+25,MONTH(Expected_COD),1),0,INDEX(Part_IV!$K$19:$K$43,$C134-Table_Year_1+IF(M$105&lt;=MONTH(Expected_COD),0,1),1))),0)</f>
        <v>0</v>
      </c>
      <c r="N134" s="110">
        <f>IF($X$6="Yes",IF(DATE($C134,N$105,1)&lt;Start_Date,0,IF(DATE($C134,N$105,1)&gt;DATE(YEAR(Expected_COD)+25,MONTH(Expected_COD),1),0,INDEX(Part_IV!$K$19:$K$43,$C134-Table_Year_1+IF(N$105&lt;=MONTH(Expected_COD),0,1),1))),0)</f>
        <v>0</v>
      </c>
      <c r="O134" s="110">
        <f>IF($X$6="Yes",IF(DATE($C134,O$105,1)&lt;Start_Date,0,IF(DATE($C134,O$105,1)&gt;DATE(YEAR(Expected_COD)+25,MONTH(Expected_COD),1),0,INDEX(Part_IV!$K$19:$K$43,$C134-Table_Year_1+IF(O$105&lt;=MONTH(Expected_COD),0,1),1))),0)</f>
        <v>0</v>
      </c>
      <c r="P134" s="36"/>
      <c r="Q134" s="112"/>
      <c r="R134" s="11"/>
      <c r="S134" s="4"/>
      <c r="T134" s="17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4"/>
      <c r="B135" s="10"/>
      <c r="C135" s="94">
        <f t="shared" si="9"/>
        <v>2049</v>
      </c>
      <c r="D135" s="110">
        <f>IF($X$6="Yes",IF(DATE($C135,D$105,1)&lt;Start_Date,0,IF(DATE($C135,D$105,1)&gt;DATE(YEAR(Expected_COD)+25,MONTH(Expected_COD),1),0,INDEX(Part_IV!$K$19:$K$43,$C135-Table_Year_1+IF(D$105&lt;=MONTH(Expected_COD),0,1),1))),0)</f>
        <v>0</v>
      </c>
      <c r="E135" s="110">
        <f>IF($X$6="Yes",IF(DATE($C135,E$105,1)&lt;Start_Date,0,IF(DATE($C135,E$105,1)&gt;DATE(YEAR(Expected_COD)+25,MONTH(Expected_COD),1),0,INDEX(Part_IV!$K$19:$K$43,$C135-Table_Year_1+IF(E$105&lt;=MONTH(Expected_COD),0,1),1))),0)</f>
        <v>0</v>
      </c>
      <c r="F135" s="110">
        <f>IF($X$6="Yes",IF(DATE($C135,F$105,1)&lt;Start_Date,0,IF(DATE($C135,F$105,1)&gt;DATE(YEAR(Expected_COD)+25,MONTH(Expected_COD),1),0,INDEX(Part_IV!$K$19:$K$43,$C135-Table_Year_1+IF(F$105&lt;=MONTH(Expected_COD),0,1),1))),0)</f>
        <v>0</v>
      </c>
      <c r="G135" s="110">
        <f>IF($X$6="Yes",IF(DATE($C135,G$105,1)&lt;Start_Date,0,IF(DATE($C135,G$105,1)&gt;DATE(YEAR(Expected_COD)+25,MONTH(Expected_COD),1),0,INDEX(Part_IV!$K$19:$K$43,$C135-Table_Year_1+IF(G$105&lt;=MONTH(Expected_COD),0,1),1))),0)</f>
        <v>0</v>
      </c>
      <c r="H135" s="110">
        <f>IF($X$6="Yes",IF(DATE($C135,H$105,1)&lt;Start_Date,0,IF(DATE($C135,H$105,1)&gt;DATE(YEAR(Expected_COD)+25,MONTH(Expected_COD),1),0,INDEX(Part_IV!$K$19:$K$43,$C135-Table_Year_1+IF(H$105&lt;=MONTH(Expected_COD),0,1),1))),0)</f>
        <v>0</v>
      </c>
      <c r="I135" s="110">
        <f>IF($X$6="Yes",IF(DATE($C135,I$105,1)&lt;Start_Date,0,IF(DATE($C135,I$105,1)&gt;DATE(YEAR(Expected_COD)+25,MONTH(Expected_COD),1),0,INDEX(Part_IV!$K$19:$K$43,$C135-Table_Year_1+IF(I$105&lt;=MONTH(Expected_COD),0,1),1))),0)</f>
        <v>0</v>
      </c>
      <c r="J135" s="110">
        <f>IF($X$6="Yes",IF(DATE($C135,J$105,1)&lt;Start_Date,0,IF(DATE($C135,J$105,1)&gt;DATE(YEAR(Expected_COD)+25,MONTH(Expected_COD),1),0,INDEX(Part_IV!$K$19:$K$43,$C135-Table_Year_1+IF(J$105&lt;=MONTH(Expected_COD),0,1),1))),0)</f>
        <v>0</v>
      </c>
      <c r="K135" s="110">
        <f>IF($X$6="Yes",IF(DATE($C135,K$105,1)&lt;Start_Date,0,IF(DATE($C135,K$105,1)&gt;DATE(YEAR(Expected_COD)+25,MONTH(Expected_COD),1),0,INDEX(Part_IV!$K$19:$K$43,$C135-Table_Year_1+IF(K$105&lt;=MONTH(Expected_COD),0,1),1))),0)</f>
        <v>0</v>
      </c>
      <c r="L135" s="110">
        <f>IF($X$6="Yes",IF(DATE($C135,L$105,1)&lt;Start_Date,0,IF(DATE($C135,L$105,1)&gt;DATE(YEAR(Expected_COD)+25,MONTH(Expected_COD),1),0,INDEX(Part_IV!$K$19:$K$43,$C135-Table_Year_1+IF(L$105&lt;=MONTH(Expected_COD),0,1),1))),0)</f>
        <v>0</v>
      </c>
      <c r="M135" s="110">
        <f>IF($X$6="Yes",IF(DATE($C135,M$105,1)&lt;Start_Date,0,IF(DATE($C135,M$105,1)&gt;DATE(YEAR(Expected_COD)+25,MONTH(Expected_COD),1),0,INDEX(Part_IV!$K$19:$K$43,$C135-Table_Year_1+IF(M$105&lt;=MONTH(Expected_COD),0,1),1))),0)</f>
        <v>0</v>
      </c>
      <c r="N135" s="110">
        <f>IF($X$6="Yes",IF(DATE($C135,N$105,1)&lt;Start_Date,0,IF(DATE($C135,N$105,1)&gt;DATE(YEAR(Expected_COD)+25,MONTH(Expected_COD),1),0,INDEX(Part_IV!$K$19:$K$43,$C135-Table_Year_1+IF(N$105&lt;=MONTH(Expected_COD),0,1),1))),0)</f>
        <v>0</v>
      </c>
      <c r="O135" s="110">
        <f>IF($X$6="Yes",IF(DATE($C135,O$105,1)&lt;Start_Date,0,IF(DATE($C135,O$105,1)&gt;DATE(YEAR(Expected_COD)+25,MONTH(Expected_COD),1),0,INDEX(Part_IV!$K$19:$K$43,$C135-Table_Year_1+IF(O$105&lt;=MONTH(Expected_COD),0,1),1))),0)</f>
        <v>0</v>
      </c>
      <c r="P135" s="36"/>
      <c r="Q135" s="112"/>
      <c r="R135" s="11"/>
      <c r="S135" s="4"/>
      <c r="T135" s="17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5">
      <c r="A136" s="4"/>
      <c r="B136" s="10"/>
      <c r="C136" s="94">
        <f t="shared" si="9"/>
        <v>2050</v>
      </c>
      <c r="D136" s="110">
        <f>IF($X$6="Yes",IF(DATE($C136,D$105,1)&lt;Start_Date,0,IF(DATE($C136,D$105,1)&gt;DATE(YEAR(Expected_COD)+25,MONTH(Expected_COD),1),0,INDEX(Part_IV!$K$19:$K$43,$C136-Table_Year_1+IF(D$105&lt;=MONTH(Expected_COD),0,1),1))),0)</f>
        <v>0</v>
      </c>
      <c r="E136" s="110">
        <f>IF($X$6="Yes",IF(DATE($C136,E$105,1)&lt;Start_Date,0,IF(DATE($C136,E$105,1)&gt;DATE(YEAR(Expected_COD)+25,MONTH(Expected_COD),1),0,INDEX(Part_IV!$K$19:$K$43,$C136-Table_Year_1+IF(E$105&lt;=MONTH(Expected_COD),0,1),1))),0)</f>
        <v>0</v>
      </c>
      <c r="F136" s="110">
        <f>IF($X$6="Yes",IF(DATE($C136,F$105,1)&lt;Start_Date,0,IF(DATE($C136,F$105,1)&gt;DATE(YEAR(Expected_COD)+25,MONTH(Expected_COD),1),0,INDEX(Part_IV!$K$19:$K$43,$C136-Table_Year_1+IF(F$105&lt;=MONTH(Expected_COD),0,1),1))),0)</f>
        <v>0</v>
      </c>
      <c r="G136" s="110">
        <f>IF($X$6="Yes",IF(DATE($C136,G$105,1)&lt;Start_Date,0,IF(DATE($C136,G$105,1)&gt;DATE(YEAR(Expected_COD)+25,MONTH(Expected_COD),1),0,INDEX(Part_IV!$K$19:$K$43,$C136-Table_Year_1+IF(G$105&lt;=MONTH(Expected_COD),0,1),1))),0)</f>
        <v>0</v>
      </c>
      <c r="H136" s="110">
        <f>IF($X$6="Yes",IF(DATE($C136,H$105,1)&lt;Start_Date,0,IF(DATE($C136,H$105,1)&gt;DATE(YEAR(Expected_COD)+25,MONTH(Expected_COD),1),0,INDEX(Part_IV!$K$19:$K$43,$C136-Table_Year_1+IF(H$105&lt;=MONTH(Expected_COD),0,1),1))),0)</f>
        <v>0</v>
      </c>
      <c r="I136" s="110">
        <f>IF($X$6="Yes",IF(DATE($C136,I$105,1)&lt;Start_Date,0,IF(DATE($C136,I$105,1)&gt;DATE(YEAR(Expected_COD)+25,MONTH(Expected_COD),1),0,INDEX(Part_IV!$K$19:$K$43,$C136-Table_Year_1+IF(I$105&lt;=MONTH(Expected_COD),0,1),1))),0)</f>
        <v>0</v>
      </c>
      <c r="J136" s="110">
        <f>IF($X$6="Yes",IF(DATE($C136,J$105,1)&lt;Start_Date,0,IF(DATE($C136,J$105,1)&gt;DATE(YEAR(Expected_COD)+25,MONTH(Expected_COD),1),0,INDEX(Part_IV!$K$19:$K$43,$C136-Table_Year_1+IF(J$105&lt;=MONTH(Expected_COD),0,1),1))),0)</f>
        <v>0</v>
      </c>
      <c r="K136" s="110">
        <f>IF($X$6="Yes",IF(DATE($C136,K$105,1)&lt;Start_Date,0,IF(DATE($C136,K$105,1)&gt;DATE(YEAR(Expected_COD)+25,MONTH(Expected_COD),1),0,INDEX(Part_IV!$K$19:$K$43,$C136-Table_Year_1+IF(K$105&lt;=MONTH(Expected_COD),0,1),1))),0)</f>
        <v>0</v>
      </c>
      <c r="L136" s="110">
        <f>IF($X$6="Yes",IF(DATE($C136,L$105,1)&lt;Start_Date,0,IF(DATE($C136,L$105,1)&gt;DATE(YEAR(Expected_COD)+25,MONTH(Expected_COD),1),0,INDEX(Part_IV!$K$19:$K$43,$C136-Table_Year_1+IF(L$105&lt;=MONTH(Expected_COD),0,1),1))),0)</f>
        <v>0</v>
      </c>
      <c r="M136" s="110">
        <f>IF($X$6="Yes",IF(DATE($C136,M$105,1)&lt;Start_Date,0,IF(DATE($C136,M$105,1)&gt;DATE(YEAR(Expected_COD)+25,MONTH(Expected_COD),1),0,INDEX(Part_IV!$K$19:$K$43,$C136-Table_Year_1+IF(M$105&lt;=MONTH(Expected_COD),0,1),1))),0)</f>
        <v>0</v>
      </c>
      <c r="N136" s="110">
        <f>IF($X$6="Yes",IF(DATE($C136,N$105,1)&lt;Start_Date,0,IF(DATE($C136,N$105,1)&gt;DATE(YEAR(Expected_COD)+25,MONTH(Expected_COD),1),0,INDEX(Part_IV!$K$19:$K$43,$C136-Table_Year_1+IF(N$105&lt;=MONTH(Expected_COD),0,1),1))),0)</f>
        <v>0</v>
      </c>
      <c r="O136" s="110">
        <f>IF($X$6="Yes",IF(DATE($C136,O$105,1)&lt;Start_Date,0,IF(DATE($C136,O$105,1)&gt;DATE(YEAR(Expected_COD)+25,MONTH(Expected_COD),1),0,INDEX(Part_IV!$K$19:$K$43,$C136-Table_Year_1+IF(O$105&lt;=MONTH(Expected_COD),0,1),1))),0)</f>
        <v>0</v>
      </c>
      <c r="P136" s="36"/>
      <c r="Q136" s="112"/>
      <c r="R136" s="11"/>
      <c r="S136" s="4"/>
      <c r="T136" s="17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5">
      <c r="A137" s="4"/>
      <c r="B137" s="10"/>
      <c r="C137" s="94">
        <f t="shared" si="9"/>
        <v>2051</v>
      </c>
      <c r="D137" s="110">
        <f>IF($X$6="Yes",IF(DATE($C137,D$105,1)&lt;Start_Date,0,IF(DATE($C137,D$105,1)&gt;DATE(YEAR(Expected_COD)+25,MONTH(Expected_COD),1),0,INDEX(Part_IV!$K$19:$K$43,$C137-Table_Year_1+IF(D$105&lt;=MONTH(Expected_COD),0,1),1))),0)</f>
        <v>0</v>
      </c>
      <c r="E137" s="110">
        <f>IF($X$6="Yes",IF(DATE($C137,E$105,1)&lt;Start_Date,0,IF(DATE($C137,E$105,1)&gt;DATE(YEAR(Expected_COD)+25,MONTH(Expected_COD),1),0,INDEX(Part_IV!$K$19:$K$43,$C137-Table_Year_1+IF(E$105&lt;=MONTH(Expected_COD),0,1),1))),0)</f>
        <v>0</v>
      </c>
      <c r="F137" s="110">
        <f>IF($X$6="Yes",IF(DATE($C137,F$105,1)&lt;Start_Date,0,IF(DATE($C137,F$105,1)&gt;DATE(YEAR(Expected_COD)+25,MONTH(Expected_COD),1),0,INDEX(Part_IV!$K$19:$K$43,$C137-Table_Year_1+IF(F$105&lt;=MONTH(Expected_COD),0,1),1))),0)</f>
        <v>0</v>
      </c>
      <c r="G137" s="110">
        <f>IF($X$6="Yes",IF(DATE($C137,G$105,1)&lt;Start_Date,0,IF(DATE($C137,G$105,1)&gt;DATE(YEAR(Expected_COD)+25,MONTH(Expected_COD),1),0,INDEX(Part_IV!$K$19:$K$43,$C137-Table_Year_1+IF(G$105&lt;=MONTH(Expected_COD),0,1),1))),0)</f>
        <v>0</v>
      </c>
      <c r="H137" s="110">
        <f>IF($X$6="Yes",IF(DATE($C137,H$105,1)&lt;Start_Date,0,IF(DATE($C137,H$105,1)&gt;DATE(YEAR(Expected_COD)+25,MONTH(Expected_COD),1),0,INDEX(Part_IV!$K$19:$K$43,$C137-Table_Year_1+IF(H$105&lt;=MONTH(Expected_COD),0,1),1))),0)</f>
        <v>0</v>
      </c>
      <c r="I137" s="110">
        <f>IF($X$6="Yes",IF(DATE($C137,I$105,1)&lt;Start_Date,0,IF(DATE($C137,I$105,1)&gt;DATE(YEAR(Expected_COD)+25,MONTH(Expected_COD),1),0,INDEX(Part_IV!$K$19:$K$43,$C137-Table_Year_1+IF(I$105&lt;=MONTH(Expected_COD),0,1),1))),0)</f>
        <v>0</v>
      </c>
      <c r="J137" s="110">
        <f>IF($X$6="Yes",IF(DATE($C137,J$105,1)&lt;Start_Date,0,IF(DATE($C137,J$105,1)&gt;DATE(YEAR(Expected_COD)+25,MONTH(Expected_COD),1),0,INDEX(Part_IV!$K$19:$K$43,$C137-Table_Year_1+IF(J$105&lt;=MONTH(Expected_COD),0,1),1))),0)</f>
        <v>0</v>
      </c>
      <c r="K137" s="110">
        <f>IF($X$6="Yes",IF(DATE($C137,K$105,1)&lt;Start_Date,0,IF(DATE($C137,K$105,1)&gt;DATE(YEAR(Expected_COD)+25,MONTH(Expected_COD),1),0,INDEX(Part_IV!$K$19:$K$43,$C137-Table_Year_1+IF(K$105&lt;=MONTH(Expected_COD),0,1),1))),0)</f>
        <v>0</v>
      </c>
      <c r="L137" s="110">
        <f>IF($X$6="Yes",IF(DATE($C137,L$105,1)&lt;Start_Date,0,IF(DATE($C137,L$105,1)&gt;DATE(YEAR(Expected_COD)+25,MONTH(Expected_COD),1),0,INDEX(Part_IV!$K$19:$K$43,$C137-Table_Year_1+IF(L$105&lt;=MONTH(Expected_COD),0,1),1))),0)</f>
        <v>0</v>
      </c>
      <c r="M137" s="110">
        <f>IF($X$6="Yes",IF(DATE($C137,M$105,1)&lt;Start_Date,0,IF(DATE($C137,M$105,1)&gt;DATE(YEAR(Expected_COD)+25,MONTH(Expected_COD),1),0,INDEX(Part_IV!$K$19:$K$43,$C137-Table_Year_1+IF(M$105&lt;=MONTH(Expected_COD),0,1),1))),0)</f>
        <v>0</v>
      </c>
      <c r="N137" s="110">
        <f>IF($X$6="Yes",IF(DATE($C137,N$105,1)&lt;Start_Date,0,IF(DATE($C137,N$105,1)&gt;DATE(YEAR(Expected_COD)+25,MONTH(Expected_COD),1),0,INDEX(Part_IV!$K$19:$K$43,$C137-Table_Year_1+IF(N$105&lt;=MONTH(Expected_COD),0,1),1))),0)</f>
        <v>0</v>
      </c>
      <c r="O137" s="110">
        <f>IF($X$6="Yes",IF(DATE($C137,O$105,1)&lt;Start_Date,0,IF(DATE($C137,O$105,1)&gt;DATE(YEAR(Expected_COD)+25,MONTH(Expected_COD),1),0,INDEX(Part_IV!$K$19:$K$43,$C137-Table_Year_1+IF(O$105&lt;=MONTH(Expected_COD),0,1),1))),0)</f>
        <v>0</v>
      </c>
      <c r="P137" s="36"/>
      <c r="Q137" s="112"/>
      <c r="R137" s="11"/>
      <c r="S137" s="4"/>
      <c r="T137" s="17" t="s">
        <v>144</v>
      </c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4"/>
      <c r="B138" s="13"/>
      <c r="C138" s="14"/>
      <c r="D138" s="14"/>
      <c r="E138" s="14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15"/>
      <c r="S138" s="4"/>
      <c r="T138" s="17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4"/>
      <c r="B139" s="113"/>
      <c r="C139" s="113"/>
      <c r="D139" s="113"/>
      <c r="E139" s="113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3"/>
      <c r="S139" s="4"/>
      <c r="T139" s="17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x14ac:dyDescent="0.25">
      <c r="A140" s="4"/>
      <c r="B140" s="6"/>
      <c r="C140" s="145" t="str">
        <f>Part_I!$C$2</f>
        <v>DRAFT / All Contents Subject to Further Deliberation and Final Decision</v>
      </c>
      <c r="D140" s="7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9"/>
      <c r="S140" s="4"/>
      <c r="T140" s="17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.75" x14ac:dyDescent="0.3">
      <c r="A141" s="4"/>
      <c r="B141" s="10"/>
      <c r="C141" s="158" t="str">
        <f>Part_I!$C$3</f>
        <v>Offer Data Form</v>
      </c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1"/>
      <c r="S141" s="4"/>
      <c r="T141" s="17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x14ac:dyDescent="0.25">
      <c r="A142" s="4"/>
      <c r="B142" s="10"/>
      <c r="C142" s="159" t="str">
        <f>Part_I!$C$4</f>
        <v>NYSERDA RFP No.  ORECRFP18-1</v>
      </c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1"/>
      <c r="S142" s="4"/>
      <c r="T142" s="17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x14ac:dyDescent="0.25">
      <c r="A143" s="4"/>
      <c r="B143" s="10"/>
      <c r="C143" s="159" t="s">
        <v>75</v>
      </c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1"/>
      <c r="S143" s="4"/>
      <c r="T143" s="17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9.75" customHeight="1" x14ac:dyDescent="0.25">
      <c r="A144" s="4"/>
      <c r="B144" s="1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1"/>
      <c r="S144" s="4"/>
      <c r="T144" s="17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" customHeight="1" x14ac:dyDescent="0.25">
      <c r="A145" s="4"/>
      <c r="B145" s="10"/>
      <c r="C145" s="12" t="str">
        <f>Part_I!$C$9</f>
        <v>Proposer Name</v>
      </c>
      <c r="D145" s="12"/>
      <c r="E145" s="12"/>
      <c r="F145" s="12"/>
      <c r="G145" s="12"/>
      <c r="H145" s="173" t="str">
        <f>Project_Sponsor</f>
        <v xml:space="preserve">  </v>
      </c>
      <c r="I145" s="173"/>
      <c r="J145" s="173"/>
      <c r="K145" s="173"/>
      <c r="L145" s="173"/>
      <c r="M145" s="173"/>
      <c r="N145" s="173"/>
      <c r="O145" s="173"/>
      <c r="P145" s="173"/>
      <c r="Q145" s="12"/>
      <c r="R145" s="11"/>
      <c r="S145" s="4"/>
      <c r="T145" s="17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5">
      <c r="A146" s="4"/>
      <c r="B146" s="10"/>
      <c r="C146" s="12" t="str">
        <f>Part_I!$C$11</f>
        <v>Offshore Wind Generation Facility Name</v>
      </c>
      <c r="D146" s="12"/>
      <c r="E146" s="12"/>
      <c r="F146" s="12"/>
      <c r="G146" s="12"/>
      <c r="H146" s="173" t="str">
        <f>Facility_Name</f>
        <v xml:space="preserve">  </v>
      </c>
      <c r="I146" s="173"/>
      <c r="J146" s="173"/>
      <c r="K146" s="173"/>
      <c r="L146" s="173"/>
      <c r="M146" s="173"/>
      <c r="N146" s="173"/>
      <c r="O146" s="173"/>
      <c r="P146" s="173"/>
      <c r="Q146" s="32"/>
      <c r="R146" s="11"/>
      <c r="S146" s="4"/>
      <c r="T146" s="17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4"/>
      <c r="B147" s="10"/>
      <c r="C147" s="12" t="str">
        <f>Part_I!$C$16</f>
        <v>Offer Data Form ID Name</v>
      </c>
      <c r="D147" s="12"/>
      <c r="E147" s="12"/>
      <c r="F147" s="12"/>
      <c r="G147" s="12"/>
      <c r="H147" s="174" t="str">
        <f>Offer_Data_Form_ID_Name</f>
        <v/>
      </c>
      <c r="I147" s="174"/>
      <c r="J147" s="174"/>
      <c r="K147" s="174"/>
      <c r="L147" s="174"/>
      <c r="M147" s="174"/>
      <c r="N147" s="174"/>
      <c r="O147" s="174"/>
      <c r="P147" s="174"/>
      <c r="Q147" s="32"/>
      <c r="R147" s="11"/>
      <c r="S147" s="4"/>
      <c r="T147" s="17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9.75" customHeight="1" x14ac:dyDescent="0.25">
      <c r="A148" s="4"/>
      <c r="B148" s="10"/>
      <c r="C148" s="12"/>
      <c r="D148" s="12"/>
      <c r="E148" s="12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11"/>
      <c r="S148" s="4"/>
      <c r="T148" s="17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4"/>
      <c r="B149" s="10"/>
      <c r="C149" s="184" t="str">
        <f>$C$11</f>
        <v>Price/Tenor Offer Type 3 - Non-Decreasing Price, 25-year Tenor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1"/>
      <c r="S149" s="4"/>
      <c r="T149" s="17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4"/>
      <c r="B150" s="10"/>
      <c r="C150" s="184" t="s">
        <v>80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1"/>
      <c r="S150" s="4"/>
      <c r="T150" s="17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0.5" customHeight="1" x14ac:dyDescent="0.25">
      <c r="A151" s="4"/>
      <c r="B151" s="10"/>
      <c r="C151" s="92"/>
      <c r="D151" s="47">
        <v>1</v>
      </c>
      <c r="E151" s="47">
        <f>D151+1</f>
        <v>2</v>
      </c>
      <c r="F151" s="47">
        <f t="shared" ref="F151:O151" si="10">E151+1</f>
        <v>3</v>
      </c>
      <c r="G151" s="47">
        <f t="shared" si="10"/>
        <v>4</v>
      </c>
      <c r="H151" s="47">
        <f t="shared" si="10"/>
        <v>5</v>
      </c>
      <c r="I151" s="47">
        <f t="shared" si="10"/>
        <v>6</v>
      </c>
      <c r="J151" s="47">
        <f t="shared" si="10"/>
        <v>7</v>
      </c>
      <c r="K151" s="47">
        <f t="shared" si="10"/>
        <v>8</v>
      </c>
      <c r="L151" s="47">
        <f t="shared" si="10"/>
        <v>9</v>
      </c>
      <c r="M151" s="47">
        <f t="shared" si="10"/>
        <v>10</v>
      </c>
      <c r="N151" s="47">
        <f t="shared" si="10"/>
        <v>11</v>
      </c>
      <c r="O151" s="47">
        <f t="shared" si="10"/>
        <v>12</v>
      </c>
      <c r="P151" s="92"/>
      <c r="Q151" s="92"/>
      <c r="R151" s="11"/>
      <c r="S151" s="4"/>
      <c r="T151" s="17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4"/>
      <c r="B152" s="10"/>
      <c r="C152" s="94" t="s">
        <v>9</v>
      </c>
      <c r="D152" s="94" t="s">
        <v>10</v>
      </c>
      <c r="E152" s="94" t="s">
        <v>11</v>
      </c>
      <c r="F152" s="44" t="s">
        <v>12</v>
      </c>
      <c r="G152" s="44" t="s">
        <v>13</v>
      </c>
      <c r="H152" s="44" t="s">
        <v>14</v>
      </c>
      <c r="I152" s="44" t="s">
        <v>15</v>
      </c>
      <c r="J152" s="44" t="s">
        <v>16</v>
      </c>
      <c r="K152" s="44" t="s">
        <v>17</v>
      </c>
      <c r="L152" s="44" t="s">
        <v>18</v>
      </c>
      <c r="M152" s="44" t="s">
        <v>19</v>
      </c>
      <c r="N152" s="44" t="s">
        <v>20</v>
      </c>
      <c r="O152" s="44" t="s">
        <v>21</v>
      </c>
      <c r="P152" s="34"/>
      <c r="Q152" s="44" t="s">
        <v>25</v>
      </c>
      <c r="R152" s="11"/>
      <c r="S152" s="4"/>
      <c r="T152" s="17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4"/>
      <c r="B153" s="10"/>
      <c r="C153" s="94">
        <f>Early_Year</f>
        <v>2021</v>
      </c>
      <c r="D153" s="115">
        <f>D107*Part_III!D145/1000</f>
        <v>0</v>
      </c>
      <c r="E153" s="115">
        <f>E107*Part_III!E145/1000</f>
        <v>0</v>
      </c>
      <c r="F153" s="115">
        <f>F107*Part_III!F145/1000</f>
        <v>0</v>
      </c>
      <c r="G153" s="115">
        <f>G107*Part_III!G145/1000</f>
        <v>0</v>
      </c>
      <c r="H153" s="115">
        <f>H107*Part_III!H145/1000</f>
        <v>0</v>
      </c>
      <c r="I153" s="115">
        <f>I107*Part_III!I145/1000</f>
        <v>0</v>
      </c>
      <c r="J153" s="115">
        <f>J107*Part_III!J145/1000</f>
        <v>0</v>
      </c>
      <c r="K153" s="115">
        <f>K107*Part_III!K145/1000</f>
        <v>0</v>
      </c>
      <c r="L153" s="115">
        <f>L107*Part_III!L145/1000</f>
        <v>0</v>
      </c>
      <c r="M153" s="115">
        <f>M107*Part_III!M145/1000</f>
        <v>0</v>
      </c>
      <c r="N153" s="115">
        <f>N107*Part_III!N145/1000</f>
        <v>0</v>
      </c>
      <c r="O153" s="115">
        <f>O107*Part_III!O145/1000</f>
        <v>0</v>
      </c>
      <c r="P153" s="36"/>
      <c r="Q153" s="115">
        <f>SUM(D153:O153)</f>
        <v>0</v>
      </c>
      <c r="R153" s="11"/>
      <c r="S153" s="4"/>
      <c r="T153" s="17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4"/>
      <c r="B154" s="10"/>
      <c r="C154" s="94">
        <f>C153+1</f>
        <v>2022</v>
      </c>
      <c r="D154" s="115">
        <f>D108*Part_III!D146/1000</f>
        <v>0</v>
      </c>
      <c r="E154" s="115">
        <f>E108*Part_III!E146/1000</f>
        <v>0</v>
      </c>
      <c r="F154" s="115">
        <f>F108*Part_III!F146/1000</f>
        <v>0</v>
      </c>
      <c r="G154" s="115">
        <f>G108*Part_III!G146/1000</f>
        <v>0</v>
      </c>
      <c r="H154" s="115">
        <f>H108*Part_III!H146/1000</f>
        <v>0</v>
      </c>
      <c r="I154" s="115">
        <f>I108*Part_III!I146/1000</f>
        <v>0</v>
      </c>
      <c r="J154" s="115">
        <f>J108*Part_III!J146/1000</f>
        <v>0</v>
      </c>
      <c r="K154" s="115">
        <f>K108*Part_III!K146/1000</f>
        <v>0</v>
      </c>
      <c r="L154" s="115">
        <f>L108*Part_III!L146/1000</f>
        <v>0</v>
      </c>
      <c r="M154" s="115">
        <f>M108*Part_III!M146/1000</f>
        <v>0</v>
      </c>
      <c r="N154" s="115">
        <f>N108*Part_III!N146/1000</f>
        <v>0</v>
      </c>
      <c r="O154" s="115">
        <f>O108*Part_III!O146/1000</f>
        <v>0</v>
      </c>
      <c r="P154" s="36"/>
      <c r="Q154" s="115">
        <f t="shared" ref="Q154:Q183" si="11">SUM(D154:O154)</f>
        <v>0</v>
      </c>
      <c r="R154" s="11"/>
      <c r="S154" s="4"/>
      <c r="T154" s="17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4"/>
      <c r="B155" s="10"/>
      <c r="C155" s="94">
        <f t="shared" ref="C155:C183" si="12">C154+1</f>
        <v>2023</v>
      </c>
      <c r="D155" s="115">
        <f>D109*Part_III!D147/1000</f>
        <v>0</v>
      </c>
      <c r="E155" s="115">
        <f>E109*Part_III!E147/1000</f>
        <v>0</v>
      </c>
      <c r="F155" s="115">
        <f>F109*Part_III!F147/1000</f>
        <v>0</v>
      </c>
      <c r="G155" s="115">
        <f>G109*Part_III!G147/1000</f>
        <v>0</v>
      </c>
      <c r="H155" s="115">
        <f>H109*Part_III!H147/1000</f>
        <v>0</v>
      </c>
      <c r="I155" s="115">
        <f>I109*Part_III!I147/1000</f>
        <v>0</v>
      </c>
      <c r="J155" s="115">
        <f>J109*Part_III!J147/1000</f>
        <v>0</v>
      </c>
      <c r="K155" s="115">
        <f>K109*Part_III!K147/1000</f>
        <v>0</v>
      </c>
      <c r="L155" s="115">
        <f>L109*Part_III!L147/1000</f>
        <v>0</v>
      </c>
      <c r="M155" s="115">
        <f>M109*Part_III!M147/1000</f>
        <v>0</v>
      </c>
      <c r="N155" s="115">
        <f>N109*Part_III!N147/1000</f>
        <v>0</v>
      </c>
      <c r="O155" s="115">
        <f>O109*Part_III!O147/1000</f>
        <v>0</v>
      </c>
      <c r="P155" s="36"/>
      <c r="Q155" s="115">
        <f t="shared" si="11"/>
        <v>0</v>
      </c>
      <c r="R155" s="11"/>
      <c r="S155" s="4"/>
      <c r="T155" s="17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4"/>
      <c r="B156" s="10"/>
      <c r="C156" s="94">
        <f t="shared" si="12"/>
        <v>2024</v>
      </c>
      <c r="D156" s="115">
        <f>D110*Part_III!D148/1000</f>
        <v>0</v>
      </c>
      <c r="E156" s="115">
        <f>E110*Part_III!E148/1000</f>
        <v>0</v>
      </c>
      <c r="F156" s="115">
        <f>F110*Part_III!F148/1000</f>
        <v>0</v>
      </c>
      <c r="G156" s="115">
        <f>G110*Part_III!G148/1000</f>
        <v>0</v>
      </c>
      <c r="H156" s="115">
        <f>H110*Part_III!H148/1000</f>
        <v>0</v>
      </c>
      <c r="I156" s="115">
        <f>I110*Part_III!I148/1000</f>
        <v>0</v>
      </c>
      <c r="J156" s="115">
        <f>J110*Part_III!J148/1000</f>
        <v>0</v>
      </c>
      <c r="K156" s="115">
        <f>K110*Part_III!K148/1000</f>
        <v>0</v>
      </c>
      <c r="L156" s="115">
        <f>L110*Part_III!L148/1000</f>
        <v>0</v>
      </c>
      <c r="M156" s="115">
        <f>M110*Part_III!M148/1000</f>
        <v>0</v>
      </c>
      <c r="N156" s="115">
        <f>N110*Part_III!N148/1000</f>
        <v>0</v>
      </c>
      <c r="O156" s="115">
        <f>O110*Part_III!O148/1000</f>
        <v>0</v>
      </c>
      <c r="P156" s="36"/>
      <c r="Q156" s="115">
        <f t="shared" si="11"/>
        <v>0</v>
      </c>
      <c r="R156" s="11"/>
      <c r="S156" s="4"/>
      <c r="T156" s="17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4"/>
      <c r="B157" s="10"/>
      <c r="C157" s="94">
        <f t="shared" si="12"/>
        <v>2025</v>
      </c>
      <c r="D157" s="115">
        <f>D111*Part_III!D149/1000</f>
        <v>0</v>
      </c>
      <c r="E157" s="115">
        <f>E111*Part_III!E149/1000</f>
        <v>0</v>
      </c>
      <c r="F157" s="115">
        <f>F111*Part_III!F149/1000</f>
        <v>0</v>
      </c>
      <c r="G157" s="115">
        <f>G111*Part_III!G149/1000</f>
        <v>0</v>
      </c>
      <c r="H157" s="115">
        <f>H111*Part_III!H149/1000</f>
        <v>0</v>
      </c>
      <c r="I157" s="115">
        <f>I111*Part_III!I149/1000</f>
        <v>0</v>
      </c>
      <c r="J157" s="115">
        <f>J111*Part_III!J149/1000</f>
        <v>0</v>
      </c>
      <c r="K157" s="115">
        <f>K111*Part_III!K149/1000</f>
        <v>0</v>
      </c>
      <c r="L157" s="115">
        <f>L111*Part_III!L149/1000</f>
        <v>0</v>
      </c>
      <c r="M157" s="115">
        <f>M111*Part_III!M149/1000</f>
        <v>0</v>
      </c>
      <c r="N157" s="115">
        <f>N111*Part_III!N149/1000</f>
        <v>0</v>
      </c>
      <c r="O157" s="115">
        <f>O111*Part_III!O149/1000</f>
        <v>0</v>
      </c>
      <c r="P157" s="36"/>
      <c r="Q157" s="115">
        <f t="shared" si="11"/>
        <v>0</v>
      </c>
      <c r="R157" s="11"/>
      <c r="S157" s="4"/>
      <c r="T157" s="17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4"/>
      <c r="B158" s="10"/>
      <c r="C158" s="94">
        <f t="shared" si="12"/>
        <v>2026</v>
      </c>
      <c r="D158" s="115">
        <f>D112*Part_III!D150/1000</f>
        <v>0</v>
      </c>
      <c r="E158" s="115">
        <f>E112*Part_III!E150/1000</f>
        <v>0</v>
      </c>
      <c r="F158" s="115">
        <f>F112*Part_III!F150/1000</f>
        <v>0</v>
      </c>
      <c r="G158" s="115">
        <f>G112*Part_III!G150/1000</f>
        <v>0</v>
      </c>
      <c r="H158" s="115">
        <f>H112*Part_III!H150/1000</f>
        <v>0</v>
      </c>
      <c r="I158" s="115">
        <f>I112*Part_III!I150/1000</f>
        <v>0</v>
      </c>
      <c r="J158" s="115">
        <f>J112*Part_III!J150/1000</f>
        <v>0</v>
      </c>
      <c r="K158" s="115">
        <f>K112*Part_III!K150/1000</f>
        <v>0</v>
      </c>
      <c r="L158" s="115">
        <f>L112*Part_III!L150/1000</f>
        <v>0</v>
      </c>
      <c r="M158" s="115">
        <f>M112*Part_III!M150/1000</f>
        <v>0</v>
      </c>
      <c r="N158" s="115">
        <f>N112*Part_III!N150/1000</f>
        <v>0</v>
      </c>
      <c r="O158" s="115">
        <f>O112*Part_III!O150/1000</f>
        <v>0</v>
      </c>
      <c r="P158" s="36"/>
      <c r="Q158" s="115">
        <f t="shared" si="11"/>
        <v>0</v>
      </c>
      <c r="R158" s="11"/>
      <c r="S158" s="4"/>
      <c r="T158" s="17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4"/>
      <c r="B159" s="10"/>
      <c r="C159" s="94">
        <f t="shared" si="12"/>
        <v>2027</v>
      </c>
      <c r="D159" s="115">
        <f>D113*Part_III!D151/1000</f>
        <v>0</v>
      </c>
      <c r="E159" s="115">
        <f>E113*Part_III!E151/1000</f>
        <v>0</v>
      </c>
      <c r="F159" s="115">
        <f>F113*Part_III!F151/1000</f>
        <v>0</v>
      </c>
      <c r="G159" s="115">
        <f>G113*Part_III!G151/1000</f>
        <v>0</v>
      </c>
      <c r="H159" s="115">
        <f>H113*Part_III!H151/1000</f>
        <v>0</v>
      </c>
      <c r="I159" s="115">
        <f>I113*Part_III!I151/1000</f>
        <v>0</v>
      </c>
      <c r="J159" s="115">
        <f>J113*Part_III!J151/1000</f>
        <v>0</v>
      </c>
      <c r="K159" s="115">
        <f>K113*Part_III!K151/1000</f>
        <v>0</v>
      </c>
      <c r="L159" s="115">
        <f>L113*Part_III!L151/1000</f>
        <v>0</v>
      </c>
      <c r="M159" s="115">
        <f>M113*Part_III!M151/1000</f>
        <v>0</v>
      </c>
      <c r="N159" s="115">
        <f>N113*Part_III!N151/1000</f>
        <v>0</v>
      </c>
      <c r="O159" s="115">
        <f>O113*Part_III!O151/1000</f>
        <v>0</v>
      </c>
      <c r="P159" s="36"/>
      <c r="Q159" s="115">
        <f t="shared" si="11"/>
        <v>0</v>
      </c>
      <c r="R159" s="11"/>
      <c r="S159" s="4"/>
      <c r="T159" s="17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4"/>
      <c r="B160" s="10"/>
      <c r="C160" s="94">
        <f t="shared" si="12"/>
        <v>2028</v>
      </c>
      <c r="D160" s="115">
        <f>D114*Part_III!D152/1000</f>
        <v>0</v>
      </c>
      <c r="E160" s="115">
        <f>E114*Part_III!E152/1000</f>
        <v>0</v>
      </c>
      <c r="F160" s="115">
        <f>F114*Part_III!F152/1000</f>
        <v>0</v>
      </c>
      <c r="G160" s="115">
        <f>G114*Part_III!G152/1000</f>
        <v>0</v>
      </c>
      <c r="H160" s="115">
        <f>H114*Part_III!H152/1000</f>
        <v>0</v>
      </c>
      <c r="I160" s="115">
        <f>I114*Part_III!I152/1000</f>
        <v>0</v>
      </c>
      <c r="J160" s="115">
        <f>J114*Part_III!J152/1000</f>
        <v>0</v>
      </c>
      <c r="K160" s="115">
        <f>K114*Part_III!K152/1000</f>
        <v>0</v>
      </c>
      <c r="L160" s="115">
        <f>L114*Part_III!L152/1000</f>
        <v>0</v>
      </c>
      <c r="M160" s="115">
        <f>M114*Part_III!M152/1000</f>
        <v>0</v>
      </c>
      <c r="N160" s="115">
        <f>N114*Part_III!N152/1000</f>
        <v>0</v>
      </c>
      <c r="O160" s="115">
        <f>O114*Part_III!O152/1000</f>
        <v>0</v>
      </c>
      <c r="P160" s="36"/>
      <c r="Q160" s="115">
        <f t="shared" si="11"/>
        <v>0</v>
      </c>
      <c r="R160" s="11"/>
      <c r="S160" s="4"/>
      <c r="T160" s="17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4"/>
      <c r="B161" s="10"/>
      <c r="C161" s="94">
        <f t="shared" si="12"/>
        <v>2029</v>
      </c>
      <c r="D161" s="115">
        <f>D115*Part_III!D153/1000</f>
        <v>0</v>
      </c>
      <c r="E161" s="115">
        <f>E115*Part_III!E153/1000</f>
        <v>0</v>
      </c>
      <c r="F161" s="115">
        <f>F115*Part_III!F153/1000</f>
        <v>0</v>
      </c>
      <c r="G161" s="115">
        <f>G115*Part_III!G153/1000</f>
        <v>0</v>
      </c>
      <c r="H161" s="115">
        <f>H115*Part_III!H153/1000</f>
        <v>0</v>
      </c>
      <c r="I161" s="115">
        <f>I115*Part_III!I153/1000</f>
        <v>0</v>
      </c>
      <c r="J161" s="115">
        <f>J115*Part_III!J153/1000</f>
        <v>0</v>
      </c>
      <c r="K161" s="115">
        <f>K115*Part_III!K153/1000</f>
        <v>0</v>
      </c>
      <c r="L161" s="115">
        <f>L115*Part_III!L153/1000</f>
        <v>0</v>
      </c>
      <c r="M161" s="115">
        <f>M115*Part_III!M153/1000</f>
        <v>0</v>
      </c>
      <c r="N161" s="115">
        <f>N115*Part_III!N153/1000</f>
        <v>0</v>
      </c>
      <c r="O161" s="115">
        <f>O115*Part_III!O153/1000</f>
        <v>0</v>
      </c>
      <c r="P161" s="36"/>
      <c r="Q161" s="115">
        <f t="shared" si="11"/>
        <v>0</v>
      </c>
      <c r="R161" s="11"/>
      <c r="S161" s="4"/>
      <c r="T161" s="17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4"/>
      <c r="B162" s="10"/>
      <c r="C162" s="94">
        <f t="shared" si="12"/>
        <v>2030</v>
      </c>
      <c r="D162" s="115">
        <f>D116*Part_III!D154/1000</f>
        <v>0</v>
      </c>
      <c r="E162" s="115">
        <f>E116*Part_III!E154/1000</f>
        <v>0</v>
      </c>
      <c r="F162" s="115">
        <f>F116*Part_III!F154/1000</f>
        <v>0</v>
      </c>
      <c r="G162" s="115">
        <f>G116*Part_III!G154/1000</f>
        <v>0</v>
      </c>
      <c r="H162" s="115">
        <f>H116*Part_III!H154/1000</f>
        <v>0</v>
      </c>
      <c r="I162" s="115">
        <f>I116*Part_III!I154/1000</f>
        <v>0</v>
      </c>
      <c r="J162" s="115">
        <f>J116*Part_III!J154/1000</f>
        <v>0</v>
      </c>
      <c r="K162" s="115">
        <f>K116*Part_III!K154/1000</f>
        <v>0</v>
      </c>
      <c r="L162" s="115">
        <f>L116*Part_III!L154/1000</f>
        <v>0</v>
      </c>
      <c r="M162" s="115">
        <f>M116*Part_III!M154/1000</f>
        <v>0</v>
      </c>
      <c r="N162" s="115">
        <f>N116*Part_III!N154/1000</f>
        <v>0</v>
      </c>
      <c r="O162" s="115">
        <f>O116*Part_III!O154/1000</f>
        <v>0</v>
      </c>
      <c r="P162" s="36"/>
      <c r="Q162" s="115">
        <f t="shared" si="11"/>
        <v>0</v>
      </c>
      <c r="R162" s="11"/>
      <c r="S162" s="4"/>
      <c r="T162" s="17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4"/>
      <c r="B163" s="10"/>
      <c r="C163" s="94">
        <f t="shared" si="12"/>
        <v>2031</v>
      </c>
      <c r="D163" s="115">
        <f>D117*Part_III!D155/1000</f>
        <v>0</v>
      </c>
      <c r="E163" s="115">
        <f>E117*Part_III!E155/1000</f>
        <v>0</v>
      </c>
      <c r="F163" s="115">
        <f>F117*Part_III!F155/1000</f>
        <v>0</v>
      </c>
      <c r="G163" s="115">
        <f>G117*Part_III!G155/1000</f>
        <v>0</v>
      </c>
      <c r="H163" s="115">
        <f>H117*Part_III!H155/1000</f>
        <v>0</v>
      </c>
      <c r="I163" s="115">
        <f>I117*Part_III!I155/1000</f>
        <v>0</v>
      </c>
      <c r="J163" s="115">
        <f>J117*Part_III!J155/1000</f>
        <v>0</v>
      </c>
      <c r="K163" s="115">
        <f>K117*Part_III!K155/1000</f>
        <v>0</v>
      </c>
      <c r="L163" s="115">
        <f>L117*Part_III!L155/1000</f>
        <v>0</v>
      </c>
      <c r="M163" s="115">
        <f>M117*Part_III!M155/1000</f>
        <v>0</v>
      </c>
      <c r="N163" s="115">
        <f>N117*Part_III!N155/1000</f>
        <v>0</v>
      </c>
      <c r="O163" s="115">
        <f>O117*Part_III!O155/1000</f>
        <v>0</v>
      </c>
      <c r="P163" s="36"/>
      <c r="Q163" s="115">
        <f t="shared" si="11"/>
        <v>0</v>
      </c>
      <c r="R163" s="11"/>
      <c r="S163" s="4"/>
      <c r="T163" s="17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4"/>
      <c r="B164" s="10"/>
      <c r="C164" s="94">
        <f t="shared" si="12"/>
        <v>2032</v>
      </c>
      <c r="D164" s="115">
        <f>D118*Part_III!D156/1000</f>
        <v>0</v>
      </c>
      <c r="E164" s="115">
        <f>E118*Part_III!E156/1000</f>
        <v>0</v>
      </c>
      <c r="F164" s="115">
        <f>F118*Part_III!F156/1000</f>
        <v>0</v>
      </c>
      <c r="G164" s="115">
        <f>G118*Part_III!G156/1000</f>
        <v>0</v>
      </c>
      <c r="H164" s="115">
        <f>H118*Part_III!H156/1000</f>
        <v>0</v>
      </c>
      <c r="I164" s="115">
        <f>I118*Part_III!I156/1000</f>
        <v>0</v>
      </c>
      <c r="J164" s="115">
        <f>J118*Part_III!J156/1000</f>
        <v>0</v>
      </c>
      <c r="K164" s="115">
        <f>K118*Part_III!K156/1000</f>
        <v>0</v>
      </c>
      <c r="L164" s="115">
        <f>L118*Part_III!L156/1000</f>
        <v>0</v>
      </c>
      <c r="M164" s="115">
        <f>M118*Part_III!M156/1000</f>
        <v>0</v>
      </c>
      <c r="N164" s="115">
        <f>N118*Part_III!N156/1000</f>
        <v>0</v>
      </c>
      <c r="O164" s="115">
        <f>O118*Part_III!O156/1000</f>
        <v>0</v>
      </c>
      <c r="P164" s="36"/>
      <c r="Q164" s="115">
        <f t="shared" si="11"/>
        <v>0</v>
      </c>
      <c r="R164" s="11"/>
      <c r="S164" s="4"/>
      <c r="T164" s="17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4"/>
      <c r="B165" s="10"/>
      <c r="C165" s="94">
        <f t="shared" si="12"/>
        <v>2033</v>
      </c>
      <c r="D165" s="115">
        <f>D119*Part_III!D157/1000</f>
        <v>0</v>
      </c>
      <c r="E165" s="115">
        <f>E119*Part_III!E157/1000</f>
        <v>0</v>
      </c>
      <c r="F165" s="115">
        <f>F119*Part_III!F157/1000</f>
        <v>0</v>
      </c>
      <c r="G165" s="115">
        <f>G119*Part_III!G157/1000</f>
        <v>0</v>
      </c>
      <c r="H165" s="115">
        <f>H119*Part_III!H157/1000</f>
        <v>0</v>
      </c>
      <c r="I165" s="115">
        <f>I119*Part_III!I157/1000</f>
        <v>0</v>
      </c>
      <c r="J165" s="115">
        <f>J119*Part_III!J157/1000</f>
        <v>0</v>
      </c>
      <c r="K165" s="115">
        <f>K119*Part_III!K157/1000</f>
        <v>0</v>
      </c>
      <c r="L165" s="115">
        <f>L119*Part_III!L157/1000</f>
        <v>0</v>
      </c>
      <c r="M165" s="115">
        <f>M119*Part_III!M157/1000</f>
        <v>0</v>
      </c>
      <c r="N165" s="115">
        <f>N119*Part_III!N157/1000</f>
        <v>0</v>
      </c>
      <c r="O165" s="115">
        <f>O119*Part_III!O157/1000</f>
        <v>0</v>
      </c>
      <c r="P165" s="36"/>
      <c r="Q165" s="115">
        <f t="shared" si="11"/>
        <v>0</v>
      </c>
      <c r="R165" s="11"/>
      <c r="S165" s="4"/>
      <c r="T165" s="17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4"/>
      <c r="B166" s="10"/>
      <c r="C166" s="94">
        <f t="shared" si="12"/>
        <v>2034</v>
      </c>
      <c r="D166" s="115">
        <f>D120*Part_III!D158/1000</f>
        <v>0</v>
      </c>
      <c r="E166" s="115">
        <f>E120*Part_III!E158/1000</f>
        <v>0</v>
      </c>
      <c r="F166" s="115">
        <f>F120*Part_III!F158/1000</f>
        <v>0</v>
      </c>
      <c r="G166" s="115">
        <f>G120*Part_III!G158/1000</f>
        <v>0</v>
      </c>
      <c r="H166" s="115">
        <f>H120*Part_III!H158/1000</f>
        <v>0</v>
      </c>
      <c r="I166" s="115">
        <f>I120*Part_III!I158/1000</f>
        <v>0</v>
      </c>
      <c r="J166" s="115">
        <f>J120*Part_III!J158/1000</f>
        <v>0</v>
      </c>
      <c r="K166" s="115">
        <f>K120*Part_III!K158/1000</f>
        <v>0</v>
      </c>
      <c r="L166" s="115">
        <f>L120*Part_III!L158/1000</f>
        <v>0</v>
      </c>
      <c r="M166" s="115">
        <f>M120*Part_III!M158/1000</f>
        <v>0</v>
      </c>
      <c r="N166" s="115">
        <f>N120*Part_III!N158/1000</f>
        <v>0</v>
      </c>
      <c r="O166" s="115">
        <f>O120*Part_III!O158/1000</f>
        <v>0</v>
      </c>
      <c r="P166" s="36"/>
      <c r="Q166" s="115">
        <f t="shared" si="11"/>
        <v>0</v>
      </c>
      <c r="R166" s="11"/>
      <c r="S166" s="4"/>
      <c r="T166" s="17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5">
      <c r="A167" s="4"/>
      <c r="B167" s="10"/>
      <c r="C167" s="94">
        <f t="shared" si="12"/>
        <v>2035</v>
      </c>
      <c r="D167" s="115">
        <f>D121*Part_III!D159/1000</f>
        <v>0</v>
      </c>
      <c r="E167" s="115">
        <f>E121*Part_III!E159/1000</f>
        <v>0</v>
      </c>
      <c r="F167" s="115">
        <f>F121*Part_III!F159/1000</f>
        <v>0</v>
      </c>
      <c r="G167" s="115">
        <f>G121*Part_III!G159/1000</f>
        <v>0</v>
      </c>
      <c r="H167" s="115">
        <f>H121*Part_III!H159/1000</f>
        <v>0</v>
      </c>
      <c r="I167" s="115">
        <f>I121*Part_III!I159/1000</f>
        <v>0</v>
      </c>
      <c r="J167" s="115">
        <f>J121*Part_III!J159/1000</f>
        <v>0</v>
      </c>
      <c r="K167" s="115">
        <f>K121*Part_III!K159/1000</f>
        <v>0</v>
      </c>
      <c r="L167" s="115">
        <f>L121*Part_III!L159/1000</f>
        <v>0</v>
      </c>
      <c r="M167" s="115">
        <f>M121*Part_III!M159/1000</f>
        <v>0</v>
      </c>
      <c r="N167" s="115">
        <f>N121*Part_III!N159/1000</f>
        <v>0</v>
      </c>
      <c r="O167" s="115">
        <f>O121*Part_III!O159/1000</f>
        <v>0</v>
      </c>
      <c r="P167" s="36"/>
      <c r="Q167" s="115">
        <f t="shared" si="11"/>
        <v>0</v>
      </c>
      <c r="R167" s="11"/>
      <c r="S167" s="4"/>
      <c r="T167" s="17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25">
      <c r="A168" s="4"/>
      <c r="B168" s="10"/>
      <c r="C168" s="94">
        <f t="shared" si="12"/>
        <v>2036</v>
      </c>
      <c r="D168" s="115">
        <f>D122*Part_III!D160/1000</f>
        <v>0</v>
      </c>
      <c r="E168" s="115">
        <f>E122*Part_III!E160/1000</f>
        <v>0</v>
      </c>
      <c r="F168" s="115">
        <f>F122*Part_III!F160/1000</f>
        <v>0</v>
      </c>
      <c r="G168" s="115">
        <f>G122*Part_III!G160/1000</f>
        <v>0</v>
      </c>
      <c r="H168" s="115">
        <f>H122*Part_III!H160/1000</f>
        <v>0</v>
      </c>
      <c r="I168" s="115">
        <f>I122*Part_III!I160/1000</f>
        <v>0</v>
      </c>
      <c r="J168" s="115">
        <f>J122*Part_III!J160/1000</f>
        <v>0</v>
      </c>
      <c r="K168" s="115">
        <f>K122*Part_III!K160/1000</f>
        <v>0</v>
      </c>
      <c r="L168" s="115">
        <f>L122*Part_III!L160/1000</f>
        <v>0</v>
      </c>
      <c r="M168" s="115">
        <f>M122*Part_III!M160/1000</f>
        <v>0</v>
      </c>
      <c r="N168" s="115">
        <f>N122*Part_III!N160/1000</f>
        <v>0</v>
      </c>
      <c r="O168" s="115">
        <f>O122*Part_III!O160/1000</f>
        <v>0</v>
      </c>
      <c r="P168" s="36"/>
      <c r="Q168" s="115">
        <f t="shared" si="11"/>
        <v>0</v>
      </c>
      <c r="R168" s="11"/>
      <c r="S168" s="4"/>
      <c r="T168" s="17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25">
      <c r="A169" s="4"/>
      <c r="B169" s="10"/>
      <c r="C169" s="94">
        <f t="shared" si="12"/>
        <v>2037</v>
      </c>
      <c r="D169" s="115">
        <f>D123*Part_III!D161/1000</f>
        <v>0</v>
      </c>
      <c r="E169" s="115">
        <f>E123*Part_III!E161/1000</f>
        <v>0</v>
      </c>
      <c r="F169" s="115">
        <f>F123*Part_III!F161/1000</f>
        <v>0</v>
      </c>
      <c r="G169" s="115">
        <f>G123*Part_III!G161/1000</f>
        <v>0</v>
      </c>
      <c r="H169" s="115">
        <f>H123*Part_III!H161/1000</f>
        <v>0</v>
      </c>
      <c r="I169" s="115">
        <f>I123*Part_III!I161/1000</f>
        <v>0</v>
      </c>
      <c r="J169" s="115">
        <f>J123*Part_III!J161/1000</f>
        <v>0</v>
      </c>
      <c r="K169" s="115">
        <f>K123*Part_III!K161/1000</f>
        <v>0</v>
      </c>
      <c r="L169" s="115">
        <f>L123*Part_III!L161/1000</f>
        <v>0</v>
      </c>
      <c r="M169" s="115">
        <f>M123*Part_III!M161/1000</f>
        <v>0</v>
      </c>
      <c r="N169" s="115">
        <f>N123*Part_III!N161/1000</f>
        <v>0</v>
      </c>
      <c r="O169" s="115">
        <f>O123*Part_III!O161/1000</f>
        <v>0</v>
      </c>
      <c r="P169" s="36"/>
      <c r="Q169" s="115">
        <f t="shared" si="11"/>
        <v>0</v>
      </c>
      <c r="R169" s="11"/>
      <c r="S169" s="4"/>
      <c r="T169" s="17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25">
      <c r="A170" s="4"/>
      <c r="B170" s="10"/>
      <c r="C170" s="94">
        <f t="shared" si="12"/>
        <v>2038</v>
      </c>
      <c r="D170" s="115">
        <f>D124*Part_III!D162/1000</f>
        <v>0</v>
      </c>
      <c r="E170" s="115">
        <f>E124*Part_III!E162/1000</f>
        <v>0</v>
      </c>
      <c r="F170" s="115">
        <f>F124*Part_III!F162/1000</f>
        <v>0</v>
      </c>
      <c r="G170" s="115">
        <f>G124*Part_III!G162/1000</f>
        <v>0</v>
      </c>
      <c r="H170" s="115">
        <f>H124*Part_III!H162/1000</f>
        <v>0</v>
      </c>
      <c r="I170" s="115">
        <f>I124*Part_III!I162/1000</f>
        <v>0</v>
      </c>
      <c r="J170" s="115">
        <f>J124*Part_III!J162/1000</f>
        <v>0</v>
      </c>
      <c r="K170" s="115">
        <f>K124*Part_III!K162/1000</f>
        <v>0</v>
      </c>
      <c r="L170" s="115">
        <f>L124*Part_III!L162/1000</f>
        <v>0</v>
      </c>
      <c r="M170" s="115">
        <f>M124*Part_III!M162/1000</f>
        <v>0</v>
      </c>
      <c r="N170" s="115">
        <f>N124*Part_III!N162/1000</f>
        <v>0</v>
      </c>
      <c r="O170" s="115">
        <f>O124*Part_III!O162/1000</f>
        <v>0</v>
      </c>
      <c r="P170" s="36"/>
      <c r="Q170" s="115">
        <f t="shared" si="11"/>
        <v>0</v>
      </c>
      <c r="R170" s="11"/>
      <c r="S170" s="4"/>
      <c r="T170" s="17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25">
      <c r="A171" s="4"/>
      <c r="B171" s="10"/>
      <c r="C171" s="94">
        <f t="shared" si="12"/>
        <v>2039</v>
      </c>
      <c r="D171" s="115">
        <f>D125*Part_III!D163/1000</f>
        <v>0</v>
      </c>
      <c r="E171" s="115">
        <f>E125*Part_III!E163/1000</f>
        <v>0</v>
      </c>
      <c r="F171" s="115">
        <f>F125*Part_III!F163/1000</f>
        <v>0</v>
      </c>
      <c r="G171" s="115">
        <f>G125*Part_III!G163/1000</f>
        <v>0</v>
      </c>
      <c r="H171" s="115">
        <f>H125*Part_III!H163/1000</f>
        <v>0</v>
      </c>
      <c r="I171" s="115">
        <f>I125*Part_III!I163/1000</f>
        <v>0</v>
      </c>
      <c r="J171" s="115">
        <f>J125*Part_III!J163/1000</f>
        <v>0</v>
      </c>
      <c r="K171" s="115">
        <f>K125*Part_III!K163/1000</f>
        <v>0</v>
      </c>
      <c r="L171" s="115">
        <f>L125*Part_III!L163/1000</f>
        <v>0</v>
      </c>
      <c r="M171" s="115">
        <f>M125*Part_III!M163/1000</f>
        <v>0</v>
      </c>
      <c r="N171" s="115">
        <f>N125*Part_III!N163/1000</f>
        <v>0</v>
      </c>
      <c r="O171" s="115">
        <f>O125*Part_III!O163/1000</f>
        <v>0</v>
      </c>
      <c r="P171" s="36"/>
      <c r="Q171" s="115">
        <f t="shared" si="11"/>
        <v>0</v>
      </c>
      <c r="R171" s="11"/>
      <c r="S171" s="4"/>
      <c r="T171" s="17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5">
      <c r="A172" s="4"/>
      <c r="B172" s="10"/>
      <c r="C172" s="94">
        <f t="shared" si="12"/>
        <v>2040</v>
      </c>
      <c r="D172" s="115">
        <f>D126*Part_III!D164/1000</f>
        <v>0</v>
      </c>
      <c r="E172" s="115">
        <f>E126*Part_III!E164/1000</f>
        <v>0</v>
      </c>
      <c r="F172" s="115">
        <f>F126*Part_III!F164/1000</f>
        <v>0</v>
      </c>
      <c r="G172" s="115">
        <f>G126*Part_III!G164/1000</f>
        <v>0</v>
      </c>
      <c r="H172" s="115">
        <f>H126*Part_III!H164/1000</f>
        <v>0</v>
      </c>
      <c r="I172" s="115">
        <f>I126*Part_III!I164/1000</f>
        <v>0</v>
      </c>
      <c r="J172" s="115">
        <f>J126*Part_III!J164/1000</f>
        <v>0</v>
      </c>
      <c r="K172" s="115">
        <f>K126*Part_III!K164/1000</f>
        <v>0</v>
      </c>
      <c r="L172" s="115">
        <f>L126*Part_III!L164/1000</f>
        <v>0</v>
      </c>
      <c r="M172" s="115">
        <f>M126*Part_III!M164/1000</f>
        <v>0</v>
      </c>
      <c r="N172" s="115">
        <f>N126*Part_III!N164/1000</f>
        <v>0</v>
      </c>
      <c r="O172" s="115">
        <f>O126*Part_III!O164/1000</f>
        <v>0</v>
      </c>
      <c r="P172" s="36"/>
      <c r="Q172" s="115">
        <f t="shared" si="11"/>
        <v>0</v>
      </c>
      <c r="R172" s="11"/>
      <c r="S172" s="4"/>
      <c r="T172" s="17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4"/>
      <c r="B173" s="10"/>
      <c r="C173" s="94">
        <f t="shared" si="12"/>
        <v>2041</v>
      </c>
      <c r="D173" s="115">
        <f>D127*Part_III!D165/1000</f>
        <v>0</v>
      </c>
      <c r="E173" s="115">
        <f>E127*Part_III!E165/1000</f>
        <v>0</v>
      </c>
      <c r="F173" s="115">
        <f>F127*Part_III!F165/1000</f>
        <v>0</v>
      </c>
      <c r="G173" s="115">
        <f>G127*Part_III!G165/1000</f>
        <v>0</v>
      </c>
      <c r="H173" s="115">
        <f>H127*Part_III!H165/1000</f>
        <v>0</v>
      </c>
      <c r="I173" s="115">
        <f>I127*Part_III!I165/1000</f>
        <v>0</v>
      </c>
      <c r="J173" s="115">
        <f>J127*Part_III!J165/1000</f>
        <v>0</v>
      </c>
      <c r="K173" s="115">
        <f>K127*Part_III!K165/1000</f>
        <v>0</v>
      </c>
      <c r="L173" s="115">
        <f>L127*Part_III!L165/1000</f>
        <v>0</v>
      </c>
      <c r="M173" s="115">
        <f>M127*Part_III!M165/1000</f>
        <v>0</v>
      </c>
      <c r="N173" s="115">
        <f>N127*Part_III!N165/1000</f>
        <v>0</v>
      </c>
      <c r="O173" s="115">
        <f>O127*Part_III!O165/1000</f>
        <v>0</v>
      </c>
      <c r="P173" s="36"/>
      <c r="Q173" s="115">
        <f t="shared" si="11"/>
        <v>0</v>
      </c>
      <c r="R173" s="11"/>
      <c r="S173" s="4"/>
      <c r="T173" s="17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5">
      <c r="A174" s="4"/>
      <c r="B174" s="10"/>
      <c r="C174" s="94">
        <f t="shared" si="12"/>
        <v>2042</v>
      </c>
      <c r="D174" s="115">
        <f>D128*Part_III!D166/1000</f>
        <v>0</v>
      </c>
      <c r="E174" s="115">
        <f>E128*Part_III!E166/1000</f>
        <v>0</v>
      </c>
      <c r="F174" s="115">
        <f>F128*Part_III!F166/1000</f>
        <v>0</v>
      </c>
      <c r="G174" s="115">
        <f>G128*Part_III!G166/1000</f>
        <v>0</v>
      </c>
      <c r="H174" s="115">
        <f>H128*Part_III!H166/1000</f>
        <v>0</v>
      </c>
      <c r="I174" s="115">
        <f>I128*Part_III!I166/1000</f>
        <v>0</v>
      </c>
      <c r="J174" s="115">
        <f>J128*Part_III!J166/1000</f>
        <v>0</v>
      </c>
      <c r="K174" s="115">
        <f>K128*Part_III!K166/1000</f>
        <v>0</v>
      </c>
      <c r="L174" s="115">
        <f>L128*Part_III!L166/1000</f>
        <v>0</v>
      </c>
      <c r="M174" s="115">
        <f>M128*Part_III!M166/1000</f>
        <v>0</v>
      </c>
      <c r="N174" s="115">
        <f>N128*Part_III!N166/1000</f>
        <v>0</v>
      </c>
      <c r="O174" s="115">
        <f>O128*Part_III!O166/1000</f>
        <v>0</v>
      </c>
      <c r="P174" s="36"/>
      <c r="Q174" s="115">
        <f t="shared" si="11"/>
        <v>0</v>
      </c>
      <c r="R174" s="11"/>
      <c r="S174" s="4"/>
      <c r="T174" s="17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4"/>
      <c r="B175" s="10"/>
      <c r="C175" s="94">
        <f t="shared" si="12"/>
        <v>2043</v>
      </c>
      <c r="D175" s="115">
        <f>D129*Part_III!D167/1000</f>
        <v>0</v>
      </c>
      <c r="E175" s="115">
        <f>E129*Part_III!E167/1000</f>
        <v>0</v>
      </c>
      <c r="F175" s="115">
        <f>F129*Part_III!F167/1000</f>
        <v>0</v>
      </c>
      <c r="G175" s="115">
        <f>G129*Part_III!G167/1000</f>
        <v>0</v>
      </c>
      <c r="H175" s="115">
        <f>H129*Part_III!H167/1000</f>
        <v>0</v>
      </c>
      <c r="I175" s="115">
        <f>I129*Part_III!I167/1000</f>
        <v>0</v>
      </c>
      <c r="J175" s="115">
        <f>J129*Part_III!J167/1000</f>
        <v>0</v>
      </c>
      <c r="K175" s="115">
        <f>K129*Part_III!K167/1000</f>
        <v>0</v>
      </c>
      <c r="L175" s="115">
        <f>L129*Part_III!L167/1000</f>
        <v>0</v>
      </c>
      <c r="M175" s="115">
        <f>M129*Part_III!M167/1000</f>
        <v>0</v>
      </c>
      <c r="N175" s="115">
        <f>N129*Part_III!N167/1000</f>
        <v>0</v>
      </c>
      <c r="O175" s="115">
        <f>O129*Part_III!O167/1000</f>
        <v>0</v>
      </c>
      <c r="P175" s="36"/>
      <c r="Q175" s="115">
        <f t="shared" si="11"/>
        <v>0</v>
      </c>
      <c r="R175" s="11"/>
      <c r="S175" s="4"/>
      <c r="T175" s="17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4"/>
      <c r="B176" s="10"/>
      <c r="C176" s="94">
        <f t="shared" si="12"/>
        <v>2044</v>
      </c>
      <c r="D176" s="115">
        <f>D130*Part_III!D168/1000</f>
        <v>0</v>
      </c>
      <c r="E176" s="115">
        <f>E130*Part_III!E168/1000</f>
        <v>0</v>
      </c>
      <c r="F176" s="115">
        <f>F130*Part_III!F168/1000</f>
        <v>0</v>
      </c>
      <c r="G176" s="115">
        <f>G130*Part_III!G168/1000</f>
        <v>0</v>
      </c>
      <c r="H176" s="115">
        <f>H130*Part_III!H168/1000</f>
        <v>0</v>
      </c>
      <c r="I176" s="115">
        <f>I130*Part_III!I168/1000</f>
        <v>0</v>
      </c>
      <c r="J176" s="115">
        <f>J130*Part_III!J168/1000</f>
        <v>0</v>
      </c>
      <c r="K176" s="115">
        <f>K130*Part_III!K168/1000</f>
        <v>0</v>
      </c>
      <c r="L176" s="115">
        <f>L130*Part_III!L168/1000</f>
        <v>0</v>
      </c>
      <c r="M176" s="115">
        <f>M130*Part_III!M168/1000</f>
        <v>0</v>
      </c>
      <c r="N176" s="115">
        <f>N130*Part_III!N168/1000</f>
        <v>0</v>
      </c>
      <c r="O176" s="115">
        <f>O130*Part_III!O168/1000</f>
        <v>0</v>
      </c>
      <c r="P176" s="36"/>
      <c r="Q176" s="115">
        <f t="shared" si="11"/>
        <v>0</v>
      </c>
      <c r="R176" s="11"/>
      <c r="S176" s="4"/>
      <c r="T176" s="17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5">
      <c r="A177" s="4"/>
      <c r="B177" s="10"/>
      <c r="C177" s="94">
        <f t="shared" si="12"/>
        <v>2045</v>
      </c>
      <c r="D177" s="115">
        <f>D131*Part_III!D169/1000</f>
        <v>0</v>
      </c>
      <c r="E177" s="115">
        <f>E131*Part_III!E169/1000</f>
        <v>0</v>
      </c>
      <c r="F177" s="115">
        <f>F131*Part_III!F169/1000</f>
        <v>0</v>
      </c>
      <c r="G177" s="115">
        <f>G131*Part_III!G169/1000</f>
        <v>0</v>
      </c>
      <c r="H177" s="115">
        <f>H131*Part_III!H169/1000</f>
        <v>0</v>
      </c>
      <c r="I177" s="115">
        <f>I131*Part_III!I169/1000</f>
        <v>0</v>
      </c>
      <c r="J177" s="115">
        <f>J131*Part_III!J169/1000</f>
        <v>0</v>
      </c>
      <c r="K177" s="115">
        <f>K131*Part_III!K169/1000</f>
        <v>0</v>
      </c>
      <c r="L177" s="115">
        <f>L131*Part_III!L169/1000</f>
        <v>0</v>
      </c>
      <c r="M177" s="115">
        <f>M131*Part_III!M169/1000</f>
        <v>0</v>
      </c>
      <c r="N177" s="115">
        <f>N131*Part_III!N169/1000</f>
        <v>0</v>
      </c>
      <c r="O177" s="115">
        <f>O131*Part_III!O169/1000</f>
        <v>0</v>
      </c>
      <c r="P177" s="36"/>
      <c r="Q177" s="115">
        <f t="shared" si="11"/>
        <v>0</v>
      </c>
      <c r="R177" s="11"/>
      <c r="S177" s="4"/>
      <c r="T177" s="17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25">
      <c r="A178" s="4"/>
      <c r="B178" s="10"/>
      <c r="C178" s="94">
        <f t="shared" si="12"/>
        <v>2046</v>
      </c>
      <c r="D178" s="115">
        <f>D132*Part_III!D170/1000</f>
        <v>0</v>
      </c>
      <c r="E178" s="115">
        <f>E132*Part_III!E170/1000</f>
        <v>0</v>
      </c>
      <c r="F178" s="115">
        <f>F132*Part_III!F170/1000</f>
        <v>0</v>
      </c>
      <c r="G178" s="115">
        <f>G132*Part_III!G170/1000</f>
        <v>0</v>
      </c>
      <c r="H178" s="115">
        <f>H132*Part_III!H170/1000</f>
        <v>0</v>
      </c>
      <c r="I178" s="115">
        <f>I132*Part_III!I170/1000</f>
        <v>0</v>
      </c>
      <c r="J178" s="115">
        <f>J132*Part_III!J170/1000</f>
        <v>0</v>
      </c>
      <c r="K178" s="115">
        <f>K132*Part_III!K170/1000</f>
        <v>0</v>
      </c>
      <c r="L178" s="115">
        <f>L132*Part_III!L170/1000</f>
        <v>0</v>
      </c>
      <c r="M178" s="115">
        <f>M132*Part_III!M170/1000</f>
        <v>0</v>
      </c>
      <c r="N178" s="115">
        <f>N132*Part_III!N170/1000</f>
        <v>0</v>
      </c>
      <c r="O178" s="115">
        <f>O132*Part_III!O170/1000</f>
        <v>0</v>
      </c>
      <c r="P178" s="36"/>
      <c r="Q178" s="115">
        <f t="shared" si="11"/>
        <v>0</v>
      </c>
      <c r="R178" s="11"/>
      <c r="S178" s="4"/>
      <c r="T178" s="17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25">
      <c r="A179" s="4"/>
      <c r="B179" s="10"/>
      <c r="C179" s="94">
        <f t="shared" si="12"/>
        <v>2047</v>
      </c>
      <c r="D179" s="115">
        <f>D133*Part_III!D171/1000</f>
        <v>0</v>
      </c>
      <c r="E179" s="115">
        <f>E133*Part_III!E171/1000</f>
        <v>0</v>
      </c>
      <c r="F179" s="115">
        <f>F133*Part_III!F171/1000</f>
        <v>0</v>
      </c>
      <c r="G179" s="115">
        <f>G133*Part_III!G171/1000</f>
        <v>0</v>
      </c>
      <c r="H179" s="115">
        <f>H133*Part_III!H171/1000</f>
        <v>0</v>
      </c>
      <c r="I179" s="115">
        <f>I133*Part_III!I171/1000</f>
        <v>0</v>
      </c>
      <c r="J179" s="115">
        <f>J133*Part_III!J171/1000</f>
        <v>0</v>
      </c>
      <c r="K179" s="115">
        <f>K133*Part_III!K171/1000</f>
        <v>0</v>
      </c>
      <c r="L179" s="115">
        <f>L133*Part_III!L171/1000</f>
        <v>0</v>
      </c>
      <c r="M179" s="115">
        <f>M133*Part_III!M171/1000</f>
        <v>0</v>
      </c>
      <c r="N179" s="115">
        <f>N133*Part_III!N171/1000</f>
        <v>0</v>
      </c>
      <c r="O179" s="115">
        <f>O133*Part_III!O171/1000</f>
        <v>0</v>
      </c>
      <c r="P179" s="36"/>
      <c r="Q179" s="115">
        <f t="shared" si="11"/>
        <v>0</v>
      </c>
      <c r="R179" s="11"/>
      <c r="S179" s="4"/>
      <c r="T179" s="17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25">
      <c r="A180" s="4"/>
      <c r="B180" s="10"/>
      <c r="C180" s="94">
        <f t="shared" si="12"/>
        <v>2048</v>
      </c>
      <c r="D180" s="115">
        <f>D134*Part_III!D172/1000</f>
        <v>0</v>
      </c>
      <c r="E180" s="115">
        <f>E134*Part_III!E172/1000</f>
        <v>0</v>
      </c>
      <c r="F180" s="115">
        <f>F134*Part_III!F172/1000</f>
        <v>0</v>
      </c>
      <c r="G180" s="115">
        <f>G134*Part_III!G172/1000</f>
        <v>0</v>
      </c>
      <c r="H180" s="115">
        <f>H134*Part_III!H172/1000</f>
        <v>0</v>
      </c>
      <c r="I180" s="115">
        <f>I134*Part_III!I172/1000</f>
        <v>0</v>
      </c>
      <c r="J180" s="115">
        <f>J134*Part_III!J172/1000</f>
        <v>0</v>
      </c>
      <c r="K180" s="115">
        <f>K134*Part_III!K172/1000</f>
        <v>0</v>
      </c>
      <c r="L180" s="115">
        <f>L134*Part_III!L172/1000</f>
        <v>0</v>
      </c>
      <c r="M180" s="115">
        <f>M134*Part_III!M172/1000</f>
        <v>0</v>
      </c>
      <c r="N180" s="115">
        <f>N134*Part_III!N172/1000</f>
        <v>0</v>
      </c>
      <c r="O180" s="115">
        <f>O134*Part_III!O172/1000</f>
        <v>0</v>
      </c>
      <c r="P180" s="36"/>
      <c r="Q180" s="115">
        <f t="shared" si="11"/>
        <v>0</v>
      </c>
      <c r="R180" s="11"/>
      <c r="S180" s="4"/>
      <c r="T180" s="17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25">
      <c r="A181" s="4"/>
      <c r="B181" s="10"/>
      <c r="C181" s="94">
        <f t="shared" si="12"/>
        <v>2049</v>
      </c>
      <c r="D181" s="115">
        <f>D135*Part_III!D173/1000</f>
        <v>0</v>
      </c>
      <c r="E181" s="115">
        <f>E135*Part_III!E173/1000</f>
        <v>0</v>
      </c>
      <c r="F181" s="115">
        <f>F135*Part_III!F173/1000</f>
        <v>0</v>
      </c>
      <c r="G181" s="115">
        <f>G135*Part_III!G173/1000</f>
        <v>0</v>
      </c>
      <c r="H181" s="115">
        <f>H135*Part_III!H173/1000</f>
        <v>0</v>
      </c>
      <c r="I181" s="115">
        <f>I135*Part_III!I173/1000</f>
        <v>0</v>
      </c>
      <c r="J181" s="115">
        <f>J135*Part_III!J173/1000</f>
        <v>0</v>
      </c>
      <c r="K181" s="115">
        <f>K135*Part_III!K173/1000</f>
        <v>0</v>
      </c>
      <c r="L181" s="115">
        <f>L135*Part_III!L173/1000</f>
        <v>0</v>
      </c>
      <c r="M181" s="115">
        <f>M135*Part_III!M173/1000</f>
        <v>0</v>
      </c>
      <c r="N181" s="115">
        <f>N135*Part_III!N173/1000</f>
        <v>0</v>
      </c>
      <c r="O181" s="115">
        <f>O135*Part_III!O173/1000</f>
        <v>0</v>
      </c>
      <c r="P181" s="36"/>
      <c r="Q181" s="115">
        <f t="shared" si="11"/>
        <v>0</v>
      </c>
      <c r="R181" s="11"/>
      <c r="S181" s="4"/>
      <c r="T181" s="17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5">
      <c r="A182" s="4"/>
      <c r="B182" s="10"/>
      <c r="C182" s="94">
        <f t="shared" si="12"/>
        <v>2050</v>
      </c>
      <c r="D182" s="115">
        <f>D136*Part_III!D174/1000</f>
        <v>0</v>
      </c>
      <c r="E182" s="115">
        <f>E136*Part_III!E174/1000</f>
        <v>0</v>
      </c>
      <c r="F182" s="115">
        <f>F136*Part_III!F174/1000</f>
        <v>0</v>
      </c>
      <c r="G182" s="115">
        <f>G136*Part_III!G174/1000</f>
        <v>0</v>
      </c>
      <c r="H182" s="115">
        <f>H136*Part_III!H174/1000</f>
        <v>0</v>
      </c>
      <c r="I182" s="115">
        <f>I136*Part_III!I174/1000</f>
        <v>0</v>
      </c>
      <c r="J182" s="115">
        <f>J136*Part_III!J174/1000</f>
        <v>0</v>
      </c>
      <c r="K182" s="115">
        <f>K136*Part_III!K174/1000</f>
        <v>0</v>
      </c>
      <c r="L182" s="115">
        <f>L136*Part_III!L174/1000</f>
        <v>0</v>
      </c>
      <c r="M182" s="115">
        <f>M136*Part_III!M174/1000</f>
        <v>0</v>
      </c>
      <c r="N182" s="115">
        <f>N136*Part_III!N174/1000</f>
        <v>0</v>
      </c>
      <c r="O182" s="115">
        <f>O136*Part_III!O174/1000</f>
        <v>0</v>
      </c>
      <c r="P182" s="36"/>
      <c r="Q182" s="115">
        <f t="shared" si="11"/>
        <v>0</v>
      </c>
      <c r="R182" s="11"/>
      <c r="S182" s="4"/>
      <c r="T182" s="17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4"/>
      <c r="B183" s="10"/>
      <c r="C183" s="94">
        <f t="shared" si="12"/>
        <v>2051</v>
      </c>
      <c r="D183" s="115">
        <f>D137*Part_III!D175/1000</f>
        <v>0</v>
      </c>
      <c r="E183" s="115">
        <f>E137*Part_III!E175/1000</f>
        <v>0</v>
      </c>
      <c r="F183" s="115">
        <f>F137*Part_III!F175/1000</f>
        <v>0</v>
      </c>
      <c r="G183" s="115">
        <f>G137*Part_III!G175/1000</f>
        <v>0</v>
      </c>
      <c r="H183" s="115">
        <f>H137*Part_III!H175/1000</f>
        <v>0</v>
      </c>
      <c r="I183" s="115">
        <f>I137*Part_III!I175/1000</f>
        <v>0</v>
      </c>
      <c r="J183" s="115">
        <f>J137*Part_III!J175/1000</f>
        <v>0</v>
      </c>
      <c r="K183" s="115">
        <f>K137*Part_III!K175/1000</f>
        <v>0</v>
      </c>
      <c r="L183" s="115">
        <f>L137*Part_III!L175/1000</f>
        <v>0</v>
      </c>
      <c r="M183" s="115">
        <f>M137*Part_III!M175/1000</f>
        <v>0</v>
      </c>
      <c r="N183" s="115">
        <f>N137*Part_III!N175/1000</f>
        <v>0</v>
      </c>
      <c r="O183" s="115">
        <f>O137*Part_III!O175/1000</f>
        <v>0</v>
      </c>
      <c r="P183" s="36"/>
      <c r="Q183" s="115">
        <f t="shared" si="11"/>
        <v>0</v>
      </c>
      <c r="R183" s="11"/>
      <c r="S183" s="4"/>
      <c r="T183" s="17" t="s">
        <v>144</v>
      </c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4"/>
      <c r="B184" s="13"/>
      <c r="C184" s="24"/>
      <c r="D184" s="14"/>
      <c r="E184" s="14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15"/>
      <c r="S184" s="4"/>
      <c r="T184" s="17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4"/>
      <c r="B185" s="113"/>
      <c r="C185" s="113"/>
      <c r="D185" s="113"/>
      <c r="E185" s="113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3"/>
      <c r="S185" s="4"/>
      <c r="T185" s="17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x14ac:dyDescent="0.25">
      <c r="A186" s="4"/>
      <c r="B186" s="6"/>
      <c r="C186" s="145" t="str">
        <f>Part_I!$C$2</f>
        <v>DRAFT / All Contents Subject to Further Deliberation and Final Decision</v>
      </c>
      <c r="D186" s="7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9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7.25" customHeight="1" x14ac:dyDescent="0.3">
      <c r="A187" s="4"/>
      <c r="B187" s="10"/>
      <c r="C187" s="158" t="str">
        <f>Part_I!$C$3</f>
        <v>Offer Data Form</v>
      </c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1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x14ac:dyDescent="0.25">
      <c r="A188" s="4"/>
      <c r="B188" s="10"/>
      <c r="C188" s="159" t="str">
        <f>Part_I!$C$4</f>
        <v>NYSERDA RFP No.  ORECRFP18-1</v>
      </c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1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x14ac:dyDescent="0.25">
      <c r="A189" s="4"/>
      <c r="B189" s="10"/>
      <c r="C189" s="159" t="s">
        <v>75</v>
      </c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1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9.75" customHeight="1" x14ac:dyDescent="0.25">
      <c r="A190" s="4"/>
      <c r="B190" s="10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1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" customHeight="1" x14ac:dyDescent="0.25">
      <c r="A191" s="4"/>
      <c r="B191" s="10"/>
      <c r="C191" s="12" t="str">
        <f>Part_I!$C$9</f>
        <v>Proposer Name</v>
      </c>
      <c r="D191" s="12"/>
      <c r="E191" s="12"/>
      <c r="F191" s="12"/>
      <c r="G191" s="12"/>
      <c r="H191" s="173" t="str">
        <f>Project_Sponsor</f>
        <v xml:space="preserve">  </v>
      </c>
      <c r="I191" s="173"/>
      <c r="J191" s="173"/>
      <c r="K191" s="173"/>
      <c r="L191" s="173"/>
      <c r="M191" s="173"/>
      <c r="N191" s="173"/>
      <c r="O191" s="173"/>
      <c r="P191" s="173"/>
      <c r="Q191" s="12"/>
      <c r="R191" s="11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4"/>
      <c r="B192" s="10"/>
      <c r="C192" s="12" t="str">
        <f>Part_I!$C$11</f>
        <v>Offshore Wind Generation Facility Name</v>
      </c>
      <c r="D192" s="12"/>
      <c r="E192" s="12"/>
      <c r="F192" s="12"/>
      <c r="G192" s="12"/>
      <c r="H192" s="173" t="str">
        <f>Facility_Name</f>
        <v xml:space="preserve">  </v>
      </c>
      <c r="I192" s="173"/>
      <c r="J192" s="173"/>
      <c r="K192" s="173"/>
      <c r="L192" s="173"/>
      <c r="M192" s="173"/>
      <c r="N192" s="173"/>
      <c r="O192" s="173"/>
      <c r="P192" s="173"/>
      <c r="Q192" s="32"/>
      <c r="R192" s="11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4"/>
      <c r="B193" s="10"/>
      <c r="C193" s="12" t="str">
        <f>Part_I!$C$16</f>
        <v>Offer Data Form ID Name</v>
      </c>
      <c r="D193" s="12"/>
      <c r="E193" s="12"/>
      <c r="F193" s="12"/>
      <c r="G193" s="12"/>
      <c r="H193" s="174" t="str">
        <f>Offer_Data_Form_ID_Name</f>
        <v/>
      </c>
      <c r="I193" s="174"/>
      <c r="J193" s="174"/>
      <c r="K193" s="174"/>
      <c r="L193" s="174"/>
      <c r="M193" s="174"/>
      <c r="N193" s="174"/>
      <c r="O193" s="174"/>
      <c r="P193" s="174"/>
      <c r="Q193" s="32"/>
      <c r="R193" s="11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7.25" customHeight="1" x14ac:dyDescent="0.25">
      <c r="A194" s="4"/>
      <c r="B194" s="10"/>
      <c r="C194" s="12"/>
      <c r="D194" s="12"/>
      <c r="E194" s="12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11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4"/>
      <c r="B195" s="10"/>
      <c r="C195" s="184" t="str">
        <f>$C$11</f>
        <v>Price/Tenor Offer Type 3 - Non-Decreasing Price, 25-year Tenor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1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4"/>
      <c r="B196" s="10"/>
      <c r="C196" s="184" t="s">
        <v>81</v>
      </c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1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" customHeight="1" x14ac:dyDescent="0.25">
      <c r="A197" s="4"/>
      <c r="B197" s="10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47"/>
      <c r="O197" s="47"/>
      <c r="P197" s="92"/>
      <c r="Q197" s="92"/>
      <c r="R197" s="11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32.25" customHeight="1" x14ac:dyDescent="0.25">
      <c r="A198" s="4"/>
      <c r="B198" s="10"/>
      <c r="C198" s="92"/>
      <c r="D198" s="92"/>
      <c r="E198" s="121"/>
      <c r="F198" s="92"/>
      <c r="G198" s="92"/>
      <c r="H198" s="96"/>
      <c r="I198" s="217" t="s">
        <v>87</v>
      </c>
      <c r="J198" s="218"/>
      <c r="K198" s="219"/>
      <c r="L198" s="127"/>
      <c r="M198" s="185" t="s">
        <v>88</v>
      </c>
      <c r="N198" s="213"/>
      <c r="O198" s="213"/>
      <c r="P198" s="186"/>
      <c r="Q198" s="111"/>
      <c r="R198" s="11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24" customHeight="1" x14ac:dyDescent="0.25">
      <c r="A199" s="4"/>
      <c r="B199" s="10"/>
      <c r="C199" s="96"/>
      <c r="D199" s="130" t="s">
        <v>89</v>
      </c>
      <c r="E199" s="125"/>
      <c r="F199" s="95"/>
      <c r="G199" s="126"/>
      <c r="H199" s="96"/>
      <c r="I199" s="216">
        <f>SUMPRODUCT($X$15:$X$45,$Y$15:$Y$45,$Q$61:$Q$91)</f>
        <v>0</v>
      </c>
      <c r="J199" s="216"/>
      <c r="K199" s="216"/>
      <c r="L199" s="128"/>
      <c r="M199" s="216">
        <f>SUMPRODUCT($X$15:$X$45,$Y$15:$Y$45,$Q$153:$Q$183)</f>
        <v>0</v>
      </c>
      <c r="N199" s="216"/>
      <c r="O199" s="216"/>
      <c r="P199" s="216"/>
      <c r="Q199" s="119"/>
      <c r="R199" s="11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24" customHeight="1" x14ac:dyDescent="0.25">
      <c r="A200" s="4"/>
      <c r="B200" s="10"/>
      <c r="C200" s="96"/>
      <c r="D200" s="130" t="s">
        <v>90</v>
      </c>
      <c r="E200" s="95"/>
      <c r="F200" s="95"/>
      <c r="G200" s="126"/>
      <c r="H200" s="96"/>
      <c r="I200" s="211">
        <f>SUMPRODUCT($X$15:$X$45,$Z$15:$Z$45)</f>
        <v>0</v>
      </c>
      <c r="J200" s="211"/>
      <c r="K200" s="211"/>
      <c r="L200" s="129"/>
      <c r="M200" s="211">
        <f>SUMPRODUCT($X$15:$X$45,$Z$15:$Z$45)</f>
        <v>0</v>
      </c>
      <c r="N200" s="211"/>
      <c r="O200" s="211"/>
      <c r="P200" s="211"/>
      <c r="Q200" s="119"/>
      <c r="R200" s="11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24" customHeight="1" x14ac:dyDescent="0.25">
      <c r="A201" s="4"/>
      <c r="B201" s="10"/>
      <c r="C201" s="96"/>
      <c r="D201" s="131" t="str">
        <f>"Levelized Price  ("&amp;TEXT(Base_Year,"0000")&amp;" $/MWh)"</f>
        <v>Levelized Price  (2018 $/MWh)</v>
      </c>
      <c r="E201" s="132"/>
      <c r="F201" s="132"/>
      <c r="G201" s="133"/>
      <c r="H201" s="134"/>
      <c r="I201" s="212" t="e">
        <f>I199/I200*1000</f>
        <v>#DIV/0!</v>
      </c>
      <c r="J201" s="212"/>
      <c r="K201" s="212"/>
      <c r="L201" s="135"/>
      <c r="M201" s="212" t="e">
        <f>M199/M200*1000</f>
        <v>#DIV/0!</v>
      </c>
      <c r="N201" s="212"/>
      <c r="O201" s="212"/>
      <c r="P201" s="212"/>
      <c r="Q201" s="119"/>
      <c r="R201" s="11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4"/>
      <c r="B202" s="10"/>
      <c r="C202" s="92"/>
      <c r="D202" s="123"/>
      <c r="E202" s="92"/>
      <c r="F202" s="92"/>
      <c r="G202" s="122"/>
      <c r="H202" s="92"/>
      <c r="I202" s="122"/>
      <c r="J202" s="122"/>
      <c r="K202" s="122"/>
      <c r="L202" s="122"/>
      <c r="M202" s="122"/>
      <c r="N202" s="215"/>
      <c r="O202" s="215"/>
      <c r="P202" s="215"/>
      <c r="Q202" s="119"/>
      <c r="R202" s="11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4"/>
      <c r="B203" s="10"/>
      <c r="C203" s="92"/>
      <c r="D203" s="120"/>
      <c r="E203" s="120"/>
      <c r="F203" s="103"/>
      <c r="G203" s="214"/>
      <c r="H203" s="214"/>
      <c r="I203" s="103"/>
      <c r="J203" s="215"/>
      <c r="K203" s="215"/>
      <c r="L203" s="215"/>
      <c r="M203" s="103"/>
      <c r="N203" s="215"/>
      <c r="O203" s="215"/>
      <c r="P203" s="215"/>
      <c r="Q203" s="119"/>
      <c r="R203" s="11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4"/>
      <c r="B204" s="13"/>
      <c r="C204" s="14"/>
      <c r="D204" s="14"/>
      <c r="E204" s="14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15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</sheetData>
  <sheetProtection password="EA31" sheet="1" objects="1" scenarios="1"/>
  <mergeCells count="52">
    <mergeCell ref="H193:P193"/>
    <mergeCell ref="N202:P202"/>
    <mergeCell ref="G203:H203"/>
    <mergeCell ref="J203:L203"/>
    <mergeCell ref="N203:P203"/>
    <mergeCell ref="I199:K199"/>
    <mergeCell ref="M199:P199"/>
    <mergeCell ref="I200:K200"/>
    <mergeCell ref="M200:P200"/>
    <mergeCell ref="I201:K201"/>
    <mergeCell ref="M201:P201"/>
    <mergeCell ref="I198:K198"/>
    <mergeCell ref="M198:P198"/>
    <mergeCell ref="C195:Q195"/>
    <mergeCell ref="C196:Q196"/>
    <mergeCell ref="H192:P192"/>
    <mergeCell ref="C143:Q143"/>
    <mergeCell ref="C57:Q57"/>
    <mergeCell ref="C58:Q58"/>
    <mergeCell ref="C95:Q95"/>
    <mergeCell ref="C96:Q96"/>
    <mergeCell ref="C97:Q97"/>
    <mergeCell ref="C103:Q103"/>
    <mergeCell ref="C104:Q104"/>
    <mergeCell ref="C141:Q141"/>
    <mergeCell ref="C142:Q142"/>
    <mergeCell ref="H100:P100"/>
    <mergeCell ref="H101:P101"/>
    <mergeCell ref="H145:P145"/>
    <mergeCell ref="C149:Q149"/>
    <mergeCell ref="C150:Q150"/>
    <mergeCell ref="C3:Q3"/>
    <mergeCell ref="C4:Q4"/>
    <mergeCell ref="C5:Q5"/>
    <mergeCell ref="C11:Q11"/>
    <mergeCell ref="C12:Q12"/>
    <mergeCell ref="H191:P191"/>
    <mergeCell ref="H54:P54"/>
    <mergeCell ref="H55:P55"/>
    <mergeCell ref="H7:P7"/>
    <mergeCell ref="H53:P53"/>
    <mergeCell ref="H99:P99"/>
    <mergeCell ref="C49:Q49"/>
    <mergeCell ref="C50:Q50"/>
    <mergeCell ref="C51:Q51"/>
    <mergeCell ref="H8:P8"/>
    <mergeCell ref="H9:P9"/>
    <mergeCell ref="H146:P146"/>
    <mergeCell ref="H147:P147"/>
    <mergeCell ref="C187:Q187"/>
    <mergeCell ref="C188:Q188"/>
    <mergeCell ref="C189:Q189"/>
  </mergeCells>
  <printOptions horizontalCentered="1"/>
  <pageMargins left="0.7" right="0.7" top="0.75" bottom="0.5" header="0.3" footer="0.25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07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15" width="9" customWidth="1"/>
    <col min="16" max="16" width="2.5703125" customWidth="1"/>
    <col min="17" max="17" width="10.42578125" customWidth="1"/>
    <col min="18" max="18" width="3.7109375" customWidth="1"/>
    <col min="19" max="19" width="4.85546875" customWidth="1"/>
    <col min="24" max="24" width="12.85546875" customWidth="1"/>
    <col min="25" max="25" width="10.42578125" customWidth="1"/>
    <col min="26" max="26" width="14.5703125" customWidth="1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.75" x14ac:dyDescent="0.25">
      <c r="A5" s="4"/>
      <c r="B5" s="10"/>
      <c r="C5" s="159" t="s">
        <v>75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1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49" t="str">
        <f>IF($X$6="Yes","This Price/Tenor Option is Active","This Price/Tenor Option is Not Active")</f>
        <v>This Price/Tenor Option is Not Active</v>
      </c>
      <c r="N6" s="12"/>
      <c r="O6" s="12"/>
      <c r="P6" s="12"/>
      <c r="Q6" s="12"/>
      <c r="R6" s="11"/>
      <c r="S6" s="4"/>
      <c r="T6" s="4"/>
      <c r="U6" s="4"/>
      <c r="V6" s="4" t="s">
        <v>92</v>
      </c>
      <c r="W6" s="4"/>
      <c r="X6" s="4">
        <f>PriceOpt_4</f>
        <v>0</v>
      </c>
      <c r="Y6" s="4"/>
      <c r="Z6" s="4"/>
      <c r="AA6" s="4"/>
      <c r="AB6" s="4"/>
      <c r="AC6" s="4"/>
    </row>
    <row r="7" spans="1:29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73"/>
      <c r="O7" s="173"/>
      <c r="P7" s="173"/>
      <c r="Q7" s="32"/>
      <c r="R7" s="11"/>
      <c r="S7" s="4"/>
      <c r="T7" s="17" t="str">
        <f>IF(ISBLANK(Project_Sponsor),"Enter in Part I","")</f>
        <v/>
      </c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4"/>
      <c r="B8" s="10"/>
      <c r="C8" s="12" t="str">
        <f>Part_I!$C$11</f>
        <v>Offshore Wind Generation Facility Name</v>
      </c>
      <c r="D8" s="12"/>
      <c r="E8" s="12"/>
      <c r="F8" s="12"/>
      <c r="G8" s="12"/>
      <c r="H8" s="173" t="str">
        <f>Facility_Name</f>
        <v xml:space="preserve">  </v>
      </c>
      <c r="I8" s="173"/>
      <c r="J8" s="173"/>
      <c r="K8" s="173"/>
      <c r="L8" s="173"/>
      <c r="M8" s="173"/>
      <c r="N8" s="173"/>
      <c r="O8" s="173"/>
      <c r="P8" s="173"/>
      <c r="Q8" s="32"/>
      <c r="R8" s="11"/>
      <c r="S8" s="4"/>
      <c r="T8" s="17" t="str">
        <f>IF(ISBLANK(Facility_Name),"Enter in Part I","")</f>
        <v/>
      </c>
      <c r="U8" s="4"/>
      <c r="V8" s="4"/>
      <c r="W8" s="4"/>
      <c r="X8" s="4"/>
      <c r="Y8" s="4"/>
      <c r="Z8" s="4"/>
      <c r="AA8" s="4"/>
      <c r="AB8" s="4"/>
      <c r="AC8" s="4"/>
    </row>
    <row r="9" spans="1:29" ht="17.25" customHeight="1" x14ac:dyDescent="0.25">
      <c r="A9" s="4"/>
      <c r="B9" s="10"/>
      <c r="C9" s="12" t="str">
        <f>Part_I!$C$16</f>
        <v>Offer Data Form ID Name</v>
      </c>
      <c r="D9" s="12"/>
      <c r="E9" s="12"/>
      <c r="F9" s="12"/>
      <c r="G9" s="12"/>
      <c r="H9" s="174" t="str">
        <f>Offer_Data_Form_ID_Name</f>
        <v/>
      </c>
      <c r="I9" s="174"/>
      <c r="J9" s="174"/>
      <c r="K9" s="174"/>
      <c r="L9" s="174"/>
      <c r="M9" s="174"/>
      <c r="N9" s="174"/>
      <c r="O9" s="174"/>
      <c r="P9" s="174"/>
      <c r="Q9" s="32"/>
      <c r="R9" s="11"/>
      <c r="S9" s="4"/>
      <c r="T9" s="17" t="str">
        <f>IF(Offer_Data_Form_ID_Name="","Enter in Part I","")</f>
        <v>Enter in Part I</v>
      </c>
      <c r="U9" s="4"/>
      <c r="V9" s="4"/>
      <c r="W9" s="4"/>
      <c r="X9" s="4"/>
      <c r="Y9" s="4"/>
      <c r="Z9" s="4"/>
      <c r="AA9" s="4"/>
      <c r="AB9" s="4"/>
      <c r="AC9" s="4"/>
    </row>
    <row r="10" spans="1:29" ht="5.25" customHeight="1" x14ac:dyDescent="0.25">
      <c r="A10" s="4"/>
      <c r="B10" s="10"/>
      <c r="C10" s="12"/>
      <c r="D10" s="12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1"/>
      <c r="S10" s="4"/>
      <c r="T10" s="17"/>
      <c r="U10" s="4"/>
      <c r="V10" s="4"/>
      <c r="W10" s="4"/>
      <c r="X10" s="4"/>
      <c r="Y10" s="4"/>
      <c r="Z10" s="4"/>
      <c r="AA10" s="4"/>
      <c r="AB10" s="4"/>
      <c r="AC10" s="4"/>
    </row>
    <row r="11" spans="1:29" ht="15.75" customHeight="1" x14ac:dyDescent="0.25">
      <c r="A11" s="4"/>
      <c r="B11" s="10"/>
      <c r="C11" s="184" t="s">
        <v>140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1"/>
      <c r="S11" s="4"/>
      <c r="T11" s="17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customHeight="1" x14ac:dyDescent="0.25">
      <c r="A12" s="4"/>
      <c r="B12" s="10"/>
      <c r="C12" s="184" t="s">
        <v>76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1"/>
      <c r="S12" s="4"/>
      <c r="T12" s="17"/>
      <c r="U12" s="4"/>
      <c r="V12" s="4"/>
      <c r="W12" s="4"/>
      <c r="X12" s="4"/>
      <c r="Y12" s="4"/>
      <c r="Z12" s="4"/>
      <c r="AA12" s="4"/>
      <c r="AB12" s="4"/>
      <c r="AC12" s="4"/>
    </row>
    <row r="13" spans="1:29" ht="11.25" customHeight="1" x14ac:dyDescent="0.25">
      <c r="A13" s="4"/>
      <c r="B13" s="10"/>
      <c r="C13" s="92"/>
      <c r="D13" s="47">
        <v>1</v>
      </c>
      <c r="E13" s="47">
        <f>D13+1</f>
        <v>2</v>
      </c>
      <c r="F13" s="47">
        <f t="shared" ref="F13:O13" si="0">E13+1</f>
        <v>3</v>
      </c>
      <c r="G13" s="47">
        <f t="shared" si="0"/>
        <v>4</v>
      </c>
      <c r="H13" s="47">
        <f t="shared" si="0"/>
        <v>5</v>
      </c>
      <c r="I13" s="47">
        <f t="shared" si="0"/>
        <v>6</v>
      </c>
      <c r="J13" s="47">
        <f t="shared" si="0"/>
        <v>7</v>
      </c>
      <c r="K13" s="47">
        <f t="shared" si="0"/>
        <v>8</v>
      </c>
      <c r="L13" s="47">
        <f t="shared" si="0"/>
        <v>9</v>
      </c>
      <c r="M13" s="47">
        <f t="shared" si="0"/>
        <v>10</v>
      </c>
      <c r="N13" s="47">
        <f t="shared" si="0"/>
        <v>11</v>
      </c>
      <c r="O13" s="47">
        <f t="shared" si="0"/>
        <v>12</v>
      </c>
      <c r="P13" s="92"/>
      <c r="Q13" s="92"/>
      <c r="R13" s="11"/>
      <c r="S13" s="4"/>
      <c r="T13" s="17"/>
      <c r="U13" s="4"/>
      <c r="V13" s="4"/>
      <c r="W13" s="4"/>
      <c r="X13" s="4"/>
      <c r="Y13" s="4"/>
      <c r="Z13" s="4"/>
      <c r="AA13" s="4"/>
      <c r="AB13" s="4"/>
      <c r="AC13" s="4"/>
    </row>
    <row r="14" spans="1:29" ht="14.25" customHeight="1" x14ac:dyDescent="0.25">
      <c r="A14" s="4"/>
      <c r="B14" s="10"/>
      <c r="C14" s="94" t="s">
        <v>9</v>
      </c>
      <c r="D14" s="94" t="s">
        <v>10</v>
      </c>
      <c r="E14" s="94" t="s">
        <v>11</v>
      </c>
      <c r="F14" s="44" t="s">
        <v>12</v>
      </c>
      <c r="G14" s="44" t="s">
        <v>13</v>
      </c>
      <c r="H14" s="44" t="s">
        <v>14</v>
      </c>
      <c r="I14" s="44" t="s">
        <v>15</v>
      </c>
      <c r="J14" s="44" t="s">
        <v>16</v>
      </c>
      <c r="K14" s="44" t="s">
        <v>17</v>
      </c>
      <c r="L14" s="44" t="s">
        <v>18</v>
      </c>
      <c r="M14" s="44" t="s">
        <v>19</v>
      </c>
      <c r="N14" s="44" t="s">
        <v>20</v>
      </c>
      <c r="O14" s="44" t="s">
        <v>21</v>
      </c>
      <c r="P14" s="34"/>
      <c r="Q14" s="111"/>
      <c r="R14" s="11"/>
      <c r="S14" s="4"/>
      <c r="T14" s="17"/>
      <c r="U14" s="4"/>
      <c r="V14" s="4"/>
      <c r="W14" s="94" t="s">
        <v>9</v>
      </c>
      <c r="X14" s="124" t="s">
        <v>83</v>
      </c>
      <c r="Y14" s="118" t="s">
        <v>91</v>
      </c>
      <c r="Z14" s="118" t="s">
        <v>82</v>
      </c>
      <c r="AA14" s="4"/>
      <c r="AB14" s="4"/>
      <c r="AC14" s="4"/>
    </row>
    <row r="15" spans="1:29" x14ac:dyDescent="0.25">
      <c r="A15" s="4"/>
      <c r="B15" s="10"/>
      <c r="C15" s="94">
        <f>Early_Year</f>
        <v>2021</v>
      </c>
      <c r="D15" s="110">
        <f>IF($X$6="Yes",IF(DATE($C15,D$13,1)&lt;Start_Date,0,IF(DATE($C15,D$13,1)&gt;DATE(YEAR(Expected_COD)+20,MONTH(Expected_COD),1),0,INDEX(Part_IV!$L$19:$L$38,$C15-Table_Year_1+IF(D$13&lt;=MONTH(Expected_COD),0,1),1))),0)</f>
        <v>0</v>
      </c>
      <c r="E15" s="110">
        <f>IF($X$6="Yes",IF(DATE($C15,E$13,1)&lt;Start_Date,0,IF(DATE($C15,E$13,1)&gt;DATE(YEAR(Expected_COD)+20,MONTH(Expected_COD),1),0,INDEX(Part_IV!$L$19:$L$38,$C15-Table_Year_1+IF(E$13&lt;=MONTH(Expected_COD),0,1),1))),0)</f>
        <v>0</v>
      </c>
      <c r="F15" s="110">
        <f>IF($X$6="Yes",IF(DATE($C15,F$13,1)&lt;Start_Date,0,IF(DATE($C15,F$13,1)&gt;DATE(YEAR(Expected_COD)+20,MONTH(Expected_COD),1),0,INDEX(Part_IV!$L$19:$L$38,$C15-Table_Year_1+IF(F$13&lt;=MONTH(Expected_COD),0,1),1))),0)</f>
        <v>0</v>
      </c>
      <c r="G15" s="110">
        <f>IF($X$6="Yes",IF(DATE($C15,G$13,1)&lt;Start_Date,0,IF(DATE($C15,G$13,1)&gt;DATE(YEAR(Expected_COD)+20,MONTH(Expected_COD),1),0,INDEX(Part_IV!$L$19:$L$38,$C15-Table_Year_1+IF(G$13&lt;=MONTH(Expected_COD),0,1),1))),0)</f>
        <v>0</v>
      </c>
      <c r="H15" s="110">
        <f>IF($X$6="Yes",IF(DATE($C15,H$13,1)&lt;Start_Date,0,IF(DATE($C15,H$13,1)&gt;DATE(YEAR(Expected_COD)+20,MONTH(Expected_COD),1),0,INDEX(Part_IV!$L$19:$L$38,$C15-Table_Year_1+IF(H$13&lt;=MONTH(Expected_COD),0,1),1))),0)</f>
        <v>0</v>
      </c>
      <c r="I15" s="110">
        <f>IF($X$6="Yes",IF(DATE($C15,I$13,1)&lt;Start_Date,0,IF(DATE($C15,I$13,1)&gt;DATE(YEAR(Expected_COD)+20,MONTH(Expected_COD),1),0,INDEX(Part_IV!$L$19:$L$38,$C15-Table_Year_1+IF(I$13&lt;=MONTH(Expected_COD),0,1),1))),0)</f>
        <v>0</v>
      </c>
      <c r="J15" s="110">
        <f>IF($X$6="Yes",IF(DATE($C15,J$13,1)&lt;Start_Date,0,IF(DATE($C15,J$13,1)&gt;DATE(YEAR(Expected_COD)+20,MONTH(Expected_COD),1),0,INDEX(Part_IV!$L$19:$L$38,$C15-Table_Year_1+IF(J$13&lt;=MONTH(Expected_COD),0,1),1))),0)</f>
        <v>0</v>
      </c>
      <c r="K15" s="110">
        <f>IF($X$6="Yes",IF(DATE($C15,K$13,1)&lt;Start_Date,0,IF(DATE($C15,K$13,1)&gt;DATE(YEAR(Expected_COD)+20,MONTH(Expected_COD),1),0,INDEX(Part_IV!$L$19:$L$38,$C15-Table_Year_1+IF(K$13&lt;=MONTH(Expected_COD),0,1),1))),0)</f>
        <v>0</v>
      </c>
      <c r="L15" s="110">
        <f>IF($X$6="Yes",IF(DATE($C15,L$13,1)&lt;Start_Date,0,IF(DATE($C15,L$13,1)&gt;DATE(YEAR(Expected_COD)+20,MONTH(Expected_COD),1),0,INDEX(Part_IV!$L$19:$L$38,$C15-Table_Year_1+IF(L$13&lt;=MONTH(Expected_COD),0,1),1))),0)</f>
        <v>0</v>
      </c>
      <c r="M15" s="110">
        <f>IF($X$6="Yes",IF(DATE($C15,M$13,1)&lt;Start_Date,0,IF(DATE($C15,M$13,1)&gt;DATE(YEAR(Expected_COD)+20,MONTH(Expected_COD),1),0,INDEX(Part_IV!$L$19:$L$38,$C15-Table_Year_1+IF(M$13&lt;=MONTH(Expected_COD),0,1),1))),0)</f>
        <v>0</v>
      </c>
      <c r="N15" s="110">
        <f>IF($X$6="Yes",IF(DATE($C15,N$13,1)&lt;Start_Date,0,IF(DATE($C15,N$13,1)&gt;DATE(YEAR(Expected_COD)+20,MONTH(Expected_COD),1),0,INDEX(Part_IV!$L$19:$L$38,$C15-Table_Year_1+IF(N$13&lt;=MONTH(Expected_COD),0,1),1))),0)</f>
        <v>0</v>
      </c>
      <c r="O15" s="110">
        <f>IF($X$6="Yes",IF(DATE($C15,O$13,1)&lt;Start_Date,0,IF(DATE($C15,O$13,1)&gt;DATE(YEAR(Expected_COD)+20,MONTH(Expected_COD),1),0,INDEX(Part_IV!$L$19:$L$38,$C15-Table_Year_1+IF(O$13&lt;=MONTH(Expected_COD),0,1),1))),0)</f>
        <v>0</v>
      </c>
      <c r="P15" s="36"/>
      <c r="Q15" s="112"/>
      <c r="R15" s="11"/>
      <c r="S15" s="4"/>
      <c r="T15" s="17"/>
      <c r="U15" s="4"/>
      <c r="V15" s="4"/>
      <c r="W15" s="94">
        <f>Early_Year</f>
        <v>2021</v>
      </c>
      <c r="X15" s="117">
        <f t="shared" ref="X15:X40" si="1">1/(1+Real_DR)^($C15-Base_Year)</f>
        <v>0.87728388771470445</v>
      </c>
      <c r="Y15" s="117">
        <f t="shared" ref="Y15:Y40" si="2">1/(1+Inflation)^($C15-Base_Year)</f>
        <v>0.94232233454704462</v>
      </c>
      <c r="Z15" s="45">
        <f>Part_III!Q145</f>
        <v>0</v>
      </c>
      <c r="AA15" s="4"/>
      <c r="AB15" s="4"/>
      <c r="AC15" s="4"/>
    </row>
    <row r="16" spans="1:29" x14ac:dyDescent="0.25">
      <c r="A16" s="4"/>
      <c r="B16" s="10"/>
      <c r="C16" s="94">
        <f>C15+1</f>
        <v>2022</v>
      </c>
      <c r="D16" s="110">
        <f>IF($X$6="Yes",IF(DATE($C16,D$13,1)&lt;Start_Date,0,IF(DATE($C16,D$13,1)&gt;DATE(YEAR(Expected_COD)+20,MONTH(Expected_COD),1),0,INDEX(Part_IV!$L$19:$L$38,$C16-Table_Year_1+IF(D$13&lt;=MONTH(Expected_COD),0,1),1))),0)</f>
        <v>0</v>
      </c>
      <c r="E16" s="110">
        <f>IF($X$6="Yes",IF(DATE($C16,E$13,1)&lt;Start_Date,0,IF(DATE($C16,E$13,1)&gt;DATE(YEAR(Expected_COD)+20,MONTH(Expected_COD),1),0,INDEX(Part_IV!$L$19:$L$38,$C16-Table_Year_1+IF(E$13&lt;=MONTH(Expected_COD),0,1),1))),0)</f>
        <v>0</v>
      </c>
      <c r="F16" s="110">
        <f>IF($X$6="Yes",IF(DATE($C16,F$13,1)&lt;Start_Date,0,IF(DATE($C16,F$13,1)&gt;DATE(YEAR(Expected_COD)+20,MONTH(Expected_COD),1),0,INDEX(Part_IV!$L$19:$L$38,$C16-Table_Year_1+IF(F$13&lt;=MONTH(Expected_COD),0,1),1))),0)</f>
        <v>0</v>
      </c>
      <c r="G16" s="110">
        <f>IF($X$6="Yes",IF(DATE($C16,G$13,1)&lt;Start_Date,0,IF(DATE($C16,G$13,1)&gt;DATE(YEAR(Expected_COD)+20,MONTH(Expected_COD),1),0,INDEX(Part_IV!$L$19:$L$38,$C16-Table_Year_1+IF(G$13&lt;=MONTH(Expected_COD),0,1),1))),0)</f>
        <v>0</v>
      </c>
      <c r="H16" s="110">
        <f>IF($X$6="Yes",IF(DATE($C16,H$13,1)&lt;Start_Date,0,IF(DATE($C16,H$13,1)&gt;DATE(YEAR(Expected_COD)+20,MONTH(Expected_COD),1),0,INDEX(Part_IV!$L$19:$L$38,$C16-Table_Year_1+IF(H$13&lt;=MONTH(Expected_COD),0,1),1))),0)</f>
        <v>0</v>
      </c>
      <c r="I16" s="110">
        <f>IF($X$6="Yes",IF(DATE($C16,I$13,1)&lt;Start_Date,0,IF(DATE($C16,I$13,1)&gt;DATE(YEAR(Expected_COD)+20,MONTH(Expected_COD),1),0,INDEX(Part_IV!$L$19:$L$38,$C16-Table_Year_1+IF(I$13&lt;=MONTH(Expected_COD),0,1),1))),0)</f>
        <v>0</v>
      </c>
      <c r="J16" s="110">
        <f>IF($X$6="Yes",IF(DATE($C16,J$13,1)&lt;Start_Date,0,IF(DATE($C16,J$13,1)&gt;DATE(YEAR(Expected_COD)+20,MONTH(Expected_COD),1),0,INDEX(Part_IV!$L$19:$L$38,$C16-Table_Year_1+IF(J$13&lt;=MONTH(Expected_COD),0,1),1))),0)</f>
        <v>0</v>
      </c>
      <c r="K16" s="110">
        <f>IF($X$6="Yes",IF(DATE($C16,K$13,1)&lt;Start_Date,0,IF(DATE($C16,K$13,1)&gt;DATE(YEAR(Expected_COD)+20,MONTH(Expected_COD),1),0,INDEX(Part_IV!$L$19:$L$38,$C16-Table_Year_1+IF(K$13&lt;=MONTH(Expected_COD),0,1),1))),0)</f>
        <v>0</v>
      </c>
      <c r="L16" s="110">
        <f>IF($X$6="Yes",IF(DATE($C16,L$13,1)&lt;Start_Date,0,IF(DATE($C16,L$13,1)&gt;DATE(YEAR(Expected_COD)+20,MONTH(Expected_COD),1),0,INDEX(Part_IV!$L$19:$L$38,$C16-Table_Year_1+IF(L$13&lt;=MONTH(Expected_COD),0,1),1))),0)</f>
        <v>0</v>
      </c>
      <c r="M16" s="110">
        <f>IF($X$6="Yes",IF(DATE($C16,M$13,1)&lt;Start_Date,0,IF(DATE($C16,M$13,1)&gt;DATE(YEAR(Expected_COD)+20,MONTH(Expected_COD),1),0,INDEX(Part_IV!$L$19:$L$38,$C16-Table_Year_1+IF(M$13&lt;=MONTH(Expected_COD),0,1),1))),0)</f>
        <v>0</v>
      </c>
      <c r="N16" s="110">
        <f>IF($X$6="Yes",IF(DATE($C16,N$13,1)&lt;Start_Date,0,IF(DATE($C16,N$13,1)&gt;DATE(YEAR(Expected_COD)+20,MONTH(Expected_COD),1),0,INDEX(Part_IV!$L$19:$L$38,$C16-Table_Year_1+IF(N$13&lt;=MONTH(Expected_COD),0,1),1))),0)</f>
        <v>0</v>
      </c>
      <c r="O16" s="110">
        <f>IF($X$6="Yes",IF(DATE($C16,O$13,1)&lt;Start_Date,0,IF(DATE($C16,O$13,1)&gt;DATE(YEAR(Expected_COD)+20,MONTH(Expected_COD),1),0,INDEX(Part_IV!$L$19:$L$38,$C16-Table_Year_1+IF(O$13&lt;=MONTH(Expected_COD),0,1),1))),0)</f>
        <v>0</v>
      </c>
      <c r="P16" s="36"/>
      <c r="Q16" s="112"/>
      <c r="R16" s="11"/>
      <c r="S16" s="4"/>
      <c r="T16" s="17"/>
      <c r="U16" s="4"/>
      <c r="V16" s="4"/>
      <c r="W16" s="94">
        <f>W15+1</f>
        <v>2022</v>
      </c>
      <c r="X16" s="117">
        <f t="shared" si="1"/>
        <v>0.83982127214359303</v>
      </c>
      <c r="Y16" s="117">
        <f t="shared" si="2"/>
        <v>0.9238454260265142</v>
      </c>
      <c r="Z16" s="45">
        <f>Part_III!Q146</f>
        <v>0</v>
      </c>
      <c r="AA16" s="4"/>
      <c r="AB16" s="4"/>
      <c r="AC16" s="4"/>
    </row>
    <row r="17" spans="1:29" x14ac:dyDescent="0.25">
      <c r="A17" s="4"/>
      <c r="B17" s="10"/>
      <c r="C17" s="94">
        <f t="shared" ref="C17:C40" si="3">C16+1</f>
        <v>2023</v>
      </c>
      <c r="D17" s="110">
        <f>IF($X$6="Yes",IF(DATE($C17,D$13,1)&lt;Start_Date,0,IF(DATE($C17,D$13,1)&gt;DATE(YEAR(Expected_COD)+20,MONTH(Expected_COD),1),0,INDEX(Part_IV!$L$19:$L$38,$C17-Table_Year_1+IF(D$13&lt;=MONTH(Expected_COD),0,1),1))),0)</f>
        <v>0</v>
      </c>
      <c r="E17" s="110">
        <f>IF($X$6="Yes",IF(DATE($C17,E$13,1)&lt;Start_Date,0,IF(DATE($C17,E$13,1)&gt;DATE(YEAR(Expected_COD)+20,MONTH(Expected_COD),1),0,INDEX(Part_IV!$L$19:$L$38,$C17-Table_Year_1+IF(E$13&lt;=MONTH(Expected_COD),0,1),1))),0)</f>
        <v>0</v>
      </c>
      <c r="F17" s="110">
        <f>IF($X$6="Yes",IF(DATE($C17,F$13,1)&lt;Start_Date,0,IF(DATE($C17,F$13,1)&gt;DATE(YEAR(Expected_COD)+20,MONTH(Expected_COD),1),0,INDEX(Part_IV!$L$19:$L$38,$C17-Table_Year_1+IF(F$13&lt;=MONTH(Expected_COD),0,1),1))),0)</f>
        <v>0</v>
      </c>
      <c r="G17" s="110">
        <f>IF($X$6="Yes",IF(DATE($C17,G$13,1)&lt;Start_Date,0,IF(DATE($C17,G$13,1)&gt;DATE(YEAR(Expected_COD)+20,MONTH(Expected_COD),1),0,INDEX(Part_IV!$L$19:$L$38,$C17-Table_Year_1+IF(G$13&lt;=MONTH(Expected_COD),0,1),1))),0)</f>
        <v>0</v>
      </c>
      <c r="H17" s="110">
        <f>IF($X$6="Yes",IF(DATE($C17,H$13,1)&lt;Start_Date,0,IF(DATE($C17,H$13,1)&gt;DATE(YEAR(Expected_COD)+20,MONTH(Expected_COD),1),0,INDEX(Part_IV!$L$19:$L$38,$C17-Table_Year_1+IF(H$13&lt;=MONTH(Expected_COD),0,1),1))),0)</f>
        <v>0</v>
      </c>
      <c r="I17" s="110">
        <f>IF($X$6="Yes",IF(DATE($C17,I$13,1)&lt;Start_Date,0,IF(DATE($C17,I$13,1)&gt;DATE(YEAR(Expected_COD)+20,MONTH(Expected_COD),1),0,INDEX(Part_IV!$L$19:$L$38,$C17-Table_Year_1+IF(I$13&lt;=MONTH(Expected_COD),0,1),1))),0)</f>
        <v>0</v>
      </c>
      <c r="J17" s="110">
        <f>IF($X$6="Yes",IF(DATE($C17,J$13,1)&lt;Start_Date,0,IF(DATE($C17,J$13,1)&gt;DATE(YEAR(Expected_COD)+20,MONTH(Expected_COD),1),0,INDEX(Part_IV!$L$19:$L$38,$C17-Table_Year_1+IF(J$13&lt;=MONTH(Expected_COD),0,1),1))),0)</f>
        <v>0</v>
      </c>
      <c r="K17" s="110">
        <f>IF($X$6="Yes",IF(DATE($C17,K$13,1)&lt;Start_Date,0,IF(DATE($C17,K$13,1)&gt;DATE(YEAR(Expected_COD)+20,MONTH(Expected_COD),1),0,INDEX(Part_IV!$L$19:$L$38,$C17-Table_Year_1+IF(K$13&lt;=MONTH(Expected_COD),0,1),1))),0)</f>
        <v>0</v>
      </c>
      <c r="L17" s="110">
        <f>IF($X$6="Yes",IF(DATE($C17,L$13,1)&lt;Start_Date,0,IF(DATE($C17,L$13,1)&gt;DATE(YEAR(Expected_COD)+20,MONTH(Expected_COD),1),0,INDEX(Part_IV!$L$19:$L$38,$C17-Table_Year_1+IF(L$13&lt;=MONTH(Expected_COD),0,1),1))),0)</f>
        <v>0</v>
      </c>
      <c r="M17" s="110">
        <f>IF($X$6="Yes",IF(DATE($C17,M$13,1)&lt;Start_Date,0,IF(DATE($C17,M$13,1)&gt;DATE(YEAR(Expected_COD)+20,MONTH(Expected_COD),1),0,INDEX(Part_IV!$L$19:$L$38,$C17-Table_Year_1+IF(M$13&lt;=MONTH(Expected_COD),0,1),1))),0)</f>
        <v>0</v>
      </c>
      <c r="N17" s="110">
        <f>IF($X$6="Yes",IF(DATE($C17,N$13,1)&lt;Start_Date,0,IF(DATE($C17,N$13,1)&gt;DATE(YEAR(Expected_COD)+20,MONTH(Expected_COD),1),0,INDEX(Part_IV!$L$19:$L$38,$C17-Table_Year_1+IF(N$13&lt;=MONTH(Expected_COD),0,1),1))),0)</f>
        <v>0</v>
      </c>
      <c r="O17" s="110">
        <f>IF($X$6="Yes",IF(DATE($C17,O$13,1)&lt;Start_Date,0,IF(DATE($C17,O$13,1)&gt;DATE(YEAR(Expected_COD)+20,MONTH(Expected_COD),1),0,INDEX(Part_IV!$L$19:$L$38,$C17-Table_Year_1+IF(O$13&lt;=MONTH(Expected_COD),0,1),1))),0)</f>
        <v>0</v>
      </c>
      <c r="P17" s="36"/>
      <c r="Q17" s="112"/>
      <c r="R17" s="11"/>
      <c r="S17" s="4"/>
      <c r="T17" s="17"/>
      <c r="U17" s="4"/>
      <c r="V17" s="4"/>
      <c r="W17" s="94">
        <f t="shared" ref="W17:W40" si="4">W16+1</f>
        <v>2023</v>
      </c>
      <c r="X17" s="117">
        <f t="shared" si="1"/>
        <v>0.8039584210102908</v>
      </c>
      <c r="Y17" s="117">
        <f t="shared" si="2"/>
        <v>0.90573080982991594</v>
      </c>
      <c r="Z17" s="45">
        <f>Part_III!Q147</f>
        <v>0</v>
      </c>
      <c r="AA17" s="4"/>
      <c r="AB17" s="4"/>
      <c r="AC17" s="4"/>
    </row>
    <row r="18" spans="1:29" x14ac:dyDescent="0.25">
      <c r="A18" s="4"/>
      <c r="B18" s="10"/>
      <c r="C18" s="94">
        <f t="shared" si="3"/>
        <v>2024</v>
      </c>
      <c r="D18" s="110">
        <f>IF($X$6="Yes",IF(DATE($C18,D$13,1)&lt;Start_Date,0,IF(DATE($C18,D$13,1)&gt;DATE(YEAR(Expected_COD)+20,MONTH(Expected_COD),1),0,INDEX(Part_IV!$L$19:$L$38,$C18-Table_Year_1+IF(D$13&lt;=MONTH(Expected_COD),0,1),1))),0)</f>
        <v>0</v>
      </c>
      <c r="E18" s="110">
        <f>IF($X$6="Yes",IF(DATE($C18,E$13,1)&lt;Start_Date,0,IF(DATE($C18,E$13,1)&gt;DATE(YEAR(Expected_COD)+20,MONTH(Expected_COD),1),0,INDEX(Part_IV!$L$19:$L$38,$C18-Table_Year_1+IF(E$13&lt;=MONTH(Expected_COD),0,1),1))),0)</f>
        <v>0</v>
      </c>
      <c r="F18" s="110">
        <f>IF($X$6="Yes",IF(DATE($C18,F$13,1)&lt;Start_Date,0,IF(DATE($C18,F$13,1)&gt;DATE(YEAR(Expected_COD)+20,MONTH(Expected_COD),1),0,INDEX(Part_IV!$L$19:$L$38,$C18-Table_Year_1+IF(F$13&lt;=MONTH(Expected_COD),0,1),1))),0)</f>
        <v>0</v>
      </c>
      <c r="G18" s="110">
        <f>IF($X$6="Yes",IF(DATE($C18,G$13,1)&lt;Start_Date,0,IF(DATE($C18,G$13,1)&gt;DATE(YEAR(Expected_COD)+20,MONTH(Expected_COD),1),0,INDEX(Part_IV!$L$19:$L$38,$C18-Table_Year_1+IF(G$13&lt;=MONTH(Expected_COD),0,1),1))),0)</f>
        <v>0</v>
      </c>
      <c r="H18" s="110">
        <f>IF($X$6="Yes",IF(DATE($C18,H$13,1)&lt;Start_Date,0,IF(DATE($C18,H$13,1)&gt;DATE(YEAR(Expected_COD)+20,MONTH(Expected_COD),1),0,INDEX(Part_IV!$L$19:$L$38,$C18-Table_Year_1+IF(H$13&lt;=MONTH(Expected_COD),0,1),1))),0)</f>
        <v>0</v>
      </c>
      <c r="I18" s="110">
        <f>IF($X$6="Yes",IF(DATE($C18,I$13,1)&lt;Start_Date,0,IF(DATE($C18,I$13,1)&gt;DATE(YEAR(Expected_COD)+20,MONTH(Expected_COD),1),0,INDEX(Part_IV!$L$19:$L$38,$C18-Table_Year_1+IF(I$13&lt;=MONTH(Expected_COD),0,1),1))),0)</f>
        <v>0</v>
      </c>
      <c r="J18" s="110">
        <f>IF($X$6="Yes",IF(DATE($C18,J$13,1)&lt;Start_Date,0,IF(DATE($C18,J$13,1)&gt;DATE(YEAR(Expected_COD)+20,MONTH(Expected_COD),1),0,INDEX(Part_IV!$L$19:$L$38,$C18-Table_Year_1+IF(J$13&lt;=MONTH(Expected_COD),0,1),1))),0)</f>
        <v>0</v>
      </c>
      <c r="K18" s="110">
        <f>IF($X$6="Yes",IF(DATE($C18,K$13,1)&lt;Start_Date,0,IF(DATE($C18,K$13,1)&gt;DATE(YEAR(Expected_COD)+20,MONTH(Expected_COD),1),0,INDEX(Part_IV!$L$19:$L$38,$C18-Table_Year_1+IF(K$13&lt;=MONTH(Expected_COD),0,1),1))),0)</f>
        <v>0</v>
      </c>
      <c r="L18" s="110">
        <f>IF($X$6="Yes",IF(DATE($C18,L$13,1)&lt;Start_Date,0,IF(DATE($C18,L$13,1)&gt;DATE(YEAR(Expected_COD)+20,MONTH(Expected_COD),1),0,INDEX(Part_IV!$L$19:$L$38,$C18-Table_Year_1+IF(L$13&lt;=MONTH(Expected_COD),0,1),1))),0)</f>
        <v>0</v>
      </c>
      <c r="M18" s="110">
        <f>IF($X$6="Yes",IF(DATE($C18,M$13,1)&lt;Start_Date,0,IF(DATE($C18,M$13,1)&gt;DATE(YEAR(Expected_COD)+20,MONTH(Expected_COD),1),0,INDEX(Part_IV!$L$19:$L$38,$C18-Table_Year_1+IF(M$13&lt;=MONTH(Expected_COD),0,1),1))),0)</f>
        <v>0</v>
      </c>
      <c r="N18" s="110">
        <f>IF($X$6="Yes",IF(DATE($C18,N$13,1)&lt;Start_Date,0,IF(DATE($C18,N$13,1)&gt;DATE(YEAR(Expected_COD)+20,MONTH(Expected_COD),1),0,INDEX(Part_IV!$L$19:$L$38,$C18-Table_Year_1+IF(N$13&lt;=MONTH(Expected_COD),0,1),1))),0)</f>
        <v>0</v>
      </c>
      <c r="O18" s="110">
        <f>IF($X$6="Yes",IF(DATE($C18,O$13,1)&lt;Start_Date,0,IF(DATE($C18,O$13,1)&gt;DATE(YEAR(Expected_COD)+20,MONTH(Expected_COD),1),0,INDEX(Part_IV!$L$19:$L$38,$C18-Table_Year_1+IF(O$13&lt;=MONTH(Expected_COD),0,1),1))),0)</f>
        <v>0</v>
      </c>
      <c r="P18" s="36"/>
      <c r="Q18" s="112"/>
      <c r="R18" s="11"/>
      <c r="S18" s="4"/>
      <c r="T18" s="17"/>
      <c r="U18" s="4"/>
      <c r="V18" s="4"/>
      <c r="W18" s="94">
        <f t="shared" si="4"/>
        <v>2024</v>
      </c>
      <c r="X18" s="117">
        <f t="shared" si="1"/>
        <v>0.76962701964382596</v>
      </c>
      <c r="Y18" s="117">
        <f t="shared" si="2"/>
        <v>0.88797138218619198</v>
      </c>
      <c r="Z18" s="45">
        <f>Part_III!Q148</f>
        <v>0</v>
      </c>
      <c r="AA18" s="4"/>
      <c r="AB18" s="4"/>
      <c r="AC18" s="4"/>
    </row>
    <row r="19" spans="1:29" x14ac:dyDescent="0.25">
      <c r="A19" s="4"/>
      <c r="B19" s="10"/>
      <c r="C19" s="94">
        <f t="shared" si="3"/>
        <v>2025</v>
      </c>
      <c r="D19" s="110">
        <f>IF($X$6="Yes",IF(DATE($C19,D$13,1)&lt;Start_Date,0,IF(DATE($C19,D$13,1)&gt;DATE(YEAR(Expected_COD)+20,MONTH(Expected_COD),1),0,INDEX(Part_IV!$L$19:$L$38,$C19-Table_Year_1+IF(D$13&lt;=MONTH(Expected_COD),0,1),1))),0)</f>
        <v>0</v>
      </c>
      <c r="E19" s="110">
        <f>IF($X$6="Yes",IF(DATE($C19,E$13,1)&lt;Start_Date,0,IF(DATE($C19,E$13,1)&gt;DATE(YEAR(Expected_COD)+20,MONTH(Expected_COD),1),0,INDEX(Part_IV!$L$19:$L$38,$C19-Table_Year_1+IF(E$13&lt;=MONTH(Expected_COD),0,1),1))),0)</f>
        <v>0</v>
      </c>
      <c r="F19" s="110">
        <f>IF($X$6="Yes",IF(DATE($C19,F$13,1)&lt;Start_Date,0,IF(DATE($C19,F$13,1)&gt;DATE(YEAR(Expected_COD)+20,MONTH(Expected_COD),1),0,INDEX(Part_IV!$L$19:$L$38,$C19-Table_Year_1+IF(F$13&lt;=MONTH(Expected_COD),0,1),1))),0)</f>
        <v>0</v>
      </c>
      <c r="G19" s="110">
        <f>IF($X$6="Yes",IF(DATE($C19,G$13,1)&lt;Start_Date,0,IF(DATE($C19,G$13,1)&gt;DATE(YEAR(Expected_COD)+20,MONTH(Expected_COD),1),0,INDEX(Part_IV!$L$19:$L$38,$C19-Table_Year_1+IF(G$13&lt;=MONTH(Expected_COD),0,1),1))),0)</f>
        <v>0</v>
      </c>
      <c r="H19" s="110">
        <f>IF($X$6="Yes",IF(DATE($C19,H$13,1)&lt;Start_Date,0,IF(DATE($C19,H$13,1)&gt;DATE(YEAR(Expected_COD)+20,MONTH(Expected_COD),1),0,INDEX(Part_IV!$L$19:$L$38,$C19-Table_Year_1+IF(H$13&lt;=MONTH(Expected_COD),0,1),1))),0)</f>
        <v>0</v>
      </c>
      <c r="I19" s="110">
        <f>IF($X$6="Yes",IF(DATE($C19,I$13,1)&lt;Start_Date,0,IF(DATE($C19,I$13,1)&gt;DATE(YEAR(Expected_COD)+20,MONTH(Expected_COD),1),0,INDEX(Part_IV!$L$19:$L$38,$C19-Table_Year_1+IF(I$13&lt;=MONTH(Expected_COD),0,1),1))),0)</f>
        <v>0</v>
      </c>
      <c r="J19" s="110">
        <f>IF($X$6="Yes",IF(DATE($C19,J$13,1)&lt;Start_Date,0,IF(DATE($C19,J$13,1)&gt;DATE(YEAR(Expected_COD)+20,MONTH(Expected_COD),1),0,INDEX(Part_IV!$L$19:$L$38,$C19-Table_Year_1+IF(J$13&lt;=MONTH(Expected_COD),0,1),1))),0)</f>
        <v>0</v>
      </c>
      <c r="K19" s="110">
        <f>IF($X$6="Yes",IF(DATE($C19,K$13,1)&lt;Start_Date,0,IF(DATE($C19,K$13,1)&gt;DATE(YEAR(Expected_COD)+20,MONTH(Expected_COD),1),0,INDEX(Part_IV!$L$19:$L$38,$C19-Table_Year_1+IF(K$13&lt;=MONTH(Expected_COD),0,1),1))),0)</f>
        <v>0</v>
      </c>
      <c r="L19" s="110">
        <f>IF($X$6="Yes",IF(DATE($C19,L$13,1)&lt;Start_Date,0,IF(DATE($C19,L$13,1)&gt;DATE(YEAR(Expected_COD)+20,MONTH(Expected_COD),1),0,INDEX(Part_IV!$L$19:$L$38,$C19-Table_Year_1+IF(L$13&lt;=MONTH(Expected_COD),0,1),1))),0)</f>
        <v>0</v>
      </c>
      <c r="M19" s="110">
        <f>IF($X$6="Yes",IF(DATE($C19,M$13,1)&lt;Start_Date,0,IF(DATE($C19,M$13,1)&gt;DATE(YEAR(Expected_COD)+20,MONTH(Expected_COD),1),0,INDEX(Part_IV!$L$19:$L$38,$C19-Table_Year_1+IF(M$13&lt;=MONTH(Expected_COD),0,1),1))),0)</f>
        <v>0</v>
      </c>
      <c r="N19" s="110">
        <f>IF($X$6="Yes",IF(DATE($C19,N$13,1)&lt;Start_Date,0,IF(DATE($C19,N$13,1)&gt;DATE(YEAR(Expected_COD)+20,MONTH(Expected_COD),1),0,INDEX(Part_IV!$L$19:$L$38,$C19-Table_Year_1+IF(N$13&lt;=MONTH(Expected_COD),0,1),1))),0)</f>
        <v>0</v>
      </c>
      <c r="O19" s="110">
        <f>IF($X$6="Yes",IF(DATE($C19,O$13,1)&lt;Start_Date,0,IF(DATE($C19,O$13,1)&gt;DATE(YEAR(Expected_COD)+20,MONTH(Expected_COD),1),0,INDEX(Part_IV!$L$19:$L$38,$C19-Table_Year_1+IF(O$13&lt;=MONTH(Expected_COD),0,1),1))),0)</f>
        <v>0</v>
      </c>
      <c r="P19" s="36"/>
      <c r="Q19" s="112"/>
      <c r="R19" s="11"/>
      <c r="S19" s="4"/>
      <c r="T19" s="17"/>
      <c r="U19" s="4"/>
      <c r="V19" s="4"/>
      <c r="W19" s="94">
        <f t="shared" si="4"/>
        <v>2025</v>
      </c>
      <c r="X19" s="117">
        <f t="shared" si="1"/>
        <v>0.73676167061164011</v>
      </c>
      <c r="Y19" s="117">
        <f t="shared" si="2"/>
        <v>0.87056017861391388</v>
      </c>
      <c r="Z19" s="45">
        <f>Part_III!Q149</f>
        <v>0</v>
      </c>
      <c r="AA19" s="4"/>
      <c r="AB19" s="4"/>
      <c r="AC19" s="4"/>
    </row>
    <row r="20" spans="1:29" x14ac:dyDescent="0.25">
      <c r="A20" s="4"/>
      <c r="B20" s="10"/>
      <c r="C20" s="94">
        <f t="shared" si="3"/>
        <v>2026</v>
      </c>
      <c r="D20" s="110">
        <f>IF($X$6="Yes",IF(DATE($C20,D$13,1)&lt;Start_Date,0,IF(DATE($C20,D$13,1)&gt;DATE(YEAR(Expected_COD)+20,MONTH(Expected_COD),1),0,INDEX(Part_IV!$L$19:$L$38,$C20-Table_Year_1+IF(D$13&lt;=MONTH(Expected_COD),0,1),1))),0)</f>
        <v>0</v>
      </c>
      <c r="E20" s="110">
        <f>IF($X$6="Yes",IF(DATE($C20,E$13,1)&lt;Start_Date,0,IF(DATE($C20,E$13,1)&gt;DATE(YEAR(Expected_COD)+20,MONTH(Expected_COD),1),0,INDEX(Part_IV!$L$19:$L$38,$C20-Table_Year_1+IF(E$13&lt;=MONTH(Expected_COD),0,1),1))),0)</f>
        <v>0</v>
      </c>
      <c r="F20" s="110">
        <f>IF($X$6="Yes",IF(DATE($C20,F$13,1)&lt;Start_Date,0,IF(DATE($C20,F$13,1)&gt;DATE(YEAR(Expected_COD)+20,MONTH(Expected_COD),1),0,INDEX(Part_IV!$L$19:$L$38,$C20-Table_Year_1+IF(F$13&lt;=MONTH(Expected_COD),0,1),1))),0)</f>
        <v>0</v>
      </c>
      <c r="G20" s="110">
        <f>IF($X$6="Yes",IF(DATE($C20,G$13,1)&lt;Start_Date,0,IF(DATE($C20,G$13,1)&gt;DATE(YEAR(Expected_COD)+20,MONTH(Expected_COD),1),0,INDEX(Part_IV!$L$19:$L$38,$C20-Table_Year_1+IF(G$13&lt;=MONTH(Expected_COD),0,1),1))),0)</f>
        <v>0</v>
      </c>
      <c r="H20" s="110">
        <f>IF($X$6="Yes",IF(DATE($C20,H$13,1)&lt;Start_Date,0,IF(DATE($C20,H$13,1)&gt;DATE(YEAR(Expected_COD)+20,MONTH(Expected_COD),1),0,INDEX(Part_IV!$L$19:$L$38,$C20-Table_Year_1+IF(H$13&lt;=MONTH(Expected_COD),0,1),1))),0)</f>
        <v>0</v>
      </c>
      <c r="I20" s="110">
        <f>IF($X$6="Yes",IF(DATE($C20,I$13,1)&lt;Start_Date,0,IF(DATE($C20,I$13,1)&gt;DATE(YEAR(Expected_COD)+20,MONTH(Expected_COD),1),0,INDEX(Part_IV!$L$19:$L$38,$C20-Table_Year_1+IF(I$13&lt;=MONTH(Expected_COD),0,1),1))),0)</f>
        <v>0</v>
      </c>
      <c r="J20" s="110">
        <f>IF($X$6="Yes",IF(DATE($C20,J$13,1)&lt;Start_Date,0,IF(DATE($C20,J$13,1)&gt;DATE(YEAR(Expected_COD)+20,MONTH(Expected_COD),1),0,INDEX(Part_IV!$L$19:$L$38,$C20-Table_Year_1+IF(J$13&lt;=MONTH(Expected_COD),0,1),1))),0)</f>
        <v>0</v>
      </c>
      <c r="K20" s="110">
        <f>IF($X$6="Yes",IF(DATE($C20,K$13,1)&lt;Start_Date,0,IF(DATE($C20,K$13,1)&gt;DATE(YEAR(Expected_COD)+20,MONTH(Expected_COD),1),0,INDEX(Part_IV!$L$19:$L$38,$C20-Table_Year_1+IF(K$13&lt;=MONTH(Expected_COD),0,1),1))),0)</f>
        <v>0</v>
      </c>
      <c r="L20" s="110">
        <f>IF($X$6="Yes",IF(DATE($C20,L$13,1)&lt;Start_Date,0,IF(DATE($C20,L$13,1)&gt;DATE(YEAR(Expected_COD)+20,MONTH(Expected_COD),1),0,INDEX(Part_IV!$L$19:$L$38,$C20-Table_Year_1+IF(L$13&lt;=MONTH(Expected_COD),0,1),1))),0)</f>
        <v>0</v>
      </c>
      <c r="M20" s="110">
        <f>IF($X$6="Yes",IF(DATE($C20,M$13,1)&lt;Start_Date,0,IF(DATE($C20,M$13,1)&gt;DATE(YEAR(Expected_COD)+20,MONTH(Expected_COD),1),0,INDEX(Part_IV!$L$19:$L$38,$C20-Table_Year_1+IF(M$13&lt;=MONTH(Expected_COD),0,1),1))),0)</f>
        <v>0</v>
      </c>
      <c r="N20" s="110">
        <f>IF($X$6="Yes",IF(DATE($C20,N$13,1)&lt;Start_Date,0,IF(DATE($C20,N$13,1)&gt;DATE(YEAR(Expected_COD)+20,MONTH(Expected_COD),1),0,INDEX(Part_IV!$L$19:$L$38,$C20-Table_Year_1+IF(N$13&lt;=MONTH(Expected_COD),0,1),1))),0)</f>
        <v>0</v>
      </c>
      <c r="O20" s="110">
        <f>IF($X$6="Yes",IF(DATE($C20,O$13,1)&lt;Start_Date,0,IF(DATE($C20,O$13,1)&gt;DATE(YEAR(Expected_COD)+20,MONTH(Expected_COD),1),0,INDEX(Part_IV!$L$19:$L$38,$C20-Table_Year_1+IF(O$13&lt;=MONTH(Expected_COD),0,1),1))),0)</f>
        <v>0</v>
      </c>
      <c r="P20" s="36"/>
      <c r="Q20" s="112"/>
      <c r="R20" s="11"/>
      <c r="S20" s="4"/>
      <c r="T20" s="17"/>
      <c r="U20" s="4"/>
      <c r="V20" s="4"/>
      <c r="W20" s="94">
        <f t="shared" si="4"/>
        <v>2026</v>
      </c>
      <c r="X20" s="117">
        <f t="shared" si="1"/>
        <v>0.70529976914488302</v>
      </c>
      <c r="Y20" s="117">
        <f t="shared" si="2"/>
        <v>0.85349037119011162</v>
      </c>
      <c r="Z20" s="45">
        <f>Part_III!Q150</f>
        <v>0</v>
      </c>
      <c r="AA20" s="4"/>
      <c r="AB20" s="4"/>
      <c r="AC20" s="4"/>
    </row>
    <row r="21" spans="1:29" x14ac:dyDescent="0.25">
      <c r="A21" s="4"/>
      <c r="B21" s="10"/>
      <c r="C21" s="94">
        <f t="shared" si="3"/>
        <v>2027</v>
      </c>
      <c r="D21" s="110">
        <f>IF($X$6="Yes",IF(DATE($C21,D$13,1)&lt;Start_Date,0,IF(DATE($C21,D$13,1)&gt;DATE(YEAR(Expected_COD)+20,MONTH(Expected_COD),1),0,INDEX(Part_IV!$L$19:$L$38,$C21-Table_Year_1+IF(D$13&lt;=MONTH(Expected_COD),0,1),1))),0)</f>
        <v>0</v>
      </c>
      <c r="E21" s="110">
        <f>IF($X$6="Yes",IF(DATE($C21,E$13,1)&lt;Start_Date,0,IF(DATE($C21,E$13,1)&gt;DATE(YEAR(Expected_COD)+20,MONTH(Expected_COD),1),0,INDEX(Part_IV!$L$19:$L$38,$C21-Table_Year_1+IF(E$13&lt;=MONTH(Expected_COD),0,1),1))),0)</f>
        <v>0</v>
      </c>
      <c r="F21" s="110">
        <f>IF($X$6="Yes",IF(DATE($C21,F$13,1)&lt;Start_Date,0,IF(DATE($C21,F$13,1)&gt;DATE(YEAR(Expected_COD)+20,MONTH(Expected_COD),1),0,INDEX(Part_IV!$L$19:$L$38,$C21-Table_Year_1+IF(F$13&lt;=MONTH(Expected_COD),0,1),1))),0)</f>
        <v>0</v>
      </c>
      <c r="G21" s="110">
        <f>IF($X$6="Yes",IF(DATE($C21,G$13,1)&lt;Start_Date,0,IF(DATE($C21,G$13,1)&gt;DATE(YEAR(Expected_COD)+20,MONTH(Expected_COD),1),0,INDEX(Part_IV!$L$19:$L$38,$C21-Table_Year_1+IF(G$13&lt;=MONTH(Expected_COD),0,1),1))),0)</f>
        <v>0</v>
      </c>
      <c r="H21" s="110">
        <f>IF($X$6="Yes",IF(DATE($C21,H$13,1)&lt;Start_Date,0,IF(DATE($C21,H$13,1)&gt;DATE(YEAR(Expected_COD)+20,MONTH(Expected_COD),1),0,INDEX(Part_IV!$L$19:$L$38,$C21-Table_Year_1+IF(H$13&lt;=MONTH(Expected_COD),0,1),1))),0)</f>
        <v>0</v>
      </c>
      <c r="I21" s="110">
        <f>IF($X$6="Yes",IF(DATE($C21,I$13,1)&lt;Start_Date,0,IF(DATE($C21,I$13,1)&gt;DATE(YEAR(Expected_COD)+20,MONTH(Expected_COD),1),0,INDEX(Part_IV!$L$19:$L$38,$C21-Table_Year_1+IF(I$13&lt;=MONTH(Expected_COD),0,1),1))),0)</f>
        <v>0</v>
      </c>
      <c r="J21" s="110">
        <f>IF($X$6="Yes",IF(DATE($C21,J$13,1)&lt;Start_Date,0,IF(DATE($C21,J$13,1)&gt;DATE(YEAR(Expected_COD)+20,MONTH(Expected_COD),1),0,INDEX(Part_IV!$L$19:$L$38,$C21-Table_Year_1+IF(J$13&lt;=MONTH(Expected_COD),0,1),1))),0)</f>
        <v>0</v>
      </c>
      <c r="K21" s="110">
        <f>IF($X$6="Yes",IF(DATE($C21,K$13,1)&lt;Start_Date,0,IF(DATE($C21,K$13,1)&gt;DATE(YEAR(Expected_COD)+20,MONTH(Expected_COD),1),0,INDEX(Part_IV!$L$19:$L$38,$C21-Table_Year_1+IF(K$13&lt;=MONTH(Expected_COD),0,1),1))),0)</f>
        <v>0</v>
      </c>
      <c r="L21" s="110">
        <f>IF($X$6="Yes",IF(DATE($C21,L$13,1)&lt;Start_Date,0,IF(DATE($C21,L$13,1)&gt;DATE(YEAR(Expected_COD)+20,MONTH(Expected_COD),1),0,INDEX(Part_IV!$L$19:$L$38,$C21-Table_Year_1+IF(L$13&lt;=MONTH(Expected_COD),0,1),1))),0)</f>
        <v>0</v>
      </c>
      <c r="M21" s="110">
        <f>IF($X$6="Yes",IF(DATE($C21,M$13,1)&lt;Start_Date,0,IF(DATE($C21,M$13,1)&gt;DATE(YEAR(Expected_COD)+20,MONTH(Expected_COD),1),0,INDEX(Part_IV!$L$19:$L$38,$C21-Table_Year_1+IF(M$13&lt;=MONTH(Expected_COD),0,1),1))),0)</f>
        <v>0</v>
      </c>
      <c r="N21" s="110">
        <f>IF($X$6="Yes",IF(DATE($C21,N$13,1)&lt;Start_Date,0,IF(DATE($C21,N$13,1)&gt;DATE(YEAR(Expected_COD)+20,MONTH(Expected_COD),1),0,INDEX(Part_IV!$L$19:$L$38,$C21-Table_Year_1+IF(N$13&lt;=MONTH(Expected_COD),0,1),1))),0)</f>
        <v>0</v>
      </c>
      <c r="O21" s="110">
        <f>IF($X$6="Yes",IF(DATE($C21,O$13,1)&lt;Start_Date,0,IF(DATE($C21,O$13,1)&gt;DATE(YEAR(Expected_COD)+20,MONTH(Expected_COD),1),0,INDEX(Part_IV!$L$19:$L$38,$C21-Table_Year_1+IF(O$13&lt;=MONTH(Expected_COD),0,1),1))),0)</f>
        <v>0</v>
      </c>
      <c r="P21" s="36"/>
      <c r="Q21" s="112"/>
      <c r="R21" s="11"/>
      <c r="S21" s="4"/>
      <c r="T21" s="17"/>
      <c r="U21" s="4"/>
      <c r="V21" s="4"/>
      <c r="W21" s="94">
        <f t="shared" si="4"/>
        <v>2027</v>
      </c>
      <c r="X21" s="117">
        <f t="shared" si="1"/>
        <v>0.67518138388341675</v>
      </c>
      <c r="Y21" s="117">
        <f t="shared" si="2"/>
        <v>0.83675526587265847</v>
      </c>
      <c r="Z21" s="45">
        <f>Part_III!Q151</f>
        <v>0</v>
      </c>
      <c r="AA21" s="4"/>
      <c r="AB21" s="4"/>
      <c r="AC21" s="4"/>
    </row>
    <row r="22" spans="1:29" x14ac:dyDescent="0.25">
      <c r="A22" s="4"/>
      <c r="B22" s="10"/>
      <c r="C22" s="94">
        <f t="shared" si="3"/>
        <v>2028</v>
      </c>
      <c r="D22" s="110">
        <f>IF($X$6="Yes",IF(DATE($C22,D$13,1)&lt;Start_Date,0,IF(DATE($C22,D$13,1)&gt;DATE(YEAR(Expected_COD)+20,MONTH(Expected_COD),1),0,INDEX(Part_IV!$L$19:$L$38,$C22-Table_Year_1+IF(D$13&lt;=MONTH(Expected_COD),0,1),1))),0)</f>
        <v>0</v>
      </c>
      <c r="E22" s="110">
        <f>IF($X$6="Yes",IF(DATE($C22,E$13,1)&lt;Start_Date,0,IF(DATE($C22,E$13,1)&gt;DATE(YEAR(Expected_COD)+20,MONTH(Expected_COD),1),0,INDEX(Part_IV!$L$19:$L$38,$C22-Table_Year_1+IF(E$13&lt;=MONTH(Expected_COD),0,1),1))),0)</f>
        <v>0</v>
      </c>
      <c r="F22" s="110">
        <f>IF($X$6="Yes",IF(DATE($C22,F$13,1)&lt;Start_Date,0,IF(DATE($C22,F$13,1)&gt;DATE(YEAR(Expected_COD)+20,MONTH(Expected_COD),1),0,INDEX(Part_IV!$L$19:$L$38,$C22-Table_Year_1+IF(F$13&lt;=MONTH(Expected_COD),0,1),1))),0)</f>
        <v>0</v>
      </c>
      <c r="G22" s="110">
        <f>IF($X$6="Yes",IF(DATE($C22,G$13,1)&lt;Start_Date,0,IF(DATE($C22,G$13,1)&gt;DATE(YEAR(Expected_COD)+20,MONTH(Expected_COD),1),0,INDEX(Part_IV!$L$19:$L$38,$C22-Table_Year_1+IF(G$13&lt;=MONTH(Expected_COD),0,1),1))),0)</f>
        <v>0</v>
      </c>
      <c r="H22" s="110">
        <f>IF($X$6="Yes",IF(DATE($C22,H$13,1)&lt;Start_Date,0,IF(DATE($C22,H$13,1)&gt;DATE(YEAR(Expected_COD)+20,MONTH(Expected_COD),1),0,INDEX(Part_IV!$L$19:$L$38,$C22-Table_Year_1+IF(H$13&lt;=MONTH(Expected_COD),0,1),1))),0)</f>
        <v>0</v>
      </c>
      <c r="I22" s="110">
        <f>IF($X$6="Yes",IF(DATE($C22,I$13,1)&lt;Start_Date,0,IF(DATE($C22,I$13,1)&gt;DATE(YEAR(Expected_COD)+20,MONTH(Expected_COD),1),0,INDEX(Part_IV!$L$19:$L$38,$C22-Table_Year_1+IF(I$13&lt;=MONTH(Expected_COD),0,1),1))),0)</f>
        <v>0</v>
      </c>
      <c r="J22" s="110">
        <f>IF($X$6="Yes",IF(DATE($C22,J$13,1)&lt;Start_Date,0,IF(DATE($C22,J$13,1)&gt;DATE(YEAR(Expected_COD)+20,MONTH(Expected_COD),1),0,INDEX(Part_IV!$L$19:$L$38,$C22-Table_Year_1+IF(J$13&lt;=MONTH(Expected_COD),0,1),1))),0)</f>
        <v>0</v>
      </c>
      <c r="K22" s="110">
        <f>IF($X$6="Yes",IF(DATE($C22,K$13,1)&lt;Start_Date,0,IF(DATE($C22,K$13,1)&gt;DATE(YEAR(Expected_COD)+20,MONTH(Expected_COD),1),0,INDEX(Part_IV!$L$19:$L$38,$C22-Table_Year_1+IF(K$13&lt;=MONTH(Expected_COD),0,1),1))),0)</f>
        <v>0</v>
      </c>
      <c r="L22" s="110">
        <f>IF($X$6="Yes",IF(DATE($C22,L$13,1)&lt;Start_Date,0,IF(DATE($C22,L$13,1)&gt;DATE(YEAR(Expected_COD)+20,MONTH(Expected_COD),1),0,INDEX(Part_IV!$L$19:$L$38,$C22-Table_Year_1+IF(L$13&lt;=MONTH(Expected_COD),0,1),1))),0)</f>
        <v>0</v>
      </c>
      <c r="M22" s="110">
        <f>IF($X$6="Yes",IF(DATE($C22,M$13,1)&lt;Start_Date,0,IF(DATE($C22,M$13,1)&gt;DATE(YEAR(Expected_COD)+20,MONTH(Expected_COD),1),0,INDEX(Part_IV!$L$19:$L$38,$C22-Table_Year_1+IF(M$13&lt;=MONTH(Expected_COD),0,1),1))),0)</f>
        <v>0</v>
      </c>
      <c r="N22" s="110">
        <f>IF($X$6="Yes",IF(DATE($C22,N$13,1)&lt;Start_Date,0,IF(DATE($C22,N$13,1)&gt;DATE(YEAR(Expected_COD)+20,MONTH(Expected_COD),1),0,INDEX(Part_IV!$L$19:$L$38,$C22-Table_Year_1+IF(N$13&lt;=MONTH(Expected_COD),0,1),1))),0)</f>
        <v>0</v>
      </c>
      <c r="O22" s="110">
        <f>IF($X$6="Yes",IF(DATE($C22,O$13,1)&lt;Start_Date,0,IF(DATE($C22,O$13,1)&gt;DATE(YEAR(Expected_COD)+20,MONTH(Expected_COD),1),0,INDEX(Part_IV!$L$19:$L$38,$C22-Table_Year_1+IF(O$13&lt;=MONTH(Expected_COD),0,1),1))),0)</f>
        <v>0</v>
      </c>
      <c r="P22" s="36"/>
      <c r="Q22" s="112"/>
      <c r="R22" s="11"/>
      <c r="S22" s="4"/>
      <c r="T22" s="17"/>
      <c r="U22" s="4"/>
      <c r="V22" s="4"/>
      <c r="W22" s="94">
        <f t="shared" si="4"/>
        <v>2028</v>
      </c>
      <c r="X22" s="117">
        <f t="shared" si="1"/>
        <v>0.64634914271335997</v>
      </c>
      <c r="Y22" s="117">
        <f t="shared" si="2"/>
        <v>0.82034829987515534</v>
      </c>
      <c r="Z22" s="45">
        <f>Part_III!Q152</f>
        <v>0</v>
      </c>
      <c r="AA22" s="4"/>
      <c r="AB22" s="4"/>
      <c r="AC22" s="4"/>
    </row>
    <row r="23" spans="1:29" x14ac:dyDescent="0.25">
      <c r="A23" s="4"/>
      <c r="B23" s="10"/>
      <c r="C23" s="94">
        <f t="shared" si="3"/>
        <v>2029</v>
      </c>
      <c r="D23" s="110">
        <f>IF($X$6="Yes",IF(DATE($C23,D$13,1)&lt;Start_Date,0,IF(DATE($C23,D$13,1)&gt;DATE(YEAR(Expected_COD)+20,MONTH(Expected_COD),1),0,INDEX(Part_IV!$L$19:$L$38,$C23-Table_Year_1+IF(D$13&lt;=MONTH(Expected_COD),0,1),1))),0)</f>
        <v>0</v>
      </c>
      <c r="E23" s="110">
        <f>IF($X$6="Yes",IF(DATE($C23,E$13,1)&lt;Start_Date,0,IF(DATE($C23,E$13,1)&gt;DATE(YEAR(Expected_COD)+20,MONTH(Expected_COD),1),0,INDEX(Part_IV!$L$19:$L$38,$C23-Table_Year_1+IF(E$13&lt;=MONTH(Expected_COD),0,1),1))),0)</f>
        <v>0</v>
      </c>
      <c r="F23" s="110">
        <f>IF($X$6="Yes",IF(DATE($C23,F$13,1)&lt;Start_Date,0,IF(DATE($C23,F$13,1)&gt;DATE(YEAR(Expected_COD)+20,MONTH(Expected_COD),1),0,INDEX(Part_IV!$L$19:$L$38,$C23-Table_Year_1+IF(F$13&lt;=MONTH(Expected_COD),0,1),1))),0)</f>
        <v>0</v>
      </c>
      <c r="G23" s="110">
        <f>IF($X$6="Yes",IF(DATE($C23,G$13,1)&lt;Start_Date,0,IF(DATE($C23,G$13,1)&gt;DATE(YEAR(Expected_COD)+20,MONTH(Expected_COD),1),0,INDEX(Part_IV!$L$19:$L$38,$C23-Table_Year_1+IF(G$13&lt;=MONTH(Expected_COD),0,1),1))),0)</f>
        <v>0</v>
      </c>
      <c r="H23" s="110">
        <f>IF($X$6="Yes",IF(DATE($C23,H$13,1)&lt;Start_Date,0,IF(DATE($C23,H$13,1)&gt;DATE(YEAR(Expected_COD)+20,MONTH(Expected_COD),1),0,INDEX(Part_IV!$L$19:$L$38,$C23-Table_Year_1+IF(H$13&lt;=MONTH(Expected_COD),0,1),1))),0)</f>
        <v>0</v>
      </c>
      <c r="I23" s="110">
        <f>IF($X$6="Yes",IF(DATE($C23,I$13,1)&lt;Start_Date,0,IF(DATE($C23,I$13,1)&gt;DATE(YEAR(Expected_COD)+20,MONTH(Expected_COD),1),0,INDEX(Part_IV!$L$19:$L$38,$C23-Table_Year_1+IF(I$13&lt;=MONTH(Expected_COD),0,1),1))),0)</f>
        <v>0</v>
      </c>
      <c r="J23" s="110">
        <f>IF($X$6="Yes",IF(DATE($C23,J$13,1)&lt;Start_Date,0,IF(DATE($C23,J$13,1)&gt;DATE(YEAR(Expected_COD)+20,MONTH(Expected_COD),1),0,INDEX(Part_IV!$L$19:$L$38,$C23-Table_Year_1+IF(J$13&lt;=MONTH(Expected_COD),0,1),1))),0)</f>
        <v>0</v>
      </c>
      <c r="K23" s="110">
        <f>IF($X$6="Yes",IF(DATE($C23,K$13,1)&lt;Start_Date,0,IF(DATE($C23,K$13,1)&gt;DATE(YEAR(Expected_COD)+20,MONTH(Expected_COD),1),0,INDEX(Part_IV!$L$19:$L$38,$C23-Table_Year_1+IF(K$13&lt;=MONTH(Expected_COD),0,1),1))),0)</f>
        <v>0</v>
      </c>
      <c r="L23" s="110">
        <f>IF($X$6="Yes",IF(DATE($C23,L$13,1)&lt;Start_Date,0,IF(DATE($C23,L$13,1)&gt;DATE(YEAR(Expected_COD)+20,MONTH(Expected_COD),1),0,INDEX(Part_IV!$L$19:$L$38,$C23-Table_Year_1+IF(L$13&lt;=MONTH(Expected_COD),0,1),1))),0)</f>
        <v>0</v>
      </c>
      <c r="M23" s="110">
        <f>IF($X$6="Yes",IF(DATE($C23,M$13,1)&lt;Start_Date,0,IF(DATE($C23,M$13,1)&gt;DATE(YEAR(Expected_COD)+20,MONTH(Expected_COD),1),0,INDEX(Part_IV!$L$19:$L$38,$C23-Table_Year_1+IF(M$13&lt;=MONTH(Expected_COD),0,1),1))),0)</f>
        <v>0</v>
      </c>
      <c r="N23" s="110">
        <f>IF($X$6="Yes",IF(DATE($C23,N$13,1)&lt;Start_Date,0,IF(DATE($C23,N$13,1)&gt;DATE(YEAR(Expected_COD)+20,MONTH(Expected_COD),1),0,INDEX(Part_IV!$L$19:$L$38,$C23-Table_Year_1+IF(N$13&lt;=MONTH(Expected_COD),0,1),1))),0)</f>
        <v>0</v>
      </c>
      <c r="O23" s="110">
        <f>IF($X$6="Yes",IF(DATE($C23,O$13,1)&lt;Start_Date,0,IF(DATE($C23,O$13,1)&gt;DATE(YEAR(Expected_COD)+20,MONTH(Expected_COD),1),0,INDEX(Part_IV!$L$19:$L$38,$C23-Table_Year_1+IF(O$13&lt;=MONTH(Expected_COD),0,1),1))),0)</f>
        <v>0</v>
      </c>
      <c r="P23" s="36"/>
      <c r="Q23" s="112"/>
      <c r="R23" s="11"/>
      <c r="S23" s="4"/>
      <c r="T23" s="17"/>
      <c r="U23" s="4"/>
      <c r="V23" s="4"/>
      <c r="W23" s="94">
        <f t="shared" si="4"/>
        <v>2029</v>
      </c>
      <c r="X23" s="117">
        <f t="shared" si="1"/>
        <v>0.61874812347970642</v>
      </c>
      <c r="Y23" s="117">
        <f t="shared" si="2"/>
        <v>0.80426303909328967</v>
      </c>
      <c r="Z23" s="45">
        <f>Part_III!Q153</f>
        <v>0</v>
      </c>
      <c r="AA23" s="4"/>
      <c r="AB23" s="4"/>
      <c r="AC23" s="4"/>
    </row>
    <row r="24" spans="1:29" x14ac:dyDescent="0.25">
      <c r="A24" s="4"/>
      <c r="B24" s="10"/>
      <c r="C24" s="94">
        <f t="shared" si="3"/>
        <v>2030</v>
      </c>
      <c r="D24" s="110">
        <f>IF($X$6="Yes",IF(DATE($C24,D$13,1)&lt;Start_Date,0,IF(DATE($C24,D$13,1)&gt;DATE(YEAR(Expected_COD)+20,MONTH(Expected_COD),1),0,INDEX(Part_IV!$L$19:$L$38,$C24-Table_Year_1+IF(D$13&lt;=MONTH(Expected_COD),0,1),1))),0)</f>
        <v>0</v>
      </c>
      <c r="E24" s="110">
        <f>IF($X$6="Yes",IF(DATE($C24,E$13,1)&lt;Start_Date,0,IF(DATE($C24,E$13,1)&gt;DATE(YEAR(Expected_COD)+20,MONTH(Expected_COD),1),0,INDEX(Part_IV!$L$19:$L$38,$C24-Table_Year_1+IF(E$13&lt;=MONTH(Expected_COD),0,1),1))),0)</f>
        <v>0</v>
      </c>
      <c r="F24" s="110">
        <f>IF($X$6="Yes",IF(DATE($C24,F$13,1)&lt;Start_Date,0,IF(DATE($C24,F$13,1)&gt;DATE(YEAR(Expected_COD)+20,MONTH(Expected_COD),1),0,INDEX(Part_IV!$L$19:$L$38,$C24-Table_Year_1+IF(F$13&lt;=MONTH(Expected_COD),0,1),1))),0)</f>
        <v>0</v>
      </c>
      <c r="G24" s="110">
        <f>IF($X$6="Yes",IF(DATE($C24,G$13,1)&lt;Start_Date,0,IF(DATE($C24,G$13,1)&gt;DATE(YEAR(Expected_COD)+20,MONTH(Expected_COD),1),0,INDEX(Part_IV!$L$19:$L$38,$C24-Table_Year_1+IF(G$13&lt;=MONTH(Expected_COD),0,1),1))),0)</f>
        <v>0</v>
      </c>
      <c r="H24" s="110">
        <f>IF($X$6="Yes",IF(DATE($C24,H$13,1)&lt;Start_Date,0,IF(DATE($C24,H$13,1)&gt;DATE(YEAR(Expected_COD)+20,MONTH(Expected_COD),1),0,INDEX(Part_IV!$L$19:$L$38,$C24-Table_Year_1+IF(H$13&lt;=MONTH(Expected_COD),0,1),1))),0)</f>
        <v>0</v>
      </c>
      <c r="I24" s="110">
        <f>IF($X$6="Yes",IF(DATE($C24,I$13,1)&lt;Start_Date,0,IF(DATE($C24,I$13,1)&gt;DATE(YEAR(Expected_COD)+20,MONTH(Expected_COD),1),0,INDEX(Part_IV!$L$19:$L$38,$C24-Table_Year_1+IF(I$13&lt;=MONTH(Expected_COD),0,1),1))),0)</f>
        <v>0</v>
      </c>
      <c r="J24" s="110">
        <f>IF($X$6="Yes",IF(DATE($C24,J$13,1)&lt;Start_Date,0,IF(DATE($C24,J$13,1)&gt;DATE(YEAR(Expected_COD)+20,MONTH(Expected_COD),1),0,INDEX(Part_IV!$L$19:$L$38,$C24-Table_Year_1+IF(J$13&lt;=MONTH(Expected_COD),0,1),1))),0)</f>
        <v>0</v>
      </c>
      <c r="K24" s="110">
        <f>IF($X$6="Yes",IF(DATE($C24,K$13,1)&lt;Start_Date,0,IF(DATE($C24,K$13,1)&gt;DATE(YEAR(Expected_COD)+20,MONTH(Expected_COD),1),0,INDEX(Part_IV!$L$19:$L$38,$C24-Table_Year_1+IF(K$13&lt;=MONTH(Expected_COD),0,1),1))),0)</f>
        <v>0</v>
      </c>
      <c r="L24" s="110">
        <f>IF($X$6="Yes",IF(DATE($C24,L$13,1)&lt;Start_Date,0,IF(DATE($C24,L$13,1)&gt;DATE(YEAR(Expected_COD)+20,MONTH(Expected_COD),1),0,INDEX(Part_IV!$L$19:$L$38,$C24-Table_Year_1+IF(L$13&lt;=MONTH(Expected_COD),0,1),1))),0)</f>
        <v>0</v>
      </c>
      <c r="M24" s="110">
        <f>IF($X$6="Yes",IF(DATE($C24,M$13,1)&lt;Start_Date,0,IF(DATE($C24,M$13,1)&gt;DATE(YEAR(Expected_COD)+20,MONTH(Expected_COD),1),0,INDEX(Part_IV!$L$19:$L$38,$C24-Table_Year_1+IF(M$13&lt;=MONTH(Expected_COD),0,1),1))),0)</f>
        <v>0</v>
      </c>
      <c r="N24" s="110">
        <f>IF($X$6="Yes",IF(DATE($C24,N$13,1)&lt;Start_Date,0,IF(DATE($C24,N$13,1)&gt;DATE(YEAR(Expected_COD)+20,MONTH(Expected_COD),1),0,INDEX(Part_IV!$L$19:$L$38,$C24-Table_Year_1+IF(N$13&lt;=MONTH(Expected_COD),0,1),1))),0)</f>
        <v>0</v>
      </c>
      <c r="O24" s="110">
        <f>IF($X$6="Yes",IF(DATE($C24,O$13,1)&lt;Start_Date,0,IF(DATE($C24,O$13,1)&gt;DATE(YEAR(Expected_COD)+20,MONTH(Expected_COD),1),0,INDEX(Part_IV!$L$19:$L$38,$C24-Table_Year_1+IF(O$13&lt;=MONTH(Expected_COD),0,1),1))),0)</f>
        <v>0</v>
      </c>
      <c r="P24" s="36"/>
      <c r="Q24" s="112"/>
      <c r="R24" s="11"/>
      <c r="S24" s="4"/>
      <c r="T24" s="17"/>
      <c r="U24" s="4"/>
      <c r="V24" s="4"/>
      <c r="W24" s="94">
        <f t="shared" si="4"/>
        <v>2030</v>
      </c>
      <c r="X24" s="117">
        <f t="shared" si="1"/>
        <v>0.59232574936583815</v>
      </c>
      <c r="Y24" s="117">
        <f t="shared" si="2"/>
        <v>0.78849317558165644</v>
      </c>
      <c r="Z24" s="45">
        <f>Part_III!Q154</f>
        <v>0</v>
      </c>
      <c r="AA24" s="4"/>
      <c r="AB24" s="4"/>
      <c r="AC24" s="4"/>
    </row>
    <row r="25" spans="1:29" x14ac:dyDescent="0.25">
      <c r="A25" s="4"/>
      <c r="B25" s="10"/>
      <c r="C25" s="94">
        <f t="shared" si="3"/>
        <v>2031</v>
      </c>
      <c r="D25" s="110">
        <f>IF($X$6="Yes",IF(DATE($C25,D$13,1)&lt;Start_Date,0,IF(DATE($C25,D$13,1)&gt;DATE(YEAR(Expected_COD)+20,MONTH(Expected_COD),1),0,INDEX(Part_IV!$L$19:$L$38,$C25-Table_Year_1+IF(D$13&lt;=MONTH(Expected_COD),0,1),1))),0)</f>
        <v>0</v>
      </c>
      <c r="E25" s="110">
        <f>IF($X$6="Yes",IF(DATE($C25,E$13,1)&lt;Start_Date,0,IF(DATE($C25,E$13,1)&gt;DATE(YEAR(Expected_COD)+20,MONTH(Expected_COD),1),0,INDEX(Part_IV!$L$19:$L$38,$C25-Table_Year_1+IF(E$13&lt;=MONTH(Expected_COD),0,1),1))),0)</f>
        <v>0</v>
      </c>
      <c r="F25" s="110">
        <f>IF($X$6="Yes",IF(DATE($C25,F$13,1)&lt;Start_Date,0,IF(DATE($C25,F$13,1)&gt;DATE(YEAR(Expected_COD)+20,MONTH(Expected_COD),1),0,INDEX(Part_IV!$L$19:$L$38,$C25-Table_Year_1+IF(F$13&lt;=MONTH(Expected_COD),0,1),1))),0)</f>
        <v>0</v>
      </c>
      <c r="G25" s="110">
        <f>IF($X$6="Yes",IF(DATE($C25,G$13,1)&lt;Start_Date,0,IF(DATE($C25,G$13,1)&gt;DATE(YEAR(Expected_COD)+20,MONTH(Expected_COD),1),0,INDEX(Part_IV!$L$19:$L$38,$C25-Table_Year_1+IF(G$13&lt;=MONTH(Expected_COD),0,1),1))),0)</f>
        <v>0</v>
      </c>
      <c r="H25" s="110">
        <f>IF($X$6="Yes",IF(DATE($C25,H$13,1)&lt;Start_Date,0,IF(DATE($C25,H$13,1)&gt;DATE(YEAR(Expected_COD)+20,MONTH(Expected_COD),1),0,INDEX(Part_IV!$L$19:$L$38,$C25-Table_Year_1+IF(H$13&lt;=MONTH(Expected_COD),0,1),1))),0)</f>
        <v>0</v>
      </c>
      <c r="I25" s="110">
        <f>IF($X$6="Yes",IF(DATE($C25,I$13,1)&lt;Start_Date,0,IF(DATE($C25,I$13,1)&gt;DATE(YEAR(Expected_COD)+20,MONTH(Expected_COD),1),0,INDEX(Part_IV!$L$19:$L$38,$C25-Table_Year_1+IF(I$13&lt;=MONTH(Expected_COD),0,1),1))),0)</f>
        <v>0</v>
      </c>
      <c r="J25" s="110">
        <f>IF($X$6="Yes",IF(DATE($C25,J$13,1)&lt;Start_Date,0,IF(DATE($C25,J$13,1)&gt;DATE(YEAR(Expected_COD)+20,MONTH(Expected_COD),1),0,INDEX(Part_IV!$L$19:$L$38,$C25-Table_Year_1+IF(J$13&lt;=MONTH(Expected_COD),0,1),1))),0)</f>
        <v>0</v>
      </c>
      <c r="K25" s="110">
        <f>IF($X$6="Yes",IF(DATE($C25,K$13,1)&lt;Start_Date,0,IF(DATE($C25,K$13,1)&gt;DATE(YEAR(Expected_COD)+20,MONTH(Expected_COD),1),0,INDEX(Part_IV!$L$19:$L$38,$C25-Table_Year_1+IF(K$13&lt;=MONTH(Expected_COD),0,1),1))),0)</f>
        <v>0</v>
      </c>
      <c r="L25" s="110">
        <f>IF($X$6="Yes",IF(DATE($C25,L$13,1)&lt;Start_Date,0,IF(DATE($C25,L$13,1)&gt;DATE(YEAR(Expected_COD)+20,MONTH(Expected_COD),1),0,INDEX(Part_IV!$L$19:$L$38,$C25-Table_Year_1+IF(L$13&lt;=MONTH(Expected_COD),0,1),1))),0)</f>
        <v>0</v>
      </c>
      <c r="M25" s="110">
        <f>IF($X$6="Yes",IF(DATE($C25,M$13,1)&lt;Start_Date,0,IF(DATE($C25,M$13,1)&gt;DATE(YEAR(Expected_COD)+20,MONTH(Expected_COD),1),0,INDEX(Part_IV!$L$19:$L$38,$C25-Table_Year_1+IF(M$13&lt;=MONTH(Expected_COD),0,1),1))),0)</f>
        <v>0</v>
      </c>
      <c r="N25" s="110">
        <f>IF($X$6="Yes",IF(DATE($C25,N$13,1)&lt;Start_Date,0,IF(DATE($C25,N$13,1)&gt;DATE(YEAR(Expected_COD)+20,MONTH(Expected_COD),1),0,INDEX(Part_IV!$L$19:$L$38,$C25-Table_Year_1+IF(N$13&lt;=MONTH(Expected_COD),0,1),1))),0)</f>
        <v>0</v>
      </c>
      <c r="O25" s="110">
        <f>IF($X$6="Yes",IF(DATE($C25,O$13,1)&lt;Start_Date,0,IF(DATE($C25,O$13,1)&gt;DATE(YEAR(Expected_COD)+20,MONTH(Expected_COD),1),0,INDEX(Part_IV!$L$19:$L$38,$C25-Table_Year_1+IF(O$13&lt;=MONTH(Expected_COD),0,1),1))),0)</f>
        <v>0</v>
      </c>
      <c r="P25" s="36"/>
      <c r="Q25" s="112"/>
      <c r="R25" s="11"/>
      <c r="S25" s="4"/>
      <c r="T25" s="17"/>
      <c r="U25" s="4"/>
      <c r="V25" s="4"/>
      <c r="W25" s="94">
        <f t="shared" si="4"/>
        <v>2031</v>
      </c>
      <c r="X25" s="117">
        <f t="shared" si="1"/>
        <v>0.56703168874064269</v>
      </c>
      <c r="Y25" s="117">
        <f t="shared" si="2"/>
        <v>0.77303252508005538</v>
      </c>
      <c r="Z25" s="45">
        <f>Part_III!Q155</f>
        <v>0</v>
      </c>
      <c r="AA25" s="4"/>
      <c r="AB25" s="4"/>
      <c r="AC25" s="4"/>
    </row>
    <row r="26" spans="1:29" x14ac:dyDescent="0.25">
      <c r="A26" s="4"/>
      <c r="B26" s="10"/>
      <c r="C26" s="94">
        <f t="shared" si="3"/>
        <v>2032</v>
      </c>
      <c r="D26" s="110">
        <f>IF($X$6="Yes",IF(DATE($C26,D$13,1)&lt;Start_Date,0,IF(DATE($C26,D$13,1)&gt;DATE(YEAR(Expected_COD)+20,MONTH(Expected_COD),1),0,INDEX(Part_IV!$L$19:$L$38,$C26-Table_Year_1+IF(D$13&lt;=MONTH(Expected_COD),0,1),1))),0)</f>
        <v>0</v>
      </c>
      <c r="E26" s="110">
        <f>IF($X$6="Yes",IF(DATE($C26,E$13,1)&lt;Start_Date,0,IF(DATE($C26,E$13,1)&gt;DATE(YEAR(Expected_COD)+20,MONTH(Expected_COD),1),0,INDEX(Part_IV!$L$19:$L$38,$C26-Table_Year_1+IF(E$13&lt;=MONTH(Expected_COD),0,1),1))),0)</f>
        <v>0</v>
      </c>
      <c r="F26" s="110">
        <f>IF($X$6="Yes",IF(DATE($C26,F$13,1)&lt;Start_Date,0,IF(DATE($C26,F$13,1)&gt;DATE(YEAR(Expected_COD)+20,MONTH(Expected_COD),1),0,INDEX(Part_IV!$L$19:$L$38,$C26-Table_Year_1+IF(F$13&lt;=MONTH(Expected_COD),0,1),1))),0)</f>
        <v>0</v>
      </c>
      <c r="G26" s="110">
        <f>IF($X$6="Yes",IF(DATE($C26,G$13,1)&lt;Start_Date,0,IF(DATE($C26,G$13,1)&gt;DATE(YEAR(Expected_COD)+20,MONTH(Expected_COD),1),0,INDEX(Part_IV!$L$19:$L$38,$C26-Table_Year_1+IF(G$13&lt;=MONTH(Expected_COD),0,1),1))),0)</f>
        <v>0</v>
      </c>
      <c r="H26" s="110">
        <f>IF($X$6="Yes",IF(DATE($C26,H$13,1)&lt;Start_Date,0,IF(DATE($C26,H$13,1)&gt;DATE(YEAR(Expected_COD)+20,MONTH(Expected_COD),1),0,INDEX(Part_IV!$L$19:$L$38,$C26-Table_Year_1+IF(H$13&lt;=MONTH(Expected_COD),0,1),1))),0)</f>
        <v>0</v>
      </c>
      <c r="I26" s="110">
        <f>IF($X$6="Yes",IF(DATE($C26,I$13,1)&lt;Start_Date,0,IF(DATE($C26,I$13,1)&gt;DATE(YEAR(Expected_COD)+20,MONTH(Expected_COD),1),0,INDEX(Part_IV!$L$19:$L$38,$C26-Table_Year_1+IF(I$13&lt;=MONTH(Expected_COD),0,1),1))),0)</f>
        <v>0</v>
      </c>
      <c r="J26" s="110">
        <f>IF($X$6="Yes",IF(DATE($C26,J$13,1)&lt;Start_Date,0,IF(DATE($C26,J$13,1)&gt;DATE(YEAR(Expected_COD)+20,MONTH(Expected_COD),1),0,INDEX(Part_IV!$L$19:$L$38,$C26-Table_Year_1+IF(J$13&lt;=MONTH(Expected_COD),0,1),1))),0)</f>
        <v>0</v>
      </c>
      <c r="K26" s="110">
        <f>IF($X$6="Yes",IF(DATE($C26,K$13,1)&lt;Start_Date,0,IF(DATE($C26,K$13,1)&gt;DATE(YEAR(Expected_COD)+20,MONTH(Expected_COD),1),0,INDEX(Part_IV!$L$19:$L$38,$C26-Table_Year_1+IF(K$13&lt;=MONTH(Expected_COD),0,1),1))),0)</f>
        <v>0</v>
      </c>
      <c r="L26" s="110">
        <f>IF($X$6="Yes",IF(DATE($C26,L$13,1)&lt;Start_Date,0,IF(DATE($C26,L$13,1)&gt;DATE(YEAR(Expected_COD)+20,MONTH(Expected_COD),1),0,INDEX(Part_IV!$L$19:$L$38,$C26-Table_Year_1+IF(L$13&lt;=MONTH(Expected_COD),0,1),1))),0)</f>
        <v>0</v>
      </c>
      <c r="M26" s="110">
        <f>IF($X$6="Yes",IF(DATE($C26,M$13,1)&lt;Start_Date,0,IF(DATE($C26,M$13,1)&gt;DATE(YEAR(Expected_COD)+20,MONTH(Expected_COD),1),0,INDEX(Part_IV!$L$19:$L$38,$C26-Table_Year_1+IF(M$13&lt;=MONTH(Expected_COD),0,1),1))),0)</f>
        <v>0</v>
      </c>
      <c r="N26" s="110">
        <f>IF($X$6="Yes",IF(DATE($C26,N$13,1)&lt;Start_Date,0,IF(DATE($C26,N$13,1)&gt;DATE(YEAR(Expected_COD)+20,MONTH(Expected_COD),1),0,INDEX(Part_IV!$L$19:$L$38,$C26-Table_Year_1+IF(N$13&lt;=MONTH(Expected_COD),0,1),1))),0)</f>
        <v>0</v>
      </c>
      <c r="O26" s="110">
        <f>IF($X$6="Yes",IF(DATE($C26,O$13,1)&lt;Start_Date,0,IF(DATE($C26,O$13,1)&gt;DATE(YEAR(Expected_COD)+20,MONTH(Expected_COD),1),0,INDEX(Part_IV!$L$19:$L$38,$C26-Table_Year_1+IF(O$13&lt;=MONTH(Expected_COD),0,1),1))),0)</f>
        <v>0</v>
      </c>
      <c r="P26" s="36"/>
      <c r="Q26" s="112"/>
      <c r="R26" s="11"/>
      <c r="S26" s="4"/>
      <c r="T26" s="17"/>
      <c r="U26" s="4"/>
      <c r="V26" s="4"/>
      <c r="W26" s="94">
        <f t="shared" si="4"/>
        <v>2032</v>
      </c>
      <c r="X26" s="117">
        <f t="shared" si="1"/>
        <v>0.54281775928245479</v>
      </c>
      <c r="Y26" s="117">
        <f t="shared" si="2"/>
        <v>0.75787502458828948</v>
      </c>
      <c r="Z26" s="45">
        <f>Part_III!Q156</f>
        <v>0</v>
      </c>
      <c r="AA26" s="4"/>
      <c r="AB26" s="4"/>
      <c r="AC26" s="4"/>
    </row>
    <row r="27" spans="1:29" x14ac:dyDescent="0.25">
      <c r="A27" s="4"/>
      <c r="B27" s="10"/>
      <c r="C27" s="94">
        <f t="shared" si="3"/>
        <v>2033</v>
      </c>
      <c r="D27" s="110">
        <f>IF($X$6="Yes",IF(DATE($C27,D$13,1)&lt;Start_Date,0,IF(DATE($C27,D$13,1)&gt;DATE(YEAR(Expected_COD)+20,MONTH(Expected_COD),1),0,INDEX(Part_IV!$L$19:$L$38,$C27-Table_Year_1+IF(D$13&lt;=MONTH(Expected_COD),0,1),1))),0)</f>
        <v>0</v>
      </c>
      <c r="E27" s="110">
        <f>IF($X$6="Yes",IF(DATE($C27,E$13,1)&lt;Start_Date,0,IF(DATE($C27,E$13,1)&gt;DATE(YEAR(Expected_COD)+20,MONTH(Expected_COD),1),0,INDEX(Part_IV!$L$19:$L$38,$C27-Table_Year_1+IF(E$13&lt;=MONTH(Expected_COD),0,1),1))),0)</f>
        <v>0</v>
      </c>
      <c r="F27" s="110">
        <f>IF($X$6="Yes",IF(DATE($C27,F$13,1)&lt;Start_Date,0,IF(DATE($C27,F$13,1)&gt;DATE(YEAR(Expected_COD)+20,MONTH(Expected_COD),1),0,INDEX(Part_IV!$L$19:$L$38,$C27-Table_Year_1+IF(F$13&lt;=MONTH(Expected_COD),0,1),1))),0)</f>
        <v>0</v>
      </c>
      <c r="G27" s="110">
        <f>IF($X$6="Yes",IF(DATE($C27,G$13,1)&lt;Start_Date,0,IF(DATE($C27,G$13,1)&gt;DATE(YEAR(Expected_COD)+20,MONTH(Expected_COD),1),0,INDEX(Part_IV!$L$19:$L$38,$C27-Table_Year_1+IF(G$13&lt;=MONTH(Expected_COD),0,1),1))),0)</f>
        <v>0</v>
      </c>
      <c r="H27" s="110">
        <f>IF($X$6="Yes",IF(DATE($C27,H$13,1)&lt;Start_Date,0,IF(DATE($C27,H$13,1)&gt;DATE(YEAR(Expected_COD)+20,MONTH(Expected_COD),1),0,INDEX(Part_IV!$L$19:$L$38,$C27-Table_Year_1+IF(H$13&lt;=MONTH(Expected_COD),0,1),1))),0)</f>
        <v>0</v>
      </c>
      <c r="I27" s="110">
        <f>IF($X$6="Yes",IF(DATE($C27,I$13,1)&lt;Start_Date,0,IF(DATE($C27,I$13,1)&gt;DATE(YEAR(Expected_COD)+20,MONTH(Expected_COD),1),0,INDEX(Part_IV!$L$19:$L$38,$C27-Table_Year_1+IF(I$13&lt;=MONTH(Expected_COD),0,1),1))),0)</f>
        <v>0</v>
      </c>
      <c r="J27" s="110">
        <f>IF($X$6="Yes",IF(DATE($C27,J$13,1)&lt;Start_Date,0,IF(DATE($C27,J$13,1)&gt;DATE(YEAR(Expected_COD)+20,MONTH(Expected_COD),1),0,INDEX(Part_IV!$L$19:$L$38,$C27-Table_Year_1+IF(J$13&lt;=MONTH(Expected_COD),0,1),1))),0)</f>
        <v>0</v>
      </c>
      <c r="K27" s="110">
        <f>IF($X$6="Yes",IF(DATE($C27,K$13,1)&lt;Start_Date,0,IF(DATE($C27,K$13,1)&gt;DATE(YEAR(Expected_COD)+20,MONTH(Expected_COD),1),0,INDEX(Part_IV!$L$19:$L$38,$C27-Table_Year_1+IF(K$13&lt;=MONTH(Expected_COD),0,1),1))),0)</f>
        <v>0</v>
      </c>
      <c r="L27" s="110">
        <f>IF($X$6="Yes",IF(DATE($C27,L$13,1)&lt;Start_Date,0,IF(DATE($C27,L$13,1)&gt;DATE(YEAR(Expected_COD)+20,MONTH(Expected_COD),1),0,INDEX(Part_IV!$L$19:$L$38,$C27-Table_Year_1+IF(L$13&lt;=MONTH(Expected_COD),0,1),1))),0)</f>
        <v>0</v>
      </c>
      <c r="M27" s="110">
        <f>IF($X$6="Yes",IF(DATE($C27,M$13,1)&lt;Start_Date,0,IF(DATE($C27,M$13,1)&gt;DATE(YEAR(Expected_COD)+20,MONTH(Expected_COD),1),0,INDEX(Part_IV!$L$19:$L$38,$C27-Table_Year_1+IF(M$13&lt;=MONTH(Expected_COD),0,1),1))),0)</f>
        <v>0</v>
      </c>
      <c r="N27" s="110">
        <f>IF($X$6="Yes",IF(DATE($C27,N$13,1)&lt;Start_Date,0,IF(DATE($C27,N$13,1)&gt;DATE(YEAR(Expected_COD)+20,MONTH(Expected_COD),1),0,INDEX(Part_IV!$L$19:$L$38,$C27-Table_Year_1+IF(N$13&lt;=MONTH(Expected_COD),0,1),1))),0)</f>
        <v>0</v>
      </c>
      <c r="O27" s="110">
        <f>IF($X$6="Yes",IF(DATE($C27,O$13,1)&lt;Start_Date,0,IF(DATE($C27,O$13,1)&gt;DATE(YEAR(Expected_COD)+20,MONTH(Expected_COD),1),0,INDEX(Part_IV!$L$19:$L$38,$C27-Table_Year_1+IF(O$13&lt;=MONTH(Expected_COD),0,1),1))),0)</f>
        <v>0</v>
      </c>
      <c r="P27" s="36"/>
      <c r="Q27" s="112"/>
      <c r="R27" s="11"/>
      <c r="S27" s="4"/>
      <c r="T27" s="17"/>
      <c r="U27" s="4"/>
      <c r="V27" s="4"/>
      <c r="W27" s="94">
        <f t="shared" si="4"/>
        <v>2033</v>
      </c>
      <c r="X27" s="117">
        <f t="shared" si="1"/>
        <v>0.51963783619718817</v>
      </c>
      <c r="Y27" s="117">
        <f t="shared" si="2"/>
        <v>0.74301472998851925</v>
      </c>
      <c r="Z27" s="45">
        <f>Part_III!Q157</f>
        <v>0</v>
      </c>
      <c r="AA27" s="4"/>
      <c r="AB27" s="4"/>
      <c r="AC27" s="4"/>
    </row>
    <row r="28" spans="1:29" x14ac:dyDescent="0.25">
      <c r="A28" s="4"/>
      <c r="B28" s="10"/>
      <c r="C28" s="94">
        <f t="shared" si="3"/>
        <v>2034</v>
      </c>
      <c r="D28" s="110">
        <f>IF($X$6="Yes",IF(DATE($C28,D$13,1)&lt;Start_Date,0,IF(DATE($C28,D$13,1)&gt;DATE(YEAR(Expected_COD)+20,MONTH(Expected_COD),1),0,INDEX(Part_IV!$L$19:$L$38,$C28-Table_Year_1+IF(D$13&lt;=MONTH(Expected_COD),0,1),1))),0)</f>
        <v>0</v>
      </c>
      <c r="E28" s="110">
        <f>IF($X$6="Yes",IF(DATE($C28,E$13,1)&lt;Start_Date,0,IF(DATE($C28,E$13,1)&gt;DATE(YEAR(Expected_COD)+20,MONTH(Expected_COD),1),0,INDEX(Part_IV!$L$19:$L$38,$C28-Table_Year_1+IF(E$13&lt;=MONTH(Expected_COD),0,1),1))),0)</f>
        <v>0</v>
      </c>
      <c r="F28" s="110">
        <f>IF($X$6="Yes",IF(DATE($C28,F$13,1)&lt;Start_Date,0,IF(DATE($C28,F$13,1)&gt;DATE(YEAR(Expected_COD)+20,MONTH(Expected_COD),1),0,INDEX(Part_IV!$L$19:$L$38,$C28-Table_Year_1+IF(F$13&lt;=MONTH(Expected_COD),0,1),1))),0)</f>
        <v>0</v>
      </c>
      <c r="G28" s="110">
        <f>IF($X$6="Yes",IF(DATE($C28,G$13,1)&lt;Start_Date,0,IF(DATE($C28,G$13,1)&gt;DATE(YEAR(Expected_COD)+20,MONTH(Expected_COD),1),0,INDEX(Part_IV!$L$19:$L$38,$C28-Table_Year_1+IF(G$13&lt;=MONTH(Expected_COD),0,1),1))),0)</f>
        <v>0</v>
      </c>
      <c r="H28" s="110">
        <f>IF($X$6="Yes",IF(DATE($C28,H$13,1)&lt;Start_Date,0,IF(DATE($C28,H$13,1)&gt;DATE(YEAR(Expected_COD)+20,MONTH(Expected_COD),1),0,INDEX(Part_IV!$L$19:$L$38,$C28-Table_Year_1+IF(H$13&lt;=MONTH(Expected_COD),0,1),1))),0)</f>
        <v>0</v>
      </c>
      <c r="I28" s="110">
        <f>IF($X$6="Yes",IF(DATE($C28,I$13,1)&lt;Start_Date,0,IF(DATE($C28,I$13,1)&gt;DATE(YEAR(Expected_COD)+20,MONTH(Expected_COD),1),0,INDEX(Part_IV!$L$19:$L$38,$C28-Table_Year_1+IF(I$13&lt;=MONTH(Expected_COD),0,1),1))),0)</f>
        <v>0</v>
      </c>
      <c r="J28" s="110">
        <f>IF($X$6="Yes",IF(DATE($C28,J$13,1)&lt;Start_Date,0,IF(DATE($C28,J$13,1)&gt;DATE(YEAR(Expected_COD)+20,MONTH(Expected_COD),1),0,INDEX(Part_IV!$L$19:$L$38,$C28-Table_Year_1+IF(J$13&lt;=MONTH(Expected_COD),0,1),1))),0)</f>
        <v>0</v>
      </c>
      <c r="K28" s="110">
        <f>IF($X$6="Yes",IF(DATE($C28,K$13,1)&lt;Start_Date,0,IF(DATE($C28,K$13,1)&gt;DATE(YEAR(Expected_COD)+20,MONTH(Expected_COD),1),0,INDEX(Part_IV!$L$19:$L$38,$C28-Table_Year_1+IF(K$13&lt;=MONTH(Expected_COD),0,1),1))),0)</f>
        <v>0</v>
      </c>
      <c r="L28" s="110">
        <f>IF($X$6="Yes",IF(DATE($C28,L$13,1)&lt;Start_Date,0,IF(DATE($C28,L$13,1)&gt;DATE(YEAR(Expected_COD)+20,MONTH(Expected_COD),1),0,INDEX(Part_IV!$L$19:$L$38,$C28-Table_Year_1+IF(L$13&lt;=MONTH(Expected_COD),0,1),1))),0)</f>
        <v>0</v>
      </c>
      <c r="M28" s="110">
        <f>IF($X$6="Yes",IF(DATE($C28,M$13,1)&lt;Start_Date,0,IF(DATE($C28,M$13,1)&gt;DATE(YEAR(Expected_COD)+20,MONTH(Expected_COD),1),0,INDEX(Part_IV!$L$19:$L$38,$C28-Table_Year_1+IF(M$13&lt;=MONTH(Expected_COD),0,1),1))),0)</f>
        <v>0</v>
      </c>
      <c r="N28" s="110">
        <f>IF($X$6="Yes",IF(DATE($C28,N$13,1)&lt;Start_Date,0,IF(DATE($C28,N$13,1)&gt;DATE(YEAR(Expected_COD)+20,MONTH(Expected_COD),1),0,INDEX(Part_IV!$L$19:$L$38,$C28-Table_Year_1+IF(N$13&lt;=MONTH(Expected_COD),0,1),1))),0)</f>
        <v>0</v>
      </c>
      <c r="O28" s="110">
        <f>IF($X$6="Yes",IF(DATE($C28,O$13,1)&lt;Start_Date,0,IF(DATE($C28,O$13,1)&gt;DATE(YEAR(Expected_COD)+20,MONTH(Expected_COD),1),0,INDEX(Part_IV!$L$19:$L$38,$C28-Table_Year_1+IF(O$13&lt;=MONTH(Expected_COD),0,1),1))),0)</f>
        <v>0</v>
      </c>
      <c r="P28" s="36"/>
      <c r="Q28" s="112"/>
      <c r="R28" s="11"/>
      <c r="S28" s="4"/>
      <c r="T28" s="17"/>
      <c r="U28" s="4"/>
      <c r="V28" s="4"/>
      <c r="W28" s="94">
        <f t="shared" si="4"/>
        <v>2034</v>
      </c>
      <c r="X28" s="117">
        <f t="shared" si="1"/>
        <v>0.49744776435582527</v>
      </c>
      <c r="Y28" s="117">
        <f t="shared" si="2"/>
        <v>0.72844581371423445</v>
      </c>
      <c r="Z28" s="45">
        <f>Part_III!Q158</f>
        <v>0</v>
      </c>
      <c r="AA28" s="4"/>
      <c r="AB28" s="4"/>
      <c r="AC28" s="4"/>
    </row>
    <row r="29" spans="1:29" x14ac:dyDescent="0.25">
      <c r="A29" s="4"/>
      <c r="B29" s="10"/>
      <c r="C29" s="94">
        <f t="shared" si="3"/>
        <v>2035</v>
      </c>
      <c r="D29" s="110">
        <f>IF($X$6="Yes",IF(DATE($C29,D$13,1)&lt;Start_Date,0,IF(DATE($C29,D$13,1)&gt;DATE(YEAR(Expected_COD)+20,MONTH(Expected_COD),1),0,INDEX(Part_IV!$L$19:$L$38,$C29-Table_Year_1+IF(D$13&lt;=MONTH(Expected_COD),0,1),1))),0)</f>
        <v>0</v>
      </c>
      <c r="E29" s="110">
        <f>IF($X$6="Yes",IF(DATE($C29,E$13,1)&lt;Start_Date,0,IF(DATE($C29,E$13,1)&gt;DATE(YEAR(Expected_COD)+20,MONTH(Expected_COD),1),0,INDEX(Part_IV!$L$19:$L$38,$C29-Table_Year_1+IF(E$13&lt;=MONTH(Expected_COD),0,1),1))),0)</f>
        <v>0</v>
      </c>
      <c r="F29" s="110">
        <f>IF($X$6="Yes",IF(DATE($C29,F$13,1)&lt;Start_Date,0,IF(DATE($C29,F$13,1)&gt;DATE(YEAR(Expected_COD)+20,MONTH(Expected_COD),1),0,INDEX(Part_IV!$L$19:$L$38,$C29-Table_Year_1+IF(F$13&lt;=MONTH(Expected_COD),0,1),1))),0)</f>
        <v>0</v>
      </c>
      <c r="G29" s="110">
        <f>IF($X$6="Yes",IF(DATE($C29,G$13,1)&lt;Start_Date,0,IF(DATE($C29,G$13,1)&gt;DATE(YEAR(Expected_COD)+20,MONTH(Expected_COD),1),0,INDEX(Part_IV!$L$19:$L$38,$C29-Table_Year_1+IF(G$13&lt;=MONTH(Expected_COD),0,1),1))),0)</f>
        <v>0</v>
      </c>
      <c r="H29" s="110">
        <f>IF($X$6="Yes",IF(DATE($C29,H$13,1)&lt;Start_Date,0,IF(DATE($C29,H$13,1)&gt;DATE(YEAR(Expected_COD)+20,MONTH(Expected_COD),1),0,INDEX(Part_IV!$L$19:$L$38,$C29-Table_Year_1+IF(H$13&lt;=MONTH(Expected_COD),0,1),1))),0)</f>
        <v>0</v>
      </c>
      <c r="I29" s="110">
        <f>IF($X$6="Yes",IF(DATE($C29,I$13,1)&lt;Start_Date,0,IF(DATE($C29,I$13,1)&gt;DATE(YEAR(Expected_COD)+20,MONTH(Expected_COD),1),0,INDEX(Part_IV!$L$19:$L$38,$C29-Table_Year_1+IF(I$13&lt;=MONTH(Expected_COD),0,1),1))),0)</f>
        <v>0</v>
      </c>
      <c r="J29" s="110">
        <f>IF($X$6="Yes",IF(DATE($C29,J$13,1)&lt;Start_Date,0,IF(DATE($C29,J$13,1)&gt;DATE(YEAR(Expected_COD)+20,MONTH(Expected_COD),1),0,INDEX(Part_IV!$L$19:$L$38,$C29-Table_Year_1+IF(J$13&lt;=MONTH(Expected_COD),0,1),1))),0)</f>
        <v>0</v>
      </c>
      <c r="K29" s="110">
        <f>IF($X$6="Yes",IF(DATE($C29,K$13,1)&lt;Start_Date,0,IF(DATE($C29,K$13,1)&gt;DATE(YEAR(Expected_COD)+20,MONTH(Expected_COD),1),0,INDEX(Part_IV!$L$19:$L$38,$C29-Table_Year_1+IF(K$13&lt;=MONTH(Expected_COD),0,1),1))),0)</f>
        <v>0</v>
      </c>
      <c r="L29" s="110">
        <f>IF($X$6="Yes",IF(DATE($C29,L$13,1)&lt;Start_Date,0,IF(DATE($C29,L$13,1)&gt;DATE(YEAR(Expected_COD)+20,MONTH(Expected_COD),1),0,INDEX(Part_IV!$L$19:$L$38,$C29-Table_Year_1+IF(L$13&lt;=MONTH(Expected_COD),0,1),1))),0)</f>
        <v>0</v>
      </c>
      <c r="M29" s="110">
        <f>IF($X$6="Yes",IF(DATE($C29,M$13,1)&lt;Start_Date,0,IF(DATE($C29,M$13,1)&gt;DATE(YEAR(Expected_COD)+20,MONTH(Expected_COD),1),0,INDEX(Part_IV!$L$19:$L$38,$C29-Table_Year_1+IF(M$13&lt;=MONTH(Expected_COD),0,1),1))),0)</f>
        <v>0</v>
      </c>
      <c r="N29" s="110">
        <f>IF($X$6="Yes",IF(DATE($C29,N$13,1)&lt;Start_Date,0,IF(DATE($C29,N$13,1)&gt;DATE(YEAR(Expected_COD)+20,MONTH(Expected_COD),1),0,INDEX(Part_IV!$L$19:$L$38,$C29-Table_Year_1+IF(N$13&lt;=MONTH(Expected_COD),0,1),1))),0)</f>
        <v>0</v>
      </c>
      <c r="O29" s="110">
        <f>IF($X$6="Yes",IF(DATE($C29,O$13,1)&lt;Start_Date,0,IF(DATE($C29,O$13,1)&gt;DATE(YEAR(Expected_COD)+20,MONTH(Expected_COD),1),0,INDEX(Part_IV!$L$19:$L$38,$C29-Table_Year_1+IF(O$13&lt;=MONTH(Expected_COD),0,1),1))),0)</f>
        <v>0</v>
      </c>
      <c r="P29" s="36"/>
      <c r="Q29" s="112"/>
      <c r="R29" s="11"/>
      <c r="S29" s="4"/>
      <c r="T29" s="17"/>
      <c r="U29" s="4"/>
      <c r="V29" s="4"/>
      <c r="W29" s="94">
        <f t="shared" si="4"/>
        <v>2035</v>
      </c>
      <c r="X29" s="117">
        <f t="shared" si="1"/>
        <v>0.47620527418389658</v>
      </c>
      <c r="Y29" s="117">
        <f t="shared" si="2"/>
        <v>0.7141625624649357</v>
      </c>
      <c r="Z29" s="45">
        <f>Part_III!Q159</f>
        <v>0</v>
      </c>
      <c r="AA29" s="4"/>
      <c r="AB29" s="4"/>
      <c r="AC29" s="4"/>
    </row>
    <row r="30" spans="1:29" x14ac:dyDescent="0.25">
      <c r="A30" s="4"/>
      <c r="B30" s="10"/>
      <c r="C30" s="94">
        <f t="shared" si="3"/>
        <v>2036</v>
      </c>
      <c r="D30" s="110">
        <f>IF($X$6="Yes",IF(DATE($C30,D$13,1)&lt;Start_Date,0,IF(DATE($C30,D$13,1)&gt;DATE(YEAR(Expected_COD)+20,MONTH(Expected_COD),1),0,INDEX(Part_IV!$L$19:$L$38,$C30-Table_Year_1+IF(D$13&lt;=MONTH(Expected_COD),0,1),1))),0)</f>
        <v>0</v>
      </c>
      <c r="E30" s="110">
        <f>IF($X$6="Yes",IF(DATE($C30,E$13,1)&lt;Start_Date,0,IF(DATE($C30,E$13,1)&gt;DATE(YEAR(Expected_COD)+20,MONTH(Expected_COD),1),0,INDEX(Part_IV!$L$19:$L$38,$C30-Table_Year_1+IF(E$13&lt;=MONTH(Expected_COD),0,1),1))),0)</f>
        <v>0</v>
      </c>
      <c r="F30" s="110">
        <f>IF($X$6="Yes",IF(DATE($C30,F$13,1)&lt;Start_Date,0,IF(DATE($C30,F$13,1)&gt;DATE(YEAR(Expected_COD)+20,MONTH(Expected_COD),1),0,INDEX(Part_IV!$L$19:$L$38,$C30-Table_Year_1+IF(F$13&lt;=MONTH(Expected_COD),0,1),1))),0)</f>
        <v>0</v>
      </c>
      <c r="G30" s="110">
        <f>IF($X$6="Yes",IF(DATE($C30,G$13,1)&lt;Start_Date,0,IF(DATE($C30,G$13,1)&gt;DATE(YEAR(Expected_COD)+20,MONTH(Expected_COD),1),0,INDEX(Part_IV!$L$19:$L$38,$C30-Table_Year_1+IF(G$13&lt;=MONTH(Expected_COD),0,1),1))),0)</f>
        <v>0</v>
      </c>
      <c r="H30" s="110">
        <f>IF($X$6="Yes",IF(DATE($C30,H$13,1)&lt;Start_Date,0,IF(DATE($C30,H$13,1)&gt;DATE(YEAR(Expected_COD)+20,MONTH(Expected_COD),1),0,INDEX(Part_IV!$L$19:$L$38,$C30-Table_Year_1+IF(H$13&lt;=MONTH(Expected_COD),0,1),1))),0)</f>
        <v>0</v>
      </c>
      <c r="I30" s="110">
        <f>IF($X$6="Yes",IF(DATE($C30,I$13,1)&lt;Start_Date,0,IF(DATE($C30,I$13,1)&gt;DATE(YEAR(Expected_COD)+20,MONTH(Expected_COD),1),0,INDEX(Part_IV!$L$19:$L$38,$C30-Table_Year_1+IF(I$13&lt;=MONTH(Expected_COD),0,1),1))),0)</f>
        <v>0</v>
      </c>
      <c r="J30" s="110">
        <f>IF($X$6="Yes",IF(DATE($C30,J$13,1)&lt;Start_Date,0,IF(DATE($C30,J$13,1)&gt;DATE(YEAR(Expected_COD)+20,MONTH(Expected_COD),1),0,INDEX(Part_IV!$L$19:$L$38,$C30-Table_Year_1+IF(J$13&lt;=MONTH(Expected_COD),0,1),1))),0)</f>
        <v>0</v>
      </c>
      <c r="K30" s="110">
        <f>IF($X$6="Yes",IF(DATE($C30,K$13,1)&lt;Start_Date,0,IF(DATE($C30,K$13,1)&gt;DATE(YEAR(Expected_COD)+20,MONTH(Expected_COD),1),0,INDEX(Part_IV!$L$19:$L$38,$C30-Table_Year_1+IF(K$13&lt;=MONTH(Expected_COD),0,1),1))),0)</f>
        <v>0</v>
      </c>
      <c r="L30" s="110">
        <f>IF($X$6="Yes",IF(DATE($C30,L$13,1)&lt;Start_Date,0,IF(DATE($C30,L$13,1)&gt;DATE(YEAR(Expected_COD)+20,MONTH(Expected_COD),1),0,INDEX(Part_IV!$L$19:$L$38,$C30-Table_Year_1+IF(L$13&lt;=MONTH(Expected_COD),0,1),1))),0)</f>
        <v>0</v>
      </c>
      <c r="M30" s="110">
        <f>IF($X$6="Yes",IF(DATE($C30,M$13,1)&lt;Start_Date,0,IF(DATE($C30,M$13,1)&gt;DATE(YEAR(Expected_COD)+20,MONTH(Expected_COD),1),0,INDEX(Part_IV!$L$19:$L$38,$C30-Table_Year_1+IF(M$13&lt;=MONTH(Expected_COD),0,1),1))),0)</f>
        <v>0</v>
      </c>
      <c r="N30" s="110">
        <f>IF($X$6="Yes",IF(DATE($C30,N$13,1)&lt;Start_Date,0,IF(DATE($C30,N$13,1)&gt;DATE(YEAR(Expected_COD)+20,MONTH(Expected_COD),1),0,INDEX(Part_IV!$L$19:$L$38,$C30-Table_Year_1+IF(N$13&lt;=MONTH(Expected_COD),0,1),1))),0)</f>
        <v>0</v>
      </c>
      <c r="O30" s="110">
        <f>IF($X$6="Yes",IF(DATE($C30,O$13,1)&lt;Start_Date,0,IF(DATE($C30,O$13,1)&gt;DATE(YEAR(Expected_COD)+20,MONTH(Expected_COD),1),0,INDEX(Part_IV!$L$19:$L$38,$C30-Table_Year_1+IF(O$13&lt;=MONTH(Expected_COD),0,1),1))),0)</f>
        <v>0</v>
      </c>
      <c r="P30" s="36"/>
      <c r="Q30" s="112"/>
      <c r="R30" s="11"/>
      <c r="S30" s="4"/>
      <c r="T30" s="17"/>
      <c r="U30" s="4"/>
      <c r="V30" s="4"/>
      <c r="W30" s="94">
        <f t="shared" si="4"/>
        <v>2036</v>
      </c>
      <c r="X30" s="117">
        <f t="shared" si="1"/>
        <v>0.45586990114272585</v>
      </c>
      <c r="Y30" s="117">
        <f t="shared" si="2"/>
        <v>0.7001593749656233</v>
      </c>
      <c r="Z30" s="45">
        <f>Part_III!Q160</f>
        <v>0</v>
      </c>
      <c r="AA30" s="4"/>
      <c r="AB30" s="4"/>
      <c r="AC30" s="4"/>
    </row>
    <row r="31" spans="1:29" x14ac:dyDescent="0.25">
      <c r="A31" s="4"/>
      <c r="B31" s="10"/>
      <c r="C31" s="94">
        <f t="shared" si="3"/>
        <v>2037</v>
      </c>
      <c r="D31" s="110">
        <f>IF($X$6="Yes",IF(DATE($C31,D$13,1)&lt;Start_Date,0,IF(DATE($C31,D$13,1)&gt;DATE(YEAR(Expected_COD)+20,MONTH(Expected_COD),1),0,INDEX(Part_IV!$L$19:$L$38,$C31-Table_Year_1+IF(D$13&lt;=MONTH(Expected_COD),0,1),1))),0)</f>
        <v>0</v>
      </c>
      <c r="E31" s="110">
        <f>IF($X$6="Yes",IF(DATE($C31,E$13,1)&lt;Start_Date,0,IF(DATE($C31,E$13,1)&gt;DATE(YEAR(Expected_COD)+20,MONTH(Expected_COD),1),0,INDEX(Part_IV!$L$19:$L$38,$C31-Table_Year_1+IF(E$13&lt;=MONTH(Expected_COD),0,1),1))),0)</f>
        <v>0</v>
      </c>
      <c r="F31" s="110">
        <f>IF($X$6="Yes",IF(DATE($C31,F$13,1)&lt;Start_Date,0,IF(DATE($C31,F$13,1)&gt;DATE(YEAR(Expected_COD)+20,MONTH(Expected_COD),1),0,INDEX(Part_IV!$L$19:$L$38,$C31-Table_Year_1+IF(F$13&lt;=MONTH(Expected_COD),0,1),1))),0)</f>
        <v>0</v>
      </c>
      <c r="G31" s="110">
        <f>IF($X$6="Yes",IF(DATE($C31,G$13,1)&lt;Start_Date,0,IF(DATE($C31,G$13,1)&gt;DATE(YEAR(Expected_COD)+20,MONTH(Expected_COD),1),0,INDEX(Part_IV!$L$19:$L$38,$C31-Table_Year_1+IF(G$13&lt;=MONTH(Expected_COD),0,1),1))),0)</f>
        <v>0</v>
      </c>
      <c r="H31" s="110">
        <f>IF($X$6="Yes",IF(DATE($C31,H$13,1)&lt;Start_Date,0,IF(DATE($C31,H$13,1)&gt;DATE(YEAR(Expected_COD)+20,MONTH(Expected_COD),1),0,INDEX(Part_IV!$L$19:$L$38,$C31-Table_Year_1+IF(H$13&lt;=MONTH(Expected_COD),0,1),1))),0)</f>
        <v>0</v>
      </c>
      <c r="I31" s="110">
        <f>IF($X$6="Yes",IF(DATE($C31,I$13,1)&lt;Start_Date,0,IF(DATE($C31,I$13,1)&gt;DATE(YEAR(Expected_COD)+20,MONTH(Expected_COD),1),0,INDEX(Part_IV!$L$19:$L$38,$C31-Table_Year_1+IF(I$13&lt;=MONTH(Expected_COD),0,1),1))),0)</f>
        <v>0</v>
      </c>
      <c r="J31" s="110">
        <f>IF($X$6="Yes",IF(DATE($C31,J$13,1)&lt;Start_Date,0,IF(DATE($C31,J$13,1)&gt;DATE(YEAR(Expected_COD)+20,MONTH(Expected_COD),1),0,INDEX(Part_IV!$L$19:$L$38,$C31-Table_Year_1+IF(J$13&lt;=MONTH(Expected_COD),0,1),1))),0)</f>
        <v>0</v>
      </c>
      <c r="K31" s="110">
        <f>IF($X$6="Yes",IF(DATE($C31,K$13,1)&lt;Start_Date,0,IF(DATE($C31,K$13,1)&gt;DATE(YEAR(Expected_COD)+20,MONTH(Expected_COD),1),0,INDEX(Part_IV!$L$19:$L$38,$C31-Table_Year_1+IF(K$13&lt;=MONTH(Expected_COD),0,1),1))),0)</f>
        <v>0</v>
      </c>
      <c r="L31" s="110">
        <f>IF($X$6="Yes",IF(DATE($C31,L$13,1)&lt;Start_Date,0,IF(DATE($C31,L$13,1)&gt;DATE(YEAR(Expected_COD)+20,MONTH(Expected_COD),1),0,INDEX(Part_IV!$L$19:$L$38,$C31-Table_Year_1+IF(L$13&lt;=MONTH(Expected_COD),0,1),1))),0)</f>
        <v>0</v>
      </c>
      <c r="M31" s="110">
        <f>IF($X$6="Yes",IF(DATE($C31,M$13,1)&lt;Start_Date,0,IF(DATE($C31,M$13,1)&gt;DATE(YEAR(Expected_COD)+20,MONTH(Expected_COD),1),0,INDEX(Part_IV!$L$19:$L$38,$C31-Table_Year_1+IF(M$13&lt;=MONTH(Expected_COD),0,1),1))),0)</f>
        <v>0</v>
      </c>
      <c r="N31" s="110">
        <f>IF($X$6="Yes",IF(DATE($C31,N$13,1)&lt;Start_Date,0,IF(DATE($C31,N$13,1)&gt;DATE(YEAR(Expected_COD)+20,MONTH(Expected_COD),1),0,INDEX(Part_IV!$L$19:$L$38,$C31-Table_Year_1+IF(N$13&lt;=MONTH(Expected_COD),0,1),1))),0)</f>
        <v>0</v>
      </c>
      <c r="O31" s="110">
        <f>IF($X$6="Yes",IF(DATE($C31,O$13,1)&lt;Start_Date,0,IF(DATE($C31,O$13,1)&gt;DATE(YEAR(Expected_COD)+20,MONTH(Expected_COD),1),0,INDEX(Part_IV!$L$19:$L$38,$C31-Table_Year_1+IF(O$13&lt;=MONTH(Expected_COD),0,1),1))),0)</f>
        <v>0</v>
      </c>
      <c r="P31" s="36"/>
      <c r="Q31" s="112"/>
      <c r="R31" s="11"/>
      <c r="S31" s="4"/>
      <c r="T31" s="17"/>
      <c r="U31" s="4"/>
      <c r="V31" s="4"/>
      <c r="W31" s="94">
        <f t="shared" si="4"/>
        <v>2037</v>
      </c>
      <c r="X31" s="117">
        <f t="shared" si="1"/>
        <v>0.43640290864906656</v>
      </c>
      <c r="Y31" s="117">
        <f t="shared" si="2"/>
        <v>0.68643075977021895</v>
      </c>
      <c r="Z31" s="45">
        <f>Part_III!Q161</f>
        <v>0</v>
      </c>
      <c r="AA31" s="4"/>
      <c r="AB31" s="4"/>
      <c r="AC31" s="4"/>
    </row>
    <row r="32" spans="1:29" x14ac:dyDescent="0.25">
      <c r="A32" s="4"/>
      <c r="B32" s="10"/>
      <c r="C32" s="94">
        <f t="shared" si="3"/>
        <v>2038</v>
      </c>
      <c r="D32" s="110">
        <f>IF($X$6="Yes",IF(DATE($C32,D$13,1)&lt;Start_Date,0,IF(DATE($C32,D$13,1)&gt;DATE(YEAR(Expected_COD)+20,MONTH(Expected_COD),1),0,INDEX(Part_IV!$L$19:$L$38,$C32-Table_Year_1+IF(D$13&lt;=MONTH(Expected_COD),0,1),1))),0)</f>
        <v>0</v>
      </c>
      <c r="E32" s="110">
        <f>IF($X$6="Yes",IF(DATE($C32,E$13,1)&lt;Start_Date,0,IF(DATE($C32,E$13,1)&gt;DATE(YEAR(Expected_COD)+20,MONTH(Expected_COD),1),0,INDEX(Part_IV!$L$19:$L$38,$C32-Table_Year_1+IF(E$13&lt;=MONTH(Expected_COD),0,1),1))),0)</f>
        <v>0</v>
      </c>
      <c r="F32" s="110">
        <f>IF($X$6="Yes",IF(DATE($C32,F$13,1)&lt;Start_Date,0,IF(DATE($C32,F$13,1)&gt;DATE(YEAR(Expected_COD)+20,MONTH(Expected_COD),1),0,INDEX(Part_IV!$L$19:$L$38,$C32-Table_Year_1+IF(F$13&lt;=MONTH(Expected_COD),0,1),1))),0)</f>
        <v>0</v>
      </c>
      <c r="G32" s="110">
        <f>IF($X$6="Yes",IF(DATE($C32,G$13,1)&lt;Start_Date,0,IF(DATE($C32,G$13,1)&gt;DATE(YEAR(Expected_COD)+20,MONTH(Expected_COD),1),0,INDEX(Part_IV!$L$19:$L$38,$C32-Table_Year_1+IF(G$13&lt;=MONTH(Expected_COD),0,1),1))),0)</f>
        <v>0</v>
      </c>
      <c r="H32" s="110">
        <f>IF($X$6="Yes",IF(DATE($C32,H$13,1)&lt;Start_Date,0,IF(DATE($C32,H$13,1)&gt;DATE(YEAR(Expected_COD)+20,MONTH(Expected_COD),1),0,INDEX(Part_IV!$L$19:$L$38,$C32-Table_Year_1+IF(H$13&lt;=MONTH(Expected_COD),0,1),1))),0)</f>
        <v>0</v>
      </c>
      <c r="I32" s="110">
        <f>IF($X$6="Yes",IF(DATE($C32,I$13,1)&lt;Start_Date,0,IF(DATE($C32,I$13,1)&gt;DATE(YEAR(Expected_COD)+20,MONTH(Expected_COD),1),0,INDEX(Part_IV!$L$19:$L$38,$C32-Table_Year_1+IF(I$13&lt;=MONTH(Expected_COD),0,1),1))),0)</f>
        <v>0</v>
      </c>
      <c r="J32" s="110">
        <f>IF($X$6="Yes",IF(DATE($C32,J$13,1)&lt;Start_Date,0,IF(DATE($C32,J$13,1)&gt;DATE(YEAR(Expected_COD)+20,MONTH(Expected_COD),1),0,INDEX(Part_IV!$L$19:$L$38,$C32-Table_Year_1+IF(J$13&lt;=MONTH(Expected_COD),0,1),1))),0)</f>
        <v>0</v>
      </c>
      <c r="K32" s="110">
        <f>IF($X$6="Yes",IF(DATE($C32,K$13,1)&lt;Start_Date,0,IF(DATE($C32,K$13,1)&gt;DATE(YEAR(Expected_COD)+20,MONTH(Expected_COD),1),0,INDEX(Part_IV!$L$19:$L$38,$C32-Table_Year_1+IF(K$13&lt;=MONTH(Expected_COD),0,1),1))),0)</f>
        <v>0</v>
      </c>
      <c r="L32" s="110">
        <f>IF($X$6="Yes",IF(DATE($C32,L$13,1)&lt;Start_Date,0,IF(DATE($C32,L$13,1)&gt;DATE(YEAR(Expected_COD)+20,MONTH(Expected_COD),1),0,INDEX(Part_IV!$L$19:$L$38,$C32-Table_Year_1+IF(L$13&lt;=MONTH(Expected_COD),0,1),1))),0)</f>
        <v>0</v>
      </c>
      <c r="M32" s="110">
        <f>IF($X$6="Yes",IF(DATE($C32,M$13,1)&lt;Start_Date,0,IF(DATE($C32,M$13,1)&gt;DATE(YEAR(Expected_COD)+20,MONTH(Expected_COD),1),0,INDEX(Part_IV!$L$19:$L$38,$C32-Table_Year_1+IF(M$13&lt;=MONTH(Expected_COD),0,1),1))),0)</f>
        <v>0</v>
      </c>
      <c r="N32" s="110">
        <f>IF($X$6="Yes",IF(DATE($C32,N$13,1)&lt;Start_Date,0,IF(DATE($C32,N$13,1)&gt;DATE(YEAR(Expected_COD)+20,MONTH(Expected_COD),1),0,INDEX(Part_IV!$L$19:$L$38,$C32-Table_Year_1+IF(N$13&lt;=MONTH(Expected_COD),0,1),1))),0)</f>
        <v>0</v>
      </c>
      <c r="O32" s="110">
        <f>IF($X$6="Yes",IF(DATE($C32,O$13,1)&lt;Start_Date,0,IF(DATE($C32,O$13,1)&gt;DATE(YEAR(Expected_COD)+20,MONTH(Expected_COD),1),0,INDEX(Part_IV!$L$19:$L$38,$C32-Table_Year_1+IF(O$13&lt;=MONTH(Expected_COD),0,1),1))),0)</f>
        <v>0</v>
      </c>
      <c r="P32" s="36"/>
      <c r="Q32" s="112"/>
      <c r="R32" s="11"/>
      <c r="S32" s="4"/>
      <c r="T32" s="17"/>
      <c r="U32" s="4"/>
      <c r="V32" s="4"/>
      <c r="W32" s="94">
        <f t="shared" si="4"/>
        <v>2038</v>
      </c>
      <c r="X32" s="117">
        <f t="shared" si="1"/>
        <v>0.41776721428629549</v>
      </c>
      <c r="Y32" s="117">
        <f t="shared" si="2"/>
        <v>0.67297133310805779</v>
      </c>
      <c r="Z32" s="45">
        <f>Part_III!Q162</f>
        <v>0</v>
      </c>
      <c r="AA32" s="4"/>
      <c r="AB32" s="4"/>
      <c r="AC32" s="4"/>
    </row>
    <row r="33" spans="1:29" x14ac:dyDescent="0.25">
      <c r="A33" s="4"/>
      <c r="B33" s="10"/>
      <c r="C33" s="94">
        <f t="shared" si="3"/>
        <v>2039</v>
      </c>
      <c r="D33" s="110">
        <f>IF($X$6="Yes",IF(DATE($C33,D$13,1)&lt;Start_Date,0,IF(DATE($C33,D$13,1)&gt;DATE(YEAR(Expected_COD)+20,MONTH(Expected_COD),1),0,INDEX(Part_IV!$L$19:$L$38,$C33-Table_Year_1+IF(D$13&lt;=MONTH(Expected_COD),0,1),1))),0)</f>
        <v>0</v>
      </c>
      <c r="E33" s="110">
        <f>IF($X$6="Yes",IF(DATE($C33,E$13,1)&lt;Start_Date,0,IF(DATE($C33,E$13,1)&gt;DATE(YEAR(Expected_COD)+20,MONTH(Expected_COD),1),0,INDEX(Part_IV!$L$19:$L$38,$C33-Table_Year_1+IF(E$13&lt;=MONTH(Expected_COD),0,1),1))),0)</f>
        <v>0</v>
      </c>
      <c r="F33" s="110">
        <f>IF($X$6="Yes",IF(DATE($C33,F$13,1)&lt;Start_Date,0,IF(DATE($C33,F$13,1)&gt;DATE(YEAR(Expected_COD)+20,MONTH(Expected_COD),1),0,INDEX(Part_IV!$L$19:$L$38,$C33-Table_Year_1+IF(F$13&lt;=MONTH(Expected_COD),0,1),1))),0)</f>
        <v>0</v>
      </c>
      <c r="G33" s="110">
        <f>IF($X$6="Yes",IF(DATE($C33,G$13,1)&lt;Start_Date,0,IF(DATE($C33,G$13,1)&gt;DATE(YEAR(Expected_COD)+20,MONTH(Expected_COD),1),0,INDEX(Part_IV!$L$19:$L$38,$C33-Table_Year_1+IF(G$13&lt;=MONTH(Expected_COD),0,1),1))),0)</f>
        <v>0</v>
      </c>
      <c r="H33" s="110">
        <f>IF($X$6="Yes",IF(DATE($C33,H$13,1)&lt;Start_Date,0,IF(DATE($C33,H$13,1)&gt;DATE(YEAR(Expected_COD)+20,MONTH(Expected_COD),1),0,INDEX(Part_IV!$L$19:$L$38,$C33-Table_Year_1+IF(H$13&lt;=MONTH(Expected_COD),0,1),1))),0)</f>
        <v>0</v>
      </c>
      <c r="I33" s="110">
        <f>IF($X$6="Yes",IF(DATE($C33,I$13,1)&lt;Start_Date,0,IF(DATE($C33,I$13,1)&gt;DATE(YEAR(Expected_COD)+20,MONTH(Expected_COD),1),0,INDEX(Part_IV!$L$19:$L$38,$C33-Table_Year_1+IF(I$13&lt;=MONTH(Expected_COD),0,1),1))),0)</f>
        <v>0</v>
      </c>
      <c r="J33" s="110">
        <f>IF($X$6="Yes",IF(DATE($C33,J$13,1)&lt;Start_Date,0,IF(DATE($C33,J$13,1)&gt;DATE(YEAR(Expected_COD)+20,MONTH(Expected_COD),1),0,INDEX(Part_IV!$L$19:$L$38,$C33-Table_Year_1+IF(J$13&lt;=MONTH(Expected_COD),0,1),1))),0)</f>
        <v>0</v>
      </c>
      <c r="K33" s="110">
        <f>IF($X$6="Yes",IF(DATE($C33,K$13,1)&lt;Start_Date,0,IF(DATE($C33,K$13,1)&gt;DATE(YEAR(Expected_COD)+20,MONTH(Expected_COD),1),0,INDEX(Part_IV!$L$19:$L$38,$C33-Table_Year_1+IF(K$13&lt;=MONTH(Expected_COD),0,1),1))),0)</f>
        <v>0</v>
      </c>
      <c r="L33" s="110">
        <f>IF($X$6="Yes",IF(DATE($C33,L$13,1)&lt;Start_Date,0,IF(DATE($C33,L$13,1)&gt;DATE(YEAR(Expected_COD)+20,MONTH(Expected_COD),1),0,INDEX(Part_IV!$L$19:$L$38,$C33-Table_Year_1+IF(L$13&lt;=MONTH(Expected_COD),0,1),1))),0)</f>
        <v>0</v>
      </c>
      <c r="M33" s="110">
        <f>IF($X$6="Yes",IF(DATE($C33,M$13,1)&lt;Start_Date,0,IF(DATE($C33,M$13,1)&gt;DATE(YEAR(Expected_COD)+20,MONTH(Expected_COD),1),0,INDEX(Part_IV!$L$19:$L$38,$C33-Table_Year_1+IF(M$13&lt;=MONTH(Expected_COD),0,1),1))),0)</f>
        <v>0</v>
      </c>
      <c r="N33" s="110">
        <f>IF($X$6="Yes",IF(DATE($C33,N$13,1)&lt;Start_Date,0,IF(DATE($C33,N$13,1)&gt;DATE(YEAR(Expected_COD)+20,MONTH(Expected_COD),1),0,INDEX(Part_IV!$L$19:$L$38,$C33-Table_Year_1+IF(N$13&lt;=MONTH(Expected_COD),0,1),1))),0)</f>
        <v>0</v>
      </c>
      <c r="O33" s="110">
        <f>IF($X$6="Yes",IF(DATE($C33,O$13,1)&lt;Start_Date,0,IF(DATE($C33,O$13,1)&gt;DATE(YEAR(Expected_COD)+20,MONTH(Expected_COD),1),0,INDEX(Part_IV!$L$19:$L$38,$C33-Table_Year_1+IF(O$13&lt;=MONTH(Expected_COD),0,1),1))),0)</f>
        <v>0</v>
      </c>
      <c r="P33" s="36"/>
      <c r="Q33" s="112"/>
      <c r="R33" s="11"/>
      <c r="S33" s="4"/>
      <c r="T33" s="17"/>
      <c r="U33" s="4"/>
      <c r="V33" s="4"/>
      <c r="W33" s="94">
        <f t="shared" si="4"/>
        <v>2039</v>
      </c>
      <c r="X33" s="117">
        <f t="shared" si="1"/>
        <v>0.39992731916660851</v>
      </c>
      <c r="Y33" s="117">
        <f t="shared" si="2"/>
        <v>0.65977581677260566</v>
      </c>
      <c r="Z33" s="45">
        <f>Part_III!Q163</f>
        <v>0</v>
      </c>
      <c r="AA33" s="4"/>
      <c r="AB33" s="4"/>
      <c r="AC33" s="4"/>
    </row>
    <row r="34" spans="1:29" x14ac:dyDescent="0.25">
      <c r="A34" s="4"/>
      <c r="B34" s="10"/>
      <c r="C34" s="94">
        <f t="shared" si="3"/>
        <v>2040</v>
      </c>
      <c r="D34" s="110">
        <f>IF($X$6="Yes",IF(DATE($C34,D$13,1)&lt;Start_Date,0,IF(DATE($C34,D$13,1)&gt;DATE(YEAR(Expected_COD)+20,MONTH(Expected_COD),1),0,INDEX(Part_IV!$L$19:$L$38,$C34-Table_Year_1+IF(D$13&lt;=MONTH(Expected_COD),0,1),1))),0)</f>
        <v>0</v>
      </c>
      <c r="E34" s="110">
        <f>IF($X$6="Yes",IF(DATE($C34,E$13,1)&lt;Start_Date,0,IF(DATE($C34,E$13,1)&gt;DATE(YEAR(Expected_COD)+20,MONTH(Expected_COD),1),0,INDEX(Part_IV!$L$19:$L$38,$C34-Table_Year_1+IF(E$13&lt;=MONTH(Expected_COD),0,1),1))),0)</f>
        <v>0</v>
      </c>
      <c r="F34" s="110">
        <f>IF($X$6="Yes",IF(DATE($C34,F$13,1)&lt;Start_Date,0,IF(DATE($C34,F$13,1)&gt;DATE(YEAR(Expected_COD)+20,MONTH(Expected_COD),1),0,INDEX(Part_IV!$L$19:$L$38,$C34-Table_Year_1+IF(F$13&lt;=MONTH(Expected_COD),0,1),1))),0)</f>
        <v>0</v>
      </c>
      <c r="G34" s="110">
        <f>IF($X$6="Yes",IF(DATE($C34,G$13,1)&lt;Start_Date,0,IF(DATE($C34,G$13,1)&gt;DATE(YEAR(Expected_COD)+20,MONTH(Expected_COD),1),0,INDEX(Part_IV!$L$19:$L$38,$C34-Table_Year_1+IF(G$13&lt;=MONTH(Expected_COD),0,1),1))),0)</f>
        <v>0</v>
      </c>
      <c r="H34" s="110">
        <f>IF($X$6="Yes",IF(DATE($C34,H$13,1)&lt;Start_Date,0,IF(DATE($C34,H$13,1)&gt;DATE(YEAR(Expected_COD)+20,MONTH(Expected_COD),1),0,INDEX(Part_IV!$L$19:$L$38,$C34-Table_Year_1+IF(H$13&lt;=MONTH(Expected_COD),0,1),1))),0)</f>
        <v>0</v>
      </c>
      <c r="I34" s="110">
        <f>IF($X$6="Yes",IF(DATE($C34,I$13,1)&lt;Start_Date,0,IF(DATE($C34,I$13,1)&gt;DATE(YEAR(Expected_COD)+20,MONTH(Expected_COD),1),0,INDEX(Part_IV!$L$19:$L$38,$C34-Table_Year_1+IF(I$13&lt;=MONTH(Expected_COD),0,1),1))),0)</f>
        <v>0</v>
      </c>
      <c r="J34" s="110">
        <f>IF($X$6="Yes",IF(DATE($C34,J$13,1)&lt;Start_Date,0,IF(DATE($C34,J$13,1)&gt;DATE(YEAR(Expected_COD)+20,MONTH(Expected_COD),1),0,INDEX(Part_IV!$L$19:$L$38,$C34-Table_Year_1+IF(J$13&lt;=MONTH(Expected_COD),0,1),1))),0)</f>
        <v>0</v>
      </c>
      <c r="K34" s="110">
        <f>IF($X$6="Yes",IF(DATE($C34,K$13,1)&lt;Start_Date,0,IF(DATE($C34,K$13,1)&gt;DATE(YEAR(Expected_COD)+20,MONTH(Expected_COD),1),0,INDEX(Part_IV!$L$19:$L$38,$C34-Table_Year_1+IF(K$13&lt;=MONTH(Expected_COD),0,1),1))),0)</f>
        <v>0</v>
      </c>
      <c r="L34" s="110">
        <f>IF($X$6="Yes",IF(DATE($C34,L$13,1)&lt;Start_Date,0,IF(DATE($C34,L$13,1)&gt;DATE(YEAR(Expected_COD)+20,MONTH(Expected_COD),1),0,INDEX(Part_IV!$L$19:$L$38,$C34-Table_Year_1+IF(L$13&lt;=MONTH(Expected_COD),0,1),1))),0)</f>
        <v>0</v>
      </c>
      <c r="M34" s="110">
        <f>IF($X$6="Yes",IF(DATE($C34,M$13,1)&lt;Start_Date,0,IF(DATE($C34,M$13,1)&gt;DATE(YEAR(Expected_COD)+20,MONTH(Expected_COD),1),0,INDEX(Part_IV!$L$19:$L$38,$C34-Table_Year_1+IF(M$13&lt;=MONTH(Expected_COD),0,1),1))),0)</f>
        <v>0</v>
      </c>
      <c r="N34" s="110">
        <f>IF($X$6="Yes",IF(DATE($C34,N$13,1)&lt;Start_Date,0,IF(DATE($C34,N$13,1)&gt;DATE(YEAR(Expected_COD)+20,MONTH(Expected_COD),1),0,INDEX(Part_IV!$L$19:$L$38,$C34-Table_Year_1+IF(N$13&lt;=MONTH(Expected_COD),0,1),1))),0)</f>
        <v>0</v>
      </c>
      <c r="O34" s="110">
        <f>IF($X$6="Yes",IF(DATE($C34,O$13,1)&lt;Start_Date,0,IF(DATE($C34,O$13,1)&gt;DATE(YEAR(Expected_COD)+20,MONTH(Expected_COD),1),0,INDEX(Part_IV!$L$19:$L$38,$C34-Table_Year_1+IF(O$13&lt;=MONTH(Expected_COD),0,1),1))),0)</f>
        <v>0</v>
      </c>
      <c r="P34" s="36"/>
      <c r="Q34" s="112"/>
      <c r="R34" s="11"/>
      <c r="S34" s="4"/>
      <c r="T34" s="17"/>
      <c r="U34" s="4"/>
      <c r="V34" s="4"/>
      <c r="W34" s="94">
        <f t="shared" si="4"/>
        <v>2040</v>
      </c>
      <c r="X34" s="117">
        <f t="shared" si="1"/>
        <v>0.38284924030965806</v>
      </c>
      <c r="Y34" s="117">
        <f t="shared" si="2"/>
        <v>0.64683903605157411</v>
      </c>
      <c r="Z34" s="45">
        <f>Part_III!Q164</f>
        <v>0</v>
      </c>
      <c r="AA34" s="4"/>
      <c r="AB34" s="4"/>
      <c r="AC34" s="4"/>
    </row>
    <row r="35" spans="1:29" x14ac:dyDescent="0.25">
      <c r="A35" s="4"/>
      <c r="B35" s="10"/>
      <c r="C35" s="94">
        <f t="shared" si="3"/>
        <v>2041</v>
      </c>
      <c r="D35" s="110">
        <f>IF($X$6="Yes",IF(DATE($C35,D$13,1)&lt;Start_Date,0,IF(DATE($C35,D$13,1)&gt;DATE(YEAR(Expected_COD)+20,MONTH(Expected_COD),1),0,INDEX(Part_IV!$L$19:$L$38,$C35-Table_Year_1+IF(D$13&lt;=MONTH(Expected_COD),0,1),1))),0)</f>
        <v>0</v>
      </c>
      <c r="E35" s="110">
        <f>IF($X$6="Yes",IF(DATE($C35,E$13,1)&lt;Start_Date,0,IF(DATE($C35,E$13,1)&gt;DATE(YEAR(Expected_COD)+20,MONTH(Expected_COD),1),0,INDEX(Part_IV!$L$19:$L$38,$C35-Table_Year_1+IF(E$13&lt;=MONTH(Expected_COD),0,1),1))),0)</f>
        <v>0</v>
      </c>
      <c r="F35" s="110">
        <f>IF($X$6="Yes",IF(DATE($C35,F$13,1)&lt;Start_Date,0,IF(DATE($C35,F$13,1)&gt;DATE(YEAR(Expected_COD)+20,MONTH(Expected_COD),1),0,INDEX(Part_IV!$L$19:$L$38,$C35-Table_Year_1+IF(F$13&lt;=MONTH(Expected_COD),0,1),1))),0)</f>
        <v>0</v>
      </c>
      <c r="G35" s="110">
        <f>IF($X$6="Yes",IF(DATE($C35,G$13,1)&lt;Start_Date,0,IF(DATE($C35,G$13,1)&gt;DATE(YEAR(Expected_COD)+20,MONTH(Expected_COD),1),0,INDEX(Part_IV!$L$19:$L$38,$C35-Table_Year_1+IF(G$13&lt;=MONTH(Expected_COD),0,1),1))),0)</f>
        <v>0</v>
      </c>
      <c r="H35" s="110">
        <f>IF($X$6="Yes",IF(DATE($C35,H$13,1)&lt;Start_Date,0,IF(DATE($C35,H$13,1)&gt;DATE(YEAR(Expected_COD)+20,MONTH(Expected_COD),1),0,INDEX(Part_IV!$L$19:$L$38,$C35-Table_Year_1+IF(H$13&lt;=MONTH(Expected_COD),0,1),1))),0)</f>
        <v>0</v>
      </c>
      <c r="I35" s="110">
        <f>IF($X$6="Yes",IF(DATE($C35,I$13,1)&lt;Start_Date,0,IF(DATE($C35,I$13,1)&gt;DATE(YEAR(Expected_COD)+20,MONTH(Expected_COD),1),0,INDEX(Part_IV!$L$19:$L$38,$C35-Table_Year_1+IF(I$13&lt;=MONTH(Expected_COD),0,1),1))),0)</f>
        <v>0</v>
      </c>
      <c r="J35" s="110">
        <f>IF($X$6="Yes",IF(DATE($C35,J$13,1)&lt;Start_Date,0,IF(DATE($C35,J$13,1)&gt;DATE(YEAR(Expected_COD)+20,MONTH(Expected_COD),1),0,INDEX(Part_IV!$L$19:$L$38,$C35-Table_Year_1+IF(J$13&lt;=MONTH(Expected_COD),0,1),1))),0)</f>
        <v>0</v>
      </c>
      <c r="K35" s="110">
        <f>IF($X$6="Yes",IF(DATE($C35,K$13,1)&lt;Start_Date,0,IF(DATE($C35,K$13,1)&gt;DATE(YEAR(Expected_COD)+20,MONTH(Expected_COD),1),0,INDEX(Part_IV!$L$19:$L$38,$C35-Table_Year_1+IF(K$13&lt;=MONTH(Expected_COD),0,1),1))),0)</f>
        <v>0</v>
      </c>
      <c r="L35" s="110">
        <f>IF($X$6="Yes",IF(DATE($C35,L$13,1)&lt;Start_Date,0,IF(DATE($C35,L$13,1)&gt;DATE(YEAR(Expected_COD)+20,MONTH(Expected_COD),1),0,INDEX(Part_IV!$L$19:$L$38,$C35-Table_Year_1+IF(L$13&lt;=MONTH(Expected_COD),0,1),1))),0)</f>
        <v>0</v>
      </c>
      <c r="M35" s="110">
        <f>IF($X$6="Yes",IF(DATE($C35,M$13,1)&lt;Start_Date,0,IF(DATE($C35,M$13,1)&gt;DATE(YEAR(Expected_COD)+20,MONTH(Expected_COD),1),0,INDEX(Part_IV!$L$19:$L$38,$C35-Table_Year_1+IF(M$13&lt;=MONTH(Expected_COD),0,1),1))),0)</f>
        <v>0</v>
      </c>
      <c r="N35" s="110">
        <f>IF($X$6="Yes",IF(DATE($C35,N$13,1)&lt;Start_Date,0,IF(DATE($C35,N$13,1)&gt;DATE(YEAR(Expected_COD)+20,MONTH(Expected_COD),1),0,INDEX(Part_IV!$L$19:$L$38,$C35-Table_Year_1+IF(N$13&lt;=MONTH(Expected_COD),0,1),1))),0)</f>
        <v>0</v>
      </c>
      <c r="O35" s="110">
        <f>IF($X$6="Yes",IF(DATE($C35,O$13,1)&lt;Start_Date,0,IF(DATE($C35,O$13,1)&gt;DATE(YEAR(Expected_COD)+20,MONTH(Expected_COD),1),0,INDEX(Part_IV!$L$19:$L$38,$C35-Table_Year_1+IF(O$13&lt;=MONTH(Expected_COD),0,1),1))),0)</f>
        <v>0</v>
      </c>
      <c r="P35" s="36"/>
      <c r="Q35" s="112"/>
      <c r="R35" s="11"/>
      <c r="S35" s="4"/>
      <c r="T35" s="17"/>
      <c r="U35" s="4"/>
      <c r="V35" s="4"/>
      <c r="W35" s="94">
        <f t="shared" si="4"/>
        <v>2041</v>
      </c>
      <c r="X35" s="117">
        <f t="shared" si="1"/>
        <v>0.3665004459088233</v>
      </c>
      <c r="Y35" s="117">
        <f t="shared" si="2"/>
        <v>0.63415591769762181</v>
      </c>
      <c r="Z35" s="45">
        <f>Part_III!Q165</f>
        <v>0</v>
      </c>
      <c r="AA35" s="4"/>
      <c r="AB35" s="4"/>
      <c r="AC35" s="4"/>
    </row>
    <row r="36" spans="1:29" x14ac:dyDescent="0.25">
      <c r="A36" s="4"/>
      <c r="B36" s="10"/>
      <c r="C36" s="94">
        <f t="shared" si="3"/>
        <v>2042</v>
      </c>
      <c r="D36" s="110">
        <f>IF($X$6="Yes",IF(DATE($C36,D$13,1)&lt;Start_Date,0,IF(DATE($C36,D$13,1)&gt;DATE(YEAR(Expected_COD)+20,MONTH(Expected_COD),1),0,INDEX(Part_IV!$L$19:$L$38,$C36-Table_Year_1+IF(D$13&lt;=MONTH(Expected_COD),0,1),1))),0)</f>
        <v>0</v>
      </c>
      <c r="E36" s="110">
        <f>IF($X$6="Yes",IF(DATE($C36,E$13,1)&lt;Start_Date,0,IF(DATE($C36,E$13,1)&gt;DATE(YEAR(Expected_COD)+20,MONTH(Expected_COD),1),0,INDEX(Part_IV!$L$19:$L$38,$C36-Table_Year_1+IF(E$13&lt;=MONTH(Expected_COD),0,1),1))),0)</f>
        <v>0</v>
      </c>
      <c r="F36" s="110">
        <f>IF($X$6="Yes",IF(DATE($C36,F$13,1)&lt;Start_Date,0,IF(DATE($C36,F$13,1)&gt;DATE(YEAR(Expected_COD)+20,MONTH(Expected_COD),1),0,INDEX(Part_IV!$L$19:$L$38,$C36-Table_Year_1+IF(F$13&lt;=MONTH(Expected_COD),0,1),1))),0)</f>
        <v>0</v>
      </c>
      <c r="G36" s="110">
        <f>IF($X$6="Yes",IF(DATE($C36,G$13,1)&lt;Start_Date,0,IF(DATE($C36,G$13,1)&gt;DATE(YEAR(Expected_COD)+20,MONTH(Expected_COD),1),0,INDEX(Part_IV!$L$19:$L$38,$C36-Table_Year_1+IF(G$13&lt;=MONTH(Expected_COD),0,1),1))),0)</f>
        <v>0</v>
      </c>
      <c r="H36" s="110">
        <f>IF($X$6="Yes",IF(DATE($C36,H$13,1)&lt;Start_Date,0,IF(DATE($C36,H$13,1)&gt;DATE(YEAR(Expected_COD)+20,MONTH(Expected_COD),1),0,INDEX(Part_IV!$L$19:$L$38,$C36-Table_Year_1+IF(H$13&lt;=MONTH(Expected_COD),0,1),1))),0)</f>
        <v>0</v>
      </c>
      <c r="I36" s="110">
        <f>IF($X$6="Yes",IF(DATE($C36,I$13,1)&lt;Start_Date,0,IF(DATE($C36,I$13,1)&gt;DATE(YEAR(Expected_COD)+20,MONTH(Expected_COD),1),0,INDEX(Part_IV!$L$19:$L$38,$C36-Table_Year_1+IF(I$13&lt;=MONTH(Expected_COD),0,1),1))),0)</f>
        <v>0</v>
      </c>
      <c r="J36" s="110">
        <f>IF($X$6="Yes",IF(DATE($C36,J$13,1)&lt;Start_Date,0,IF(DATE($C36,J$13,1)&gt;DATE(YEAR(Expected_COD)+20,MONTH(Expected_COD),1),0,INDEX(Part_IV!$L$19:$L$38,$C36-Table_Year_1+IF(J$13&lt;=MONTH(Expected_COD),0,1),1))),0)</f>
        <v>0</v>
      </c>
      <c r="K36" s="110">
        <f>IF($X$6="Yes",IF(DATE($C36,K$13,1)&lt;Start_Date,0,IF(DATE($C36,K$13,1)&gt;DATE(YEAR(Expected_COD)+20,MONTH(Expected_COD),1),0,INDEX(Part_IV!$L$19:$L$38,$C36-Table_Year_1+IF(K$13&lt;=MONTH(Expected_COD),0,1),1))),0)</f>
        <v>0</v>
      </c>
      <c r="L36" s="110">
        <f>IF($X$6="Yes",IF(DATE($C36,L$13,1)&lt;Start_Date,0,IF(DATE($C36,L$13,1)&gt;DATE(YEAR(Expected_COD)+20,MONTH(Expected_COD),1),0,INDEX(Part_IV!$L$19:$L$38,$C36-Table_Year_1+IF(L$13&lt;=MONTH(Expected_COD),0,1),1))),0)</f>
        <v>0</v>
      </c>
      <c r="M36" s="110">
        <f>IF($X$6="Yes",IF(DATE($C36,M$13,1)&lt;Start_Date,0,IF(DATE($C36,M$13,1)&gt;DATE(YEAR(Expected_COD)+20,MONTH(Expected_COD),1),0,INDEX(Part_IV!$L$19:$L$38,$C36-Table_Year_1+IF(M$13&lt;=MONTH(Expected_COD),0,1),1))),0)</f>
        <v>0</v>
      </c>
      <c r="N36" s="110">
        <f>IF($X$6="Yes",IF(DATE($C36,N$13,1)&lt;Start_Date,0,IF(DATE($C36,N$13,1)&gt;DATE(YEAR(Expected_COD)+20,MONTH(Expected_COD),1),0,INDEX(Part_IV!$L$19:$L$38,$C36-Table_Year_1+IF(N$13&lt;=MONTH(Expected_COD),0,1),1))),0)</f>
        <v>0</v>
      </c>
      <c r="O36" s="110">
        <f>IF($X$6="Yes",IF(DATE($C36,O$13,1)&lt;Start_Date,0,IF(DATE($C36,O$13,1)&gt;DATE(YEAR(Expected_COD)+20,MONTH(Expected_COD),1),0,INDEX(Part_IV!$L$19:$L$38,$C36-Table_Year_1+IF(O$13&lt;=MONTH(Expected_COD),0,1),1))),0)</f>
        <v>0</v>
      </c>
      <c r="P36" s="36"/>
      <c r="Q36" s="112"/>
      <c r="R36" s="11"/>
      <c r="S36" s="4"/>
      <c r="T36" s="17"/>
      <c r="U36" s="4"/>
      <c r="V36" s="4"/>
      <c r="W36" s="94">
        <f t="shared" si="4"/>
        <v>2042</v>
      </c>
      <c r="X36" s="117">
        <f t="shared" si="1"/>
        <v>0.35084979336180172</v>
      </c>
      <c r="Y36" s="117">
        <f t="shared" si="2"/>
        <v>0.62172148793884485</v>
      </c>
      <c r="Z36" s="45">
        <f>Part_III!Q166</f>
        <v>0</v>
      </c>
      <c r="AA36" s="4"/>
      <c r="AB36" s="4"/>
      <c r="AC36" s="4"/>
    </row>
    <row r="37" spans="1:29" x14ac:dyDescent="0.25">
      <c r="A37" s="4"/>
      <c r="B37" s="10"/>
      <c r="C37" s="94">
        <f t="shared" si="3"/>
        <v>2043</v>
      </c>
      <c r="D37" s="110">
        <f>IF($X$6="Yes",IF(DATE($C37,D$13,1)&lt;Start_Date,0,IF(DATE($C37,D$13,1)&gt;DATE(YEAR(Expected_COD)+20,MONTH(Expected_COD),1),0,INDEX(Part_IV!$L$19:$L$38,$C37-Table_Year_1+IF(D$13&lt;=MONTH(Expected_COD),0,1),1))),0)</f>
        <v>0</v>
      </c>
      <c r="E37" s="110">
        <f>IF($X$6="Yes",IF(DATE($C37,E$13,1)&lt;Start_Date,0,IF(DATE($C37,E$13,1)&gt;DATE(YEAR(Expected_COD)+20,MONTH(Expected_COD),1),0,INDEX(Part_IV!$L$19:$L$38,$C37-Table_Year_1+IF(E$13&lt;=MONTH(Expected_COD),0,1),1))),0)</f>
        <v>0</v>
      </c>
      <c r="F37" s="110">
        <f>IF($X$6="Yes",IF(DATE($C37,F$13,1)&lt;Start_Date,0,IF(DATE($C37,F$13,1)&gt;DATE(YEAR(Expected_COD)+20,MONTH(Expected_COD),1),0,INDEX(Part_IV!$L$19:$L$38,$C37-Table_Year_1+IF(F$13&lt;=MONTH(Expected_COD),0,1),1))),0)</f>
        <v>0</v>
      </c>
      <c r="G37" s="110">
        <f>IF($X$6="Yes",IF(DATE($C37,G$13,1)&lt;Start_Date,0,IF(DATE($C37,G$13,1)&gt;DATE(YEAR(Expected_COD)+20,MONTH(Expected_COD),1),0,INDEX(Part_IV!$L$19:$L$38,$C37-Table_Year_1+IF(G$13&lt;=MONTH(Expected_COD),0,1),1))),0)</f>
        <v>0</v>
      </c>
      <c r="H37" s="110">
        <f>IF($X$6="Yes",IF(DATE($C37,H$13,1)&lt;Start_Date,0,IF(DATE($C37,H$13,1)&gt;DATE(YEAR(Expected_COD)+20,MONTH(Expected_COD),1),0,INDEX(Part_IV!$L$19:$L$38,$C37-Table_Year_1+IF(H$13&lt;=MONTH(Expected_COD),0,1),1))),0)</f>
        <v>0</v>
      </c>
      <c r="I37" s="110">
        <f>IF($X$6="Yes",IF(DATE($C37,I$13,1)&lt;Start_Date,0,IF(DATE($C37,I$13,1)&gt;DATE(YEAR(Expected_COD)+20,MONTH(Expected_COD),1),0,INDEX(Part_IV!$L$19:$L$38,$C37-Table_Year_1+IF(I$13&lt;=MONTH(Expected_COD),0,1),1))),0)</f>
        <v>0</v>
      </c>
      <c r="J37" s="110">
        <f>IF($X$6="Yes",IF(DATE($C37,J$13,1)&lt;Start_Date,0,IF(DATE($C37,J$13,1)&gt;DATE(YEAR(Expected_COD)+20,MONTH(Expected_COD),1),0,INDEX(Part_IV!$L$19:$L$38,$C37-Table_Year_1+IF(J$13&lt;=MONTH(Expected_COD),0,1),1))),0)</f>
        <v>0</v>
      </c>
      <c r="K37" s="110">
        <f>IF($X$6="Yes",IF(DATE($C37,K$13,1)&lt;Start_Date,0,IF(DATE($C37,K$13,1)&gt;DATE(YEAR(Expected_COD)+20,MONTH(Expected_COD),1),0,INDEX(Part_IV!$L$19:$L$38,$C37-Table_Year_1+IF(K$13&lt;=MONTH(Expected_COD),0,1),1))),0)</f>
        <v>0</v>
      </c>
      <c r="L37" s="110">
        <f>IF($X$6="Yes",IF(DATE($C37,L$13,1)&lt;Start_Date,0,IF(DATE($C37,L$13,1)&gt;DATE(YEAR(Expected_COD)+20,MONTH(Expected_COD),1),0,INDEX(Part_IV!$L$19:$L$38,$C37-Table_Year_1+IF(L$13&lt;=MONTH(Expected_COD),0,1),1))),0)</f>
        <v>0</v>
      </c>
      <c r="M37" s="110">
        <f>IF($X$6="Yes",IF(DATE($C37,M$13,1)&lt;Start_Date,0,IF(DATE($C37,M$13,1)&gt;DATE(YEAR(Expected_COD)+20,MONTH(Expected_COD),1),0,INDEX(Part_IV!$L$19:$L$38,$C37-Table_Year_1+IF(M$13&lt;=MONTH(Expected_COD),0,1),1))),0)</f>
        <v>0</v>
      </c>
      <c r="N37" s="110">
        <f>IF($X$6="Yes",IF(DATE($C37,N$13,1)&lt;Start_Date,0,IF(DATE($C37,N$13,1)&gt;DATE(YEAR(Expected_COD)+20,MONTH(Expected_COD),1),0,INDEX(Part_IV!$L$19:$L$38,$C37-Table_Year_1+IF(N$13&lt;=MONTH(Expected_COD),0,1),1))),0)</f>
        <v>0</v>
      </c>
      <c r="O37" s="110">
        <f>IF($X$6="Yes",IF(DATE($C37,O$13,1)&lt;Start_Date,0,IF(DATE($C37,O$13,1)&gt;DATE(YEAR(Expected_COD)+20,MONTH(Expected_COD),1),0,INDEX(Part_IV!$L$19:$L$38,$C37-Table_Year_1+IF(O$13&lt;=MONTH(Expected_COD),0,1),1))),0)</f>
        <v>0</v>
      </c>
      <c r="P37" s="36"/>
      <c r="Q37" s="112"/>
      <c r="R37" s="11"/>
      <c r="S37" s="4"/>
      <c r="T37" s="17"/>
      <c r="U37" s="4"/>
      <c r="V37" s="4"/>
      <c r="W37" s="94">
        <f t="shared" si="4"/>
        <v>2043</v>
      </c>
      <c r="X37" s="117">
        <f t="shared" si="1"/>
        <v>0.3358674699474779</v>
      </c>
      <c r="Y37" s="117">
        <f t="shared" si="2"/>
        <v>0.60953087052827937</v>
      </c>
      <c r="Z37" s="45">
        <f>Part_III!Q167</f>
        <v>0</v>
      </c>
      <c r="AA37" s="4"/>
      <c r="AB37" s="4"/>
      <c r="AC37" s="4"/>
    </row>
    <row r="38" spans="1:29" x14ac:dyDescent="0.25">
      <c r="A38" s="4"/>
      <c r="B38" s="10"/>
      <c r="C38" s="94">
        <f t="shared" si="3"/>
        <v>2044</v>
      </c>
      <c r="D38" s="110">
        <f>IF($X$6="Yes",IF(DATE($C38,D$13,1)&lt;Start_Date,0,IF(DATE($C38,D$13,1)&gt;DATE(YEAR(Expected_COD)+20,MONTH(Expected_COD),1),0,INDEX(Part_IV!$L$19:$L$38,$C38-Table_Year_1+IF(D$13&lt;=MONTH(Expected_COD),0,1),1))),0)</f>
        <v>0</v>
      </c>
      <c r="E38" s="110">
        <f>IF($X$6="Yes",IF(DATE($C38,E$13,1)&lt;Start_Date,0,IF(DATE($C38,E$13,1)&gt;DATE(YEAR(Expected_COD)+20,MONTH(Expected_COD),1),0,INDEX(Part_IV!$L$19:$L$38,$C38-Table_Year_1+IF(E$13&lt;=MONTH(Expected_COD),0,1),1))),0)</f>
        <v>0</v>
      </c>
      <c r="F38" s="110">
        <f>IF($X$6="Yes",IF(DATE($C38,F$13,1)&lt;Start_Date,0,IF(DATE($C38,F$13,1)&gt;DATE(YEAR(Expected_COD)+20,MONTH(Expected_COD),1),0,INDEX(Part_IV!$L$19:$L$38,$C38-Table_Year_1+IF(F$13&lt;=MONTH(Expected_COD),0,1),1))),0)</f>
        <v>0</v>
      </c>
      <c r="G38" s="110">
        <f>IF($X$6="Yes",IF(DATE($C38,G$13,1)&lt;Start_Date,0,IF(DATE($C38,G$13,1)&gt;DATE(YEAR(Expected_COD)+20,MONTH(Expected_COD),1),0,INDEX(Part_IV!$L$19:$L$38,$C38-Table_Year_1+IF(G$13&lt;=MONTH(Expected_COD),0,1),1))),0)</f>
        <v>0</v>
      </c>
      <c r="H38" s="110">
        <f>IF($X$6="Yes",IF(DATE($C38,H$13,1)&lt;Start_Date,0,IF(DATE($C38,H$13,1)&gt;DATE(YEAR(Expected_COD)+20,MONTH(Expected_COD),1),0,INDEX(Part_IV!$L$19:$L$38,$C38-Table_Year_1+IF(H$13&lt;=MONTH(Expected_COD),0,1),1))),0)</f>
        <v>0</v>
      </c>
      <c r="I38" s="110">
        <f>IF($X$6="Yes",IF(DATE($C38,I$13,1)&lt;Start_Date,0,IF(DATE($C38,I$13,1)&gt;DATE(YEAR(Expected_COD)+20,MONTH(Expected_COD),1),0,INDEX(Part_IV!$L$19:$L$38,$C38-Table_Year_1+IF(I$13&lt;=MONTH(Expected_COD),0,1),1))),0)</f>
        <v>0</v>
      </c>
      <c r="J38" s="110">
        <f>IF($X$6="Yes",IF(DATE($C38,J$13,1)&lt;Start_Date,0,IF(DATE($C38,J$13,1)&gt;DATE(YEAR(Expected_COD)+20,MONTH(Expected_COD),1),0,INDEX(Part_IV!$L$19:$L$38,$C38-Table_Year_1+IF(J$13&lt;=MONTH(Expected_COD),0,1),1))),0)</f>
        <v>0</v>
      </c>
      <c r="K38" s="110">
        <f>IF($X$6="Yes",IF(DATE($C38,K$13,1)&lt;Start_Date,0,IF(DATE($C38,K$13,1)&gt;DATE(YEAR(Expected_COD)+20,MONTH(Expected_COD),1),0,INDEX(Part_IV!$L$19:$L$38,$C38-Table_Year_1+IF(K$13&lt;=MONTH(Expected_COD),0,1),1))),0)</f>
        <v>0</v>
      </c>
      <c r="L38" s="110">
        <f>IF($X$6="Yes",IF(DATE($C38,L$13,1)&lt;Start_Date,0,IF(DATE($C38,L$13,1)&gt;DATE(YEAR(Expected_COD)+20,MONTH(Expected_COD),1),0,INDEX(Part_IV!$L$19:$L$38,$C38-Table_Year_1+IF(L$13&lt;=MONTH(Expected_COD),0,1),1))),0)</f>
        <v>0</v>
      </c>
      <c r="M38" s="110">
        <f>IF($X$6="Yes",IF(DATE($C38,M$13,1)&lt;Start_Date,0,IF(DATE($C38,M$13,1)&gt;DATE(YEAR(Expected_COD)+20,MONTH(Expected_COD),1),0,INDEX(Part_IV!$L$19:$L$38,$C38-Table_Year_1+IF(M$13&lt;=MONTH(Expected_COD),0,1),1))),0)</f>
        <v>0</v>
      </c>
      <c r="N38" s="110">
        <f>IF($X$6="Yes",IF(DATE($C38,N$13,1)&lt;Start_Date,0,IF(DATE($C38,N$13,1)&gt;DATE(YEAR(Expected_COD)+20,MONTH(Expected_COD),1),0,INDEX(Part_IV!$L$19:$L$38,$C38-Table_Year_1+IF(N$13&lt;=MONTH(Expected_COD),0,1),1))),0)</f>
        <v>0</v>
      </c>
      <c r="O38" s="110">
        <f>IF($X$6="Yes",IF(DATE($C38,O$13,1)&lt;Start_Date,0,IF(DATE($C38,O$13,1)&gt;DATE(YEAR(Expected_COD)+20,MONTH(Expected_COD),1),0,INDEX(Part_IV!$L$19:$L$38,$C38-Table_Year_1+IF(O$13&lt;=MONTH(Expected_COD),0,1),1))),0)</f>
        <v>0</v>
      </c>
      <c r="P38" s="36"/>
      <c r="Q38" s="112"/>
      <c r="R38" s="11"/>
      <c r="S38" s="4"/>
      <c r="T38" s="17"/>
      <c r="U38" s="4"/>
      <c r="V38" s="4"/>
      <c r="W38" s="94">
        <f t="shared" si="4"/>
        <v>2044</v>
      </c>
      <c r="X38" s="117">
        <f t="shared" si="1"/>
        <v>0.32152493603606513</v>
      </c>
      <c r="Y38" s="117">
        <f t="shared" si="2"/>
        <v>0.59757928483164635</v>
      </c>
      <c r="Z38" s="45">
        <f>Part_III!Q168</f>
        <v>0</v>
      </c>
      <c r="AA38" s="4"/>
      <c r="AB38" s="4"/>
      <c r="AC38" s="4"/>
    </row>
    <row r="39" spans="1:29" x14ac:dyDescent="0.25">
      <c r="A39" s="4"/>
      <c r="B39" s="10"/>
      <c r="C39" s="94">
        <f t="shared" si="3"/>
        <v>2045</v>
      </c>
      <c r="D39" s="110">
        <f>IF($X$6="Yes",IF(DATE($C39,D$13,1)&lt;Start_Date,0,IF(DATE($C39,D$13,1)&gt;DATE(YEAR(Expected_COD)+20,MONTH(Expected_COD),1),0,INDEX(Part_IV!$L$19:$L$38,$C39-Table_Year_1+IF(D$13&lt;=MONTH(Expected_COD),0,1),1))),0)</f>
        <v>0</v>
      </c>
      <c r="E39" s="110">
        <f>IF($X$6="Yes",IF(DATE($C39,E$13,1)&lt;Start_Date,0,IF(DATE($C39,E$13,1)&gt;DATE(YEAR(Expected_COD)+20,MONTH(Expected_COD),1),0,INDEX(Part_IV!$L$19:$L$38,$C39-Table_Year_1+IF(E$13&lt;=MONTH(Expected_COD),0,1),1))),0)</f>
        <v>0</v>
      </c>
      <c r="F39" s="110">
        <f>IF($X$6="Yes",IF(DATE($C39,F$13,1)&lt;Start_Date,0,IF(DATE($C39,F$13,1)&gt;DATE(YEAR(Expected_COD)+20,MONTH(Expected_COD),1),0,INDEX(Part_IV!$L$19:$L$38,$C39-Table_Year_1+IF(F$13&lt;=MONTH(Expected_COD),0,1),1))),0)</f>
        <v>0</v>
      </c>
      <c r="G39" s="110">
        <f>IF($X$6="Yes",IF(DATE($C39,G$13,1)&lt;Start_Date,0,IF(DATE($C39,G$13,1)&gt;DATE(YEAR(Expected_COD)+20,MONTH(Expected_COD),1),0,INDEX(Part_IV!$L$19:$L$38,$C39-Table_Year_1+IF(G$13&lt;=MONTH(Expected_COD),0,1),1))),0)</f>
        <v>0</v>
      </c>
      <c r="H39" s="110">
        <f>IF($X$6="Yes",IF(DATE($C39,H$13,1)&lt;Start_Date,0,IF(DATE($C39,H$13,1)&gt;DATE(YEAR(Expected_COD)+20,MONTH(Expected_COD),1),0,INDEX(Part_IV!$L$19:$L$38,$C39-Table_Year_1+IF(H$13&lt;=MONTH(Expected_COD),0,1),1))),0)</f>
        <v>0</v>
      </c>
      <c r="I39" s="110">
        <f>IF($X$6="Yes",IF(DATE($C39,I$13,1)&lt;Start_Date,0,IF(DATE($C39,I$13,1)&gt;DATE(YEAR(Expected_COD)+20,MONTH(Expected_COD),1),0,INDEX(Part_IV!$L$19:$L$38,$C39-Table_Year_1+IF(I$13&lt;=MONTH(Expected_COD),0,1),1))),0)</f>
        <v>0</v>
      </c>
      <c r="J39" s="110">
        <f>IF($X$6="Yes",IF(DATE($C39,J$13,1)&lt;Start_Date,0,IF(DATE($C39,J$13,1)&gt;DATE(YEAR(Expected_COD)+20,MONTH(Expected_COD),1),0,INDEX(Part_IV!$L$19:$L$38,$C39-Table_Year_1+IF(J$13&lt;=MONTH(Expected_COD),0,1),1))),0)</f>
        <v>0</v>
      </c>
      <c r="K39" s="110">
        <f>IF($X$6="Yes",IF(DATE($C39,K$13,1)&lt;Start_Date,0,IF(DATE($C39,K$13,1)&gt;DATE(YEAR(Expected_COD)+20,MONTH(Expected_COD),1),0,INDEX(Part_IV!$L$19:$L$38,$C39-Table_Year_1+IF(K$13&lt;=MONTH(Expected_COD),0,1),1))),0)</f>
        <v>0</v>
      </c>
      <c r="L39" s="110">
        <f>IF($X$6="Yes",IF(DATE($C39,L$13,1)&lt;Start_Date,0,IF(DATE($C39,L$13,1)&gt;DATE(YEAR(Expected_COD)+20,MONTH(Expected_COD),1),0,INDEX(Part_IV!$L$19:$L$38,$C39-Table_Year_1+IF(L$13&lt;=MONTH(Expected_COD),0,1),1))),0)</f>
        <v>0</v>
      </c>
      <c r="M39" s="110">
        <f>IF($X$6="Yes",IF(DATE($C39,M$13,1)&lt;Start_Date,0,IF(DATE($C39,M$13,1)&gt;DATE(YEAR(Expected_COD)+20,MONTH(Expected_COD),1),0,INDEX(Part_IV!$L$19:$L$38,$C39-Table_Year_1+IF(M$13&lt;=MONTH(Expected_COD),0,1),1))),0)</f>
        <v>0</v>
      </c>
      <c r="N39" s="110">
        <f>IF($X$6="Yes",IF(DATE($C39,N$13,1)&lt;Start_Date,0,IF(DATE($C39,N$13,1)&gt;DATE(YEAR(Expected_COD)+20,MONTH(Expected_COD),1),0,INDEX(Part_IV!$L$19:$L$38,$C39-Table_Year_1+IF(N$13&lt;=MONTH(Expected_COD),0,1),1))),0)</f>
        <v>0</v>
      </c>
      <c r="O39" s="110">
        <f>IF($X$6="Yes",IF(DATE($C39,O$13,1)&lt;Start_Date,0,IF(DATE($C39,O$13,1)&gt;DATE(YEAR(Expected_COD)+20,MONTH(Expected_COD),1),0,INDEX(Part_IV!$L$19:$L$38,$C39-Table_Year_1+IF(O$13&lt;=MONTH(Expected_COD),0,1),1))),0)</f>
        <v>0</v>
      </c>
      <c r="P39" s="36"/>
      <c r="Q39" s="112"/>
      <c r="R39" s="11"/>
      <c r="S39" s="4"/>
      <c r="T39" s="17"/>
      <c r="U39" s="4"/>
      <c r="V39" s="4"/>
      <c r="W39" s="94">
        <f t="shared" si="4"/>
        <v>2045</v>
      </c>
      <c r="X39" s="117">
        <f t="shared" si="1"/>
        <v>0.30779487072434214</v>
      </c>
      <c r="Y39" s="117">
        <f t="shared" si="2"/>
        <v>0.58586204395259456</v>
      </c>
      <c r="Z39" s="45">
        <f>Part_III!Q169</f>
        <v>0</v>
      </c>
      <c r="AA39" s="4"/>
      <c r="AB39" s="4"/>
      <c r="AC39" s="4"/>
    </row>
    <row r="40" spans="1:29" x14ac:dyDescent="0.25">
      <c r="A40" s="4"/>
      <c r="B40" s="10"/>
      <c r="C40" s="94">
        <f t="shared" si="3"/>
        <v>2046</v>
      </c>
      <c r="D40" s="110">
        <f>IF($X$6="Yes",IF(DATE($C40,D$13,1)&lt;Start_Date,0,IF(DATE($C40,D$13,1)&gt;DATE(YEAR(Expected_COD)+20,MONTH(Expected_COD),1),0,INDEX(Part_IV!$L$19:$L$38,$C40-Table_Year_1+IF(D$13&lt;=MONTH(Expected_COD),0,1),1))),0)</f>
        <v>0</v>
      </c>
      <c r="E40" s="110">
        <f>IF($X$6="Yes",IF(DATE($C40,E$13,1)&lt;Start_Date,0,IF(DATE($C40,E$13,1)&gt;DATE(YEAR(Expected_COD)+20,MONTH(Expected_COD),1),0,INDEX(Part_IV!$L$19:$L$38,$C40-Table_Year_1+IF(E$13&lt;=MONTH(Expected_COD),0,1),1))),0)</f>
        <v>0</v>
      </c>
      <c r="F40" s="110">
        <f>IF($X$6="Yes",IF(DATE($C40,F$13,1)&lt;Start_Date,0,IF(DATE($C40,F$13,1)&gt;DATE(YEAR(Expected_COD)+20,MONTH(Expected_COD),1),0,INDEX(Part_IV!$L$19:$L$38,$C40-Table_Year_1+IF(F$13&lt;=MONTH(Expected_COD),0,1),1))),0)</f>
        <v>0</v>
      </c>
      <c r="G40" s="110">
        <f>IF($X$6="Yes",IF(DATE($C40,G$13,1)&lt;Start_Date,0,IF(DATE($C40,G$13,1)&gt;DATE(YEAR(Expected_COD)+20,MONTH(Expected_COD),1),0,INDEX(Part_IV!$L$19:$L$38,$C40-Table_Year_1+IF(G$13&lt;=MONTH(Expected_COD),0,1),1))),0)</f>
        <v>0</v>
      </c>
      <c r="H40" s="110">
        <f>IF($X$6="Yes",IF(DATE($C40,H$13,1)&lt;Start_Date,0,IF(DATE($C40,H$13,1)&gt;DATE(YEAR(Expected_COD)+20,MONTH(Expected_COD),1),0,INDEX(Part_IV!$L$19:$L$38,$C40-Table_Year_1+IF(H$13&lt;=MONTH(Expected_COD),0,1),1))),0)</f>
        <v>0</v>
      </c>
      <c r="I40" s="110">
        <f>IF($X$6="Yes",IF(DATE($C40,I$13,1)&lt;Start_Date,0,IF(DATE($C40,I$13,1)&gt;DATE(YEAR(Expected_COD)+20,MONTH(Expected_COD),1),0,INDEX(Part_IV!$L$19:$L$38,$C40-Table_Year_1+IF(I$13&lt;=MONTH(Expected_COD),0,1),1))),0)</f>
        <v>0</v>
      </c>
      <c r="J40" s="110">
        <f>IF($X$6="Yes",IF(DATE($C40,J$13,1)&lt;Start_Date,0,IF(DATE($C40,J$13,1)&gt;DATE(YEAR(Expected_COD)+20,MONTH(Expected_COD),1),0,INDEX(Part_IV!$L$19:$L$38,$C40-Table_Year_1+IF(J$13&lt;=MONTH(Expected_COD),0,1),1))),0)</f>
        <v>0</v>
      </c>
      <c r="K40" s="110">
        <f>IF($X$6="Yes",IF(DATE($C40,K$13,1)&lt;Start_Date,0,IF(DATE($C40,K$13,1)&gt;DATE(YEAR(Expected_COD)+20,MONTH(Expected_COD),1),0,INDEX(Part_IV!$L$19:$L$38,$C40-Table_Year_1+IF(K$13&lt;=MONTH(Expected_COD),0,1),1))),0)</f>
        <v>0</v>
      </c>
      <c r="L40" s="110">
        <f>IF($X$6="Yes",IF(DATE($C40,L$13,1)&lt;Start_Date,0,IF(DATE($C40,L$13,1)&gt;DATE(YEAR(Expected_COD)+20,MONTH(Expected_COD),1),0,INDEX(Part_IV!$L$19:$L$38,$C40-Table_Year_1+IF(L$13&lt;=MONTH(Expected_COD),0,1),1))),0)</f>
        <v>0</v>
      </c>
      <c r="M40" s="110">
        <f>IF($X$6="Yes",IF(DATE($C40,M$13,1)&lt;Start_Date,0,IF(DATE($C40,M$13,1)&gt;DATE(YEAR(Expected_COD)+20,MONTH(Expected_COD),1),0,INDEX(Part_IV!$L$19:$L$38,$C40-Table_Year_1+IF(M$13&lt;=MONTH(Expected_COD),0,1),1))),0)</f>
        <v>0</v>
      </c>
      <c r="N40" s="110">
        <f>IF($X$6="Yes",IF(DATE($C40,N$13,1)&lt;Start_Date,0,IF(DATE($C40,N$13,1)&gt;DATE(YEAR(Expected_COD)+20,MONTH(Expected_COD),1),0,INDEX(Part_IV!$L$19:$L$38,$C40-Table_Year_1+IF(N$13&lt;=MONTH(Expected_COD),0,1),1))),0)</f>
        <v>0</v>
      </c>
      <c r="O40" s="110">
        <f>IF($X$6="Yes",IF(DATE($C40,O$13,1)&lt;Start_Date,0,IF(DATE($C40,O$13,1)&gt;DATE(YEAR(Expected_COD)+20,MONTH(Expected_COD),1),0,INDEX(Part_IV!$L$19:$L$38,$C40-Table_Year_1+IF(O$13&lt;=MONTH(Expected_COD),0,1),1))),0)</f>
        <v>0</v>
      </c>
      <c r="P40" s="36"/>
      <c r="Q40" s="112"/>
      <c r="R40" s="11"/>
      <c r="S40" s="4"/>
      <c r="T40" s="17" t="s">
        <v>145</v>
      </c>
      <c r="U40" s="4"/>
      <c r="V40" s="4"/>
      <c r="W40" s="94">
        <f t="shared" si="4"/>
        <v>2046</v>
      </c>
      <c r="X40" s="117">
        <f t="shared" si="1"/>
        <v>0.29465111979242509</v>
      </c>
      <c r="Y40" s="117">
        <f t="shared" si="2"/>
        <v>0.57437455289470041</v>
      </c>
      <c r="Z40" s="45">
        <f>Part_III!Q170</f>
        <v>0</v>
      </c>
      <c r="AA40" s="4"/>
      <c r="AB40" s="4"/>
      <c r="AC40" s="4"/>
    </row>
    <row r="41" spans="1:29" x14ac:dyDescent="0.25">
      <c r="A41" s="4"/>
      <c r="B41" s="13"/>
      <c r="C41" s="14"/>
      <c r="D41" s="14"/>
      <c r="E41" s="1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15"/>
      <c r="S41" s="4"/>
      <c r="T41" s="17"/>
      <c r="U41" s="4"/>
      <c r="V41" s="4"/>
      <c r="W41" s="4"/>
      <c r="X41" s="4"/>
      <c r="Y41" s="4"/>
      <c r="Z41" s="4"/>
      <c r="AA41" s="4"/>
      <c r="AB41" s="4"/>
      <c r="AC41" s="4"/>
    </row>
    <row r="42" spans="1:29" x14ac:dyDescent="0.25">
      <c r="A42" s="4"/>
      <c r="B42" s="113"/>
      <c r="C42" s="113"/>
      <c r="D42" s="113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3"/>
      <c r="S42" s="4"/>
      <c r="T42" s="17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x14ac:dyDescent="0.25">
      <c r="A43" s="4"/>
      <c r="B43" s="6"/>
      <c r="C43" s="145" t="str">
        <f>Part_I!$C$2</f>
        <v>DRAFT / All Contents Subject to Further Deliberation and Final Decision</v>
      </c>
      <c r="D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  <c r="S43" s="4"/>
      <c r="T43" s="17"/>
      <c r="U43" s="4"/>
      <c r="V43" s="4"/>
      <c r="W43" s="4"/>
      <c r="X43" s="4"/>
      <c r="Y43" s="4"/>
      <c r="Z43" s="4"/>
      <c r="AA43" s="4"/>
      <c r="AB43" s="4"/>
      <c r="AC43" s="4"/>
    </row>
    <row r="44" spans="1:29" ht="18.75" x14ac:dyDescent="0.3">
      <c r="A44" s="4"/>
      <c r="B44" s="10"/>
      <c r="C44" s="158" t="str">
        <f>Part_I!$C$3</f>
        <v>Offer Data Form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1"/>
      <c r="S44" s="4"/>
      <c r="T44" s="17"/>
      <c r="U44" s="4"/>
      <c r="V44" s="4"/>
      <c r="W44" s="4"/>
      <c r="X44" s="4"/>
      <c r="Y44" s="4"/>
      <c r="Z44" s="4"/>
      <c r="AA44" s="4"/>
      <c r="AB44" s="4"/>
      <c r="AC44" s="4"/>
    </row>
    <row r="45" spans="1:29" ht="15.75" x14ac:dyDescent="0.25">
      <c r="A45" s="4"/>
      <c r="B45" s="10"/>
      <c r="C45" s="159" t="str">
        <f>Part_I!$C$4</f>
        <v>NYSERDA RFP No.  ORECRFP18-1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1"/>
      <c r="S45" s="4"/>
      <c r="T45" s="17"/>
      <c r="U45" s="4"/>
      <c r="V45" s="4"/>
      <c r="W45" s="4"/>
      <c r="X45" s="4"/>
      <c r="Y45" s="4"/>
      <c r="Z45" s="4"/>
      <c r="AA45" s="4"/>
      <c r="AB45" s="4"/>
      <c r="AC45" s="4"/>
    </row>
    <row r="46" spans="1:29" ht="15.75" x14ac:dyDescent="0.25">
      <c r="A46" s="4"/>
      <c r="B46" s="10"/>
      <c r="C46" s="159" t="s">
        <v>75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1"/>
      <c r="S46" s="4"/>
      <c r="T46" s="17"/>
      <c r="U46" s="4"/>
      <c r="V46" s="4"/>
      <c r="W46" s="4"/>
      <c r="X46" s="4"/>
      <c r="Y46" s="4"/>
      <c r="Z46" s="4"/>
      <c r="AA46" s="4"/>
      <c r="AB46" s="4"/>
      <c r="AC46" s="4"/>
    </row>
    <row r="47" spans="1:29" ht="12" customHeight="1" x14ac:dyDescent="0.25">
      <c r="A47" s="4"/>
      <c r="B47" s="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/>
      <c r="S47" s="4"/>
      <c r="T47" s="17"/>
      <c r="U47" s="4"/>
      <c r="V47" s="4"/>
      <c r="W47" s="4"/>
      <c r="X47" s="4"/>
      <c r="Y47" s="4"/>
      <c r="Z47" s="4"/>
      <c r="AA47" s="4"/>
      <c r="AB47" s="4"/>
      <c r="AC47" s="4"/>
    </row>
    <row r="48" spans="1:29" ht="15" customHeight="1" x14ac:dyDescent="0.25">
      <c r="A48" s="4"/>
      <c r="B48" s="10"/>
      <c r="C48" s="12" t="str">
        <f>Part_I!$C$9</f>
        <v>Proposer Name</v>
      </c>
      <c r="D48" s="12"/>
      <c r="E48" s="12"/>
      <c r="F48" s="12"/>
      <c r="G48" s="12"/>
      <c r="H48" s="173" t="str">
        <f>Project_Sponsor</f>
        <v xml:space="preserve">  </v>
      </c>
      <c r="I48" s="173"/>
      <c r="J48" s="173"/>
      <c r="K48" s="173"/>
      <c r="L48" s="173"/>
      <c r="M48" s="173"/>
      <c r="N48" s="173"/>
      <c r="O48" s="173"/>
      <c r="P48" s="173"/>
      <c r="Q48" s="12"/>
      <c r="R48" s="11"/>
      <c r="S48" s="4"/>
      <c r="T48" s="17"/>
      <c r="U48" s="4"/>
      <c r="V48" s="4"/>
      <c r="W48" s="4"/>
      <c r="X48" s="4"/>
      <c r="Y48" s="4"/>
      <c r="Z48" s="4"/>
      <c r="AA48" s="4"/>
      <c r="AB48" s="4"/>
      <c r="AC48" s="4"/>
    </row>
    <row r="49" spans="1:29" x14ac:dyDescent="0.25">
      <c r="A49" s="4"/>
      <c r="B49" s="10"/>
      <c r="C49" s="12" t="str">
        <f>Part_I!$C$11</f>
        <v>Offshore Wind Generation Facility Name</v>
      </c>
      <c r="D49" s="12"/>
      <c r="E49" s="12"/>
      <c r="F49" s="12"/>
      <c r="G49" s="12"/>
      <c r="H49" s="173" t="str">
        <f>Facility_Name</f>
        <v xml:space="preserve">  </v>
      </c>
      <c r="I49" s="173"/>
      <c r="J49" s="173"/>
      <c r="K49" s="173"/>
      <c r="L49" s="173"/>
      <c r="M49" s="173"/>
      <c r="N49" s="173"/>
      <c r="O49" s="173"/>
      <c r="P49" s="173"/>
      <c r="Q49" s="32"/>
      <c r="R49" s="11"/>
      <c r="S49" s="4"/>
      <c r="T49" s="17"/>
      <c r="U49" s="4"/>
      <c r="V49" s="4"/>
      <c r="W49" s="4"/>
      <c r="X49" s="4"/>
      <c r="Y49" s="4"/>
      <c r="Z49" s="4"/>
      <c r="AA49" s="4"/>
      <c r="AB49" s="4"/>
      <c r="AC49" s="4"/>
    </row>
    <row r="50" spans="1:29" x14ac:dyDescent="0.25">
      <c r="A50" s="4"/>
      <c r="B50" s="10"/>
      <c r="C50" s="12" t="str">
        <f>Part_I!$C$16</f>
        <v>Offer Data Form ID Name</v>
      </c>
      <c r="D50" s="12"/>
      <c r="E50" s="12"/>
      <c r="F50" s="12"/>
      <c r="G50" s="12"/>
      <c r="H50" s="174" t="str">
        <f>Offer_Data_Form_ID_Name</f>
        <v/>
      </c>
      <c r="I50" s="174"/>
      <c r="J50" s="174"/>
      <c r="K50" s="174"/>
      <c r="L50" s="174"/>
      <c r="M50" s="174"/>
      <c r="N50" s="174"/>
      <c r="O50" s="174"/>
      <c r="P50" s="174"/>
      <c r="Q50" s="32"/>
      <c r="R50" s="11"/>
      <c r="S50" s="4"/>
      <c r="T50" s="17"/>
      <c r="U50" s="4"/>
      <c r="V50" s="4"/>
      <c r="W50" s="4"/>
      <c r="X50" s="4"/>
      <c r="Y50" s="4"/>
      <c r="Z50" s="4"/>
      <c r="AA50" s="4"/>
      <c r="AB50" s="4"/>
      <c r="AC50" s="4"/>
    </row>
    <row r="51" spans="1:29" ht="7.5" customHeight="1" x14ac:dyDescent="0.25">
      <c r="A51" s="4"/>
      <c r="B51" s="10"/>
      <c r="C51" s="12"/>
      <c r="D51" s="12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11"/>
      <c r="S51" s="4"/>
      <c r="T51" s="17"/>
      <c r="U51" s="4"/>
      <c r="V51" s="4"/>
      <c r="W51" s="4"/>
      <c r="X51" s="4"/>
      <c r="Y51" s="4"/>
      <c r="Z51" s="4"/>
      <c r="AA51" s="4"/>
      <c r="AB51" s="4"/>
      <c r="AC51" s="4"/>
    </row>
    <row r="52" spans="1:29" x14ac:dyDescent="0.25">
      <c r="A52" s="4"/>
      <c r="B52" s="10"/>
      <c r="C52" s="184" t="str">
        <f>C11</f>
        <v>Price/Tenor Offer Type 4 - Non-Decreasing Price, 20-year Tenor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1"/>
      <c r="S52" s="4"/>
      <c r="T52" s="17"/>
      <c r="U52" s="4"/>
      <c r="V52" s="4"/>
      <c r="W52" s="4"/>
      <c r="X52" s="4"/>
      <c r="Y52" s="4"/>
      <c r="Z52" s="4"/>
      <c r="AA52" s="4"/>
      <c r="AB52" s="4"/>
      <c r="AC52" s="4"/>
    </row>
    <row r="53" spans="1:29" x14ac:dyDescent="0.25">
      <c r="A53" s="4"/>
      <c r="B53" s="10"/>
      <c r="C53" s="184" t="s">
        <v>78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1"/>
      <c r="S53" s="4"/>
      <c r="T53" s="17"/>
      <c r="U53" s="4"/>
      <c r="V53" s="4"/>
      <c r="W53" s="4"/>
      <c r="X53" s="4"/>
      <c r="Y53" s="4"/>
      <c r="Z53" s="4"/>
      <c r="AA53" s="4"/>
      <c r="AB53" s="4"/>
      <c r="AC53" s="4"/>
    </row>
    <row r="54" spans="1:29" ht="11.25" customHeight="1" x14ac:dyDescent="0.25">
      <c r="A54" s="4"/>
      <c r="B54" s="10"/>
      <c r="C54" s="92"/>
      <c r="D54" s="47">
        <v>1</v>
      </c>
      <c r="E54" s="47">
        <f>D54+1</f>
        <v>2</v>
      </c>
      <c r="F54" s="47">
        <f t="shared" ref="F54:O54" si="5">E54+1</f>
        <v>3</v>
      </c>
      <c r="G54" s="47">
        <f t="shared" si="5"/>
        <v>4</v>
      </c>
      <c r="H54" s="47">
        <f t="shared" si="5"/>
        <v>5</v>
      </c>
      <c r="I54" s="47">
        <f t="shared" si="5"/>
        <v>6</v>
      </c>
      <c r="J54" s="47">
        <f t="shared" si="5"/>
        <v>7</v>
      </c>
      <c r="K54" s="47">
        <f t="shared" si="5"/>
        <v>8</v>
      </c>
      <c r="L54" s="47">
        <f t="shared" si="5"/>
        <v>9</v>
      </c>
      <c r="M54" s="47">
        <f t="shared" si="5"/>
        <v>10</v>
      </c>
      <c r="N54" s="47">
        <f t="shared" si="5"/>
        <v>11</v>
      </c>
      <c r="O54" s="47">
        <f t="shared" si="5"/>
        <v>12</v>
      </c>
      <c r="P54" s="92"/>
      <c r="Q54" s="92"/>
      <c r="R54" s="11"/>
      <c r="S54" s="4"/>
      <c r="T54" s="17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5">
      <c r="A55" s="4"/>
      <c r="B55" s="10"/>
      <c r="C55" s="94" t="s">
        <v>9</v>
      </c>
      <c r="D55" s="94" t="s">
        <v>10</v>
      </c>
      <c r="E55" s="94" t="s">
        <v>11</v>
      </c>
      <c r="F55" s="44" t="s">
        <v>12</v>
      </c>
      <c r="G55" s="44" t="s">
        <v>13</v>
      </c>
      <c r="H55" s="44" t="s">
        <v>14</v>
      </c>
      <c r="I55" s="44" t="s">
        <v>15</v>
      </c>
      <c r="J55" s="44" t="s">
        <v>16</v>
      </c>
      <c r="K55" s="44" t="s">
        <v>17</v>
      </c>
      <c r="L55" s="44" t="s">
        <v>18</v>
      </c>
      <c r="M55" s="44" t="s">
        <v>19</v>
      </c>
      <c r="N55" s="44" t="s">
        <v>20</v>
      </c>
      <c r="O55" s="44" t="s">
        <v>21</v>
      </c>
      <c r="P55" s="34"/>
      <c r="Q55" s="44" t="s">
        <v>25</v>
      </c>
      <c r="R55" s="11"/>
      <c r="S55" s="4"/>
      <c r="T55" s="17"/>
      <c r="U55" s="4"/>
      <c r="V55" s="4"/>
      <c r="W55" s="4"/>
      <c r="X55" s="4"/>
      <c r="Y55" s="4"/>
      <c r="Z55" s="4"/>
      <c r="AA55" s="4"/>
      <c r="AB55" s="4"/>
      <c r="AC55" s="4"/>
    </row>
    <row r="56" spans="1:29" x14ac:dyDescent="0.25">
      <c r="A56" s="4"/>
      <c r="B56" s="10"/>
      <c r="C56" s="94">
        <f>Early_Year</f>
        <v>2021</v>
      </c>
      <c r="D56" s="115">
        <f>D15*Part_III!D145/1000</f>
        <v>0</v>
      </c>
      <c r="E56" s="115">
        <f>E15*Part_III!E145/1000</f>
        <v>0</v>
      </c>
      <c r="F56" s="115">
        <f>F15*Part_III!F145/1000</f>
        <v>0</v>
      </c>
      <c r="G56" s="115">
        <f>G15*Part_III!G145/1000</f>
        <v>0</v>
      </c>
      <c r="H56" s="115">
        <f>H15*Part_III!H145/1000</f>
        <v>0</v>
      </c>
      <c r="I56" s="115">
        <f>I15*Part_III!I145/1000</f>
        <v>0</v>
      </c>
      <c r="J56" s="115">
        <f>J15*Part_III!J145/1000</f>
        <v>0</v>
      </c>
      <c r="K56" s="115">
        <f>K15*Part_III!K145/1000</f>
        <v>0</v>
      </c>
      <c r="L56" s="115">
        <f>L15*Part_III!L145/1000</f>
        <v>0</v>
      </c>
      <c r="M56" s="115">
        <f>M15*Part_III!M145/1000</f>
        <v>0</v>
      </c>
      <c r="N56" s="115">
        <f>N15*Part_III!N145/1000</f>
        <v>0</v>
      </c>
      <c r="O56" s="115">
        <f>O15*Part_III!O145/1000</f>
        <v>0</v>
      </c>
      <c r="P56" s="36"/>
      <c r="Q56" s="115">
        <f>SUM(D56:O56)</f>
        <v>0</v>
      </c>
      <c r="R56" s="11"/>
      <c r="S56" s="4"/>
      <c r="T56" s="17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5">
      <c r="A57" s="4"/>
      <c r="B57" s="10"/>
      <c r="C57" s="94">
        <f>C56+1</f>
        <v>2022</v>
      </c>
      <c r="D57" s="115">
        <f>D16*Part_III!D146/1000</f>
        <v>0</v>
      </c>
      <c r="E57" s="115">
        <f>E16*Part_III!E146/1000</f>
        <v>0</v>
      </c>
      <c r="F57" s="115">
        <f>F16*Part_III!F146/1000</f>
        <v>0</v>
      </c>
      <c r="G57" s="115">
        <f>G16*Part_III!G146/1000</f>
        <v>0</v>
      </c>
      <c r="H57" s="115">
        <f>H16*Part_III!H146/1000</f>
        <v>0</v>
      </c>
      <c r="I57" s="115">
        <f>I16*Part_III!I146/1000</f>
        <v>0</v>
      </c>
      <c r="J57" s="115">
        <f>J16*Part_III!J146/1000</f>
        <v>0</v>
      </c>
      <c r="K57" s="115">
        <f>K16*Part_III!K146/1000</f>
        <v>0</v>
      </c>
      <c r="L57" s="115">
        <f>L16*Part_III!L146/1000</f>
        <v>0</v>
      </c>
      <c r="M57" s="115">
        <f>M16*Part_III!M146/1000</f>
        <v>0</v>
      </c>
      <c r="N57" s="115">
        <f>N16*Part_III!N146/1000</f>
        <v>0</v>
      </c>
      <c r="O57" s="115">
        <f>O16*Part_III!O146/1000</f>
        <v>0</v>
      </c>
      <c r="P57" s="36"/>
      <c r="Q57" s="115">
        <f t="shared" ref="Q57:Q81" si="6">SUM(D57:O57)</f>
        <v>0</v>
      </c>
      <c r="R57" s="11"/>
      <c r="S57" s="4"/>
      <c r="T57" s="17"/>
      <c r="U57" s="4"/>
      <c r="V57" s="4"/>
      <c r="W57" s="4"/>
      <c r="X57" s="4"/>
      <c r="Y57" s="4"/>
      <c r="Z57" s="4"/>
      <c r="AA57" s="4"/>
      <c r="AB57" s="4"/>
      <c r="AC57" s="4"/>
    </row>
    <row r="58" spans="1:29" x14ac:dyDescent="0.25">
      <c r="A58" s="4"/>
      <c r="B58" s="10"/>
      <c r="C58" s="94">
        <f t="shared" ref="C58:C81" si="7">C57+1</f>
        <v>2023</v>
      </c>
      <c r="D58" s="115">
        <f>D17*Part_III!D147/1000</f>
        <v>0</v>
      </c>
      <c r="E58" s="115">
        <f>E17*Part_III!E147/1000</f>
        <v>0</v>
      </c>
      <c r="F58" s="115">
        <f>F17*Part_III!F147/1000</f>
        <v>0</v>
      </c>
      <c r="G58" s="115">
        <f>G17*Part_III!G147/1000</f>
        <v>0</v>
      </c>
      <c r="H58" s="115">
        <f>H17*Part_III!H147/1000</f>
        <v>0</v>
      </c>
      <c r="I58" s="115">
        <f>I17*Part_III!I147/1000</f>
        <v>0</v>
      </c>
      <c r="J58" s="115">
        <f>J17*Part_III!J147/1000</f>
        <v>0</v>
      </c>
      <c r="K58" s="115">
        <f>K17*Part_III!K147/1000</f>
        <v>0</v>
      </c>
      <c r="L58" s="115">
        <f>L17*Part_III!L147/1000</f>
        <v>0</v>
      </c>
      <c r="M58" s="115">
        <f>M17*Part_III!M147/1000</f>
        <v>0</v>
      </c>
      <c r="N58" s="115">
        <f>N17*Part_III!N147/1000</f>
        <v>0</v>
      </c>
      <c r="O58" s="115">
        <f>O17*Part_III!O147/1000</f>
        <v>0</v>
      </c>
      <c r="P58" s="36"/>
      <c r="Q58" s="115">
        <f t="shared" si="6"/>
        <v>0</v>
      </c>
      <c r="R58" s="11"/>
      <c r="S58" s="4"/>
      <c r="T58" s="17"/>
      <c r="U58" s="4"/>
      <c r="V58" s="4"/>
      <c r="W58" s="4"/>
      <c r="X58" s="4"/>
      <c r="Y58" s="4"/>
      <c r="Z58" s="4"/>
      <c r="AA58" s="4"/>
      <c r="AB58" s="4"/>
      <c r="AC58" s="4"/>
    </row>
    <row r="59" spans="1:29" x14ac:dyDescent="0.25">
      <c r="A59" s="4"/>
      <c r="B59" s="10"/>
      <c r="C59" s="94">
        <f t="shared" si="7"/>
        <v>2024</v>
      </c>
      <c r="D59" s="115">
        <f>D18*Part_III!D148/1000</f>
        <v>0</v>
      </c>
      <c r="E59" s="115">
        <f>E18*Part_III!E148/1000</f>
        <v>0</v>
      </c>
      <c r="F59" s="115">
        <f>F18*Part_III!F148/1000</f>
        <v>0</v>
      </c>
      <c r="G59" s="115">
        <f>G18*Part_III!G148/1000</f>
        <v>0</v>
      </c>
      <c r="H59" s="115">
        <f>H18*Part_III!H148/1000</f>
        <v>0</v>
      </c>
      <c r="I59" s="115">
        <f>I18*Part_III!I148/1000</f>
        <v>0</v>
      </c>
      <c r="J59" s="115">
        <f>J18*Part_III!J148/1000</f>
        <v>0</v>
      </c>
      <c r="K59" s="115">
        <f>K18*Part_III!K148/1000</f>
        <v>0</v>
      </c>
      <c r="L59" s="115">
        <f>L18*Part_III!L148/1000</f>
        <v>0</v>
      </c>
      <c r="M59" s="115">
        <f>M18*Part_III!M148/1000</f>
        <v>0</v>
      </c>
      <c r="N59" s="115">
        <f>N18*Part_III!N148/1000</f>
        <v>0</v>
      </c>
      <c r="O59" s="115">
        <f>O18*Part_III!O148/1000</f>
        <v>0</v>
      </c>
      <c r="P59" s="36"/>
      <c r="Q59" s="115">
        <f t="shared" si="6"/>
        <v>0</v>
      </c>
      <c r="R59" s="11"/>
      <c r="S59" s="4"/>
      <c r="T59" s="17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5">
      <c r="A60" s="4"/>
      <c r="B60" s="10"/>
      <c r="C60" s="94">
        <f t="shared" si="7"/>
        <v>2025</v>
      </c>
      <c r="D60" s="115">
        <f>D19*Part_III!D149/1000</f>
        <v>0</v>
      </c>
      <c r="E60" s="115">
        <f>E19*Part_III!E149/1000</f>
        <v>0</v>
      </c>
      <c r="F60" s="115">
        <f>F19*Part_III!F149/1000</f>
        <v>0</v>
      </c>
      <c r="G60" s="115">
        <f>G19*Part_III!G149/1000</f>
        <v>0</v>
      </c>
      <c r="H60" s="115">
        <f>H19*Part_III!H149/1000</f>
        <v>0</v>
      </c>
      <c r="I60" s="115">
        <f>I19*Part_III!I149/1000</f>
        <v>0</v>
      </c>
      <c r="J60" s="115">
        <f>J19*Part_III!J149/1000</f>
        <v>0</v>
      </c>
      <c r="K60" s="115">
        <f>K19*Part_III!K149/1000</f>
        <v>0</v>
      </c>
      <c r="L60" s="115">
        <f>L19*Part_III!L149/1000</f>
        <v>0</v>
      </c>
      <c r="M60" s="115">
        <f>M19*Part_III!M149/1000</f>
        <v>0</v>
      </c>
      <c r="N60" s="115">
        <f>N19*Part_III!N149/1000</f>
        <v>0</v>
      </c>
      <c r="O60" s="115">
        <f>O19*Part_III!O149/1000</f>
        <v>0</v>
      </c>
      <c r="P60" s="36"/>
      <c r="Q60" s="115">
        <f t="shared" si="6"/>
        <v>0</v>
      </c>
      <c r="R60" s="11"/>
      <c r="S60" s="4"/>
      <c r="T60" s="17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5">
      <c r="A61" s="4"/>
      <c r="B61" s="10"/>
      <c r="C61" s="94">
        <f t="shared" si="7"/>
        <v>2026</v>
      </c>
      <c r="D61" s="115">
        <f>D20*Part_III!D150/1000</f>
        <v>0</v>
      </c>
      <c r="E61" s="115">
        <f>E20*Part_III!E150/1000</f>
        <v>0</v>
      </c>
      <c r="F61" s="115">
        <f>F20*Part_III!F150/1000</f>
        <v>0</v>
      </c>
      <c r="G61" s="115">
        <f>G20*Part_III!G150/1000</f>
        <v>0</v>
      </c>
      <c r="H61" s="115">
        <f>H20*Part_III!H150/1000</f>
        <v>0</v>
      </c>
      <c r="I61" s="115">
        <f>I20*Part_III!I150/1000</f>
        <v>0</v>
      </c>
      <c r="J61" s="115">
        <f>J20*Part_III!J150/1000</f>
        <v>0</v>
      </c>
      <c r="K61" s="115">
        <f>K20*Part_III!K150/1000</f>
        <v>0</v>
      </c>
      <c r="L61" s="115">
        <f>L20*Part_III!L150/1000</f>
        <v>0</v>
      </c>
      <c r="M61" s="115">
        <f>M20*Part_III!M150/1000</f>
        <v>0</v>
      </c>
      <c r="N61" s="115">
        <f>N20*Part_III!N150/1000</f>
        <v>0</v>
      </c>
      <c r="O61" s="115">
        <f>O20*Part_III!O150/1000</f>
        <v>0</v>
      </c>
      <c r="P61" s="36"/>
      <c r="Q61" s="115">
        <f t="shared" si="6"/>
        <v>0</v>
      </c>
      <c r="R61" s="11"/>
      <c r="S61" s="4"/>
      <c r="T61" s="17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5">
      <c r="A62" s="4"/>
      <c r="B62" s="10"/>
      <c r="C62" s="94">
        <f t="shared" si="7"/>
        <v>2027</v>
      </c>
      <c r="D62" s="115">
        <f>D21*Part_III!D151/1000</f>
        <v>0</v>
      </c>
      <c r="E62" s="115">
        <f>E21*Part_III!E151/1000</f>
        <v>0</v>
      </c>
      <c r="F62" s="115">
        <f>F21*Part_III!F151/1000</f>
        <v>0</v>
      </c>
      <c r="G62" s="115">
        <f>G21*Part_III!G151/1000</f>
        <v>0</v>
      </c>
      <c r="H62" s="115">
        <f>H21*Part_III!H151/1000</f>
        <v>0</v>
      </c>
      <c r="I62" s="115">
        <f>I21*Part_III!I151/1000</f>
        <v>0</v>
      </c>
      <c r="J62" s="115">
        <f>J21*Part_III!J151/1000</f>
        <v>0</v>
      </c>
      <c r="K62" s="115">
        <f>K21*Part_III!K151/1000</f>
        <v>0</v>
      </c>
      <c r="L62" s="115">
        <f>L21*Part_III!L151/1000</f>
        <v>0</v>
      </c>
      <c r="M62" s="115">
        <f>M21*Part_III!M151/1000</f>
        <v>0</v>
      </c>
      <c r="N62" s="115">
        <f>N21*Part_III!N151/1000</f>
        <v>0</v>
      </c>
      <c r="O62" s="115">
        <f>O21*Part_III!O151/1000</f>
        <v>0</v>
      </c>
      <c r="P62" s="36"/>
      <c r="Q62" s="115">
        <f t="shared" si="6"/>
        <v>0</v>
      </c>
      <c r="R62" s="11"/>
      <c r="S62" s="4"/>
      <c r="T62" s="17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5">
      <c r="A63" s="4"/>
      <c r="B63" s="10"/>
      <c r="C63" s="94">
        <f t="shared" si="7"/>
        <v>2028</v>
      </c>
      <c r="D63" s="115">
        <f>D22*Part_III!D152/1000</f>
        <v>0</v>
      </c>
      <c r="E63" s="115">
        <f>E22*Part_III!E152/1000</f>
        <v>0</v>
      </c>
      <c r="F63" s="115">
        <f>F22*Part_III!F152/1000</f>
        <v>0</v>
      </c>
      <c r="G63" s="115">
        <f>G22*Part_III!G152/1000</f>
        <v>0</v>
      </c>
      <c r="H63" s="115">
        <f>H22*Part_III!H152/1000</f>
        <v>0</v>
      </c>
      <c r="I63" s="115">
        <f>I22*Part_III!I152/1000</f>
        <v>0</v>
      </c>
      <c r="J63" s="115">
        <f>J22*Part_III!J152/1000</f>
        <v>0</v>
      </c>
      <c r="K63" s="115">
        <f>K22*Part_III!K152/1000</f>
        <v>0</v>
      </c>
      <c r="L63" s="115">
        <f>L22*Part_III!L152/1000</f>
        <v>0</v>
      </c>
      <c r="M63" s="115">
        <f>M22*Part_III!M152/1000</f>
        <v>0</v>
      </c>
      <c r="N63" s="115">
        <f>N22*Part_III!N152/1000</f>
        <v>0</v>
      </c>
      <c r="O63" s="115">
        <f>O22*Part_III!O152/1000</f>
        <v>0</v>
      </c>
      <c r="P63" s="36"/>
      <c r="Q63" s="115">
        <f t="shared" si="6"/>
        <v>0</v>
      </c>
      <c r="R63" s="11"/>
      <c r="S63" s="4"/>
      <c r="T63" s="17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5">
      <c r="A64" s="4"/>
      <c r="B64" s="10"/>
      <c r="C64" s="94">
        <f t="shared" si="7"/>
        <v>2029</v>
      </c>
      <c r="D64" s="115">
        <f>D23*Part_III!D153/1000</f>
        <v>0</v>
      </c>
      <c r="E64" s="115">
        <f>E23*Part_III!E153/1000</f>
        <v>0</v>
      </c>
      <c r="F64" s="115">
        <f>F23*Part_III!F153/1000</f>
        <v>0</v>
      </c>
      <c r="G64" s="115">
        <f>G23*Part_III!G153/1000</f>
        <v>0</v>
      </c>
      <c r="H64" s="115">
        <f>H23*Part_III!H153/1000</f>
        <v>0</v>
      </c>
      <c r="I64" s="115">
        <f>I23*Part_III!I153/1000</f>
        <v>0</v>
      </c>
      <c r="J64" s="115">
        <f>J23*Part_III!J153/1000</f>
        <v>0</v>
      </c>
      <c r="K64" s="115">
        <f>K23*Part_III!K153/1000</f>
        <v>0</v>
      </c>
      <c r="L64" s="115">
        <f>L23*Part_III!L153/1000</f>
        <v>0</v>
      </c>
      <c r="M64" s="115">
        <f>M23*Part_III!M153/1000</f>
        <v>0</v>
      </c>
      <c r="N64" s="115">
        <f>N23*Part_III!N153/1000</f>
        <v>0</v>
      </c>
      <c r="O64" s="115">
        <f>O23*Part_III!O153/1000</f>
        <v>0</v>
      </c>
      <c r="P64" s="36"/>
      <c r="Q64" s="115">
        <f t="shared" si="6"/>
        <v>0</v>
      </c>
      <c r="R64" s="11"/>
      <c r="S64" s="4"/>
      <c r="T64" s="17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5">
      <c r="A65" s="4"/>
      <c r="B65" s="10"/>
      <c r="C65" s="94">
        <f t="shared" si="7"/>
        <v>2030</v>
      </c>
      <c r="D65" s="115">
        <f>D24*Part_III!D154/1000</f>
        <v>0</v>
      </c>
      <c r="E65" s="115">
        <f>E24*Part_III!E154/1000</f>
        <v>0</v>
      </c>
      <c r="F65" s="115">
        <f>F24*Part_III!F154/1000</f>
        <v>0</v>
      </c>
      <c r="G65" s="115">
        <f>G24*Part_III!G154/1000</f>
        <v>0</v>
      </c>
      <c r="H65" s="115">
        <f>H24*Part_III!H154/1000</f>
        <v>0</v>
      </c>
      <c r="I65" s="115">
        <f>I24*Part_III!I154/1000</f>
        <v>0</v>
      </c>
      <c r="J65" s="115">
        <f>J24*Part_III!J154/1000</f>
        <v>0</v>
      </c>
      <c r="K65" s="115">
        <f>K24*Part_III!K154/1000</f>
        <v>0</v>
      </c>
      <c r="L65" s="115">
        <f>L24*Part_III!L154/1000</f>
        <v>0</v>
      </c>
      <c r="M65" s="115">
        <f>M24*Part_III!M154/1000</f>
        <v>0</v>
      </c>
      <c r="N65" s="115">
        <f>N24*Part_III!N154/1000</f>
        <v>0</v>
      </c>
      <c r="O65" s="115">
        <f>O24*Part_III!O154/1000</f>
        <v>0</v>
      </c>
      <c r="P65" s="36"/>
      <c r="Q65" s="115">
        <f t="shared" si="6"/>
        <v>0</v>
      </c>
      <c r="R65" s="11"/>
      <c r="S65" s="4"/>
      <c r="T65" s="17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5">
      <c r="A66" s="4"/>
      <c r="B66" s="10"/>
      <c r="C66" s="94">
        <f t="shared" si="7"/>
        <v>2031</v>
      </c>
      <c r="D66" s="115">
        <f>D25*Part_III!D155/1000</f>
        <v>0</v>
      </c>
      <c r="E66" s="115">
        <f>E25*Part_III!E155/1000</f>
        <v>0</v>
      </c>
      <c r="F66" s="115">
        <f>F25*Part_III!F155/1000</f>
        <v>0</v>
      </c>
      <c r="G66" s="115">
        <f>G25*Part_III!G155/1000</f>
        <v>0</v>
      </c>
      <c r="H66" s="115">
        <f>H25*Part_III!H155/1000</f>
        <v>0</v>
      </c>
      <c r="I66" s="115">
        <f>I25*Part_III!I155/1000</f>
        <v>0</v>
      </c>
      <c r="J66" s="115">
        <f>J25*Part_III!J155/1000</f>
        <v>0</v>
      </c>
      <c r="K66" s="115">
        <f>K25*Part_III!K155/1000</f>
        <v>0</v>
      </c>
      <c r="L66" s="115">
        <f>L25*Part_III!L155/1000</f>
        <v>0</v>
      </c>
      <c r="M66" s="115">
        <f>M25*Part_III!M155/1000</f>
        <v>0</v>
      </c>
      <c r="N66" s="115">
        <f>N25*Part_III!N155/1000</f>
        <v>0</v>
      </c>
      <c r="O66" s="115">
        <f>O25*Part_III!O155/1000</f>
        <v>0</v>
      </c>
      <c r="P66" s="36"/>
      <c r="Q66" s="115">
        <f t="shared" si="6"/>
        <v>0</v>
      </c>
      <c r="R66" s="11"/>
      <c r="S66" s="4"/>
      <c r="T66" s="17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5">
      <c r="A67" s="4"/>
      <c r="B67" s="10"/>
      <c r="C67" s="94">
        <f t="shared" si="7"/>
        <v>2032</v>
      </c>
      <c r="D67" s="115">
        <f>D26*Part_III!D156/1000</f>
        <v>0</v>
      </c>
      <c r="E67" s="115">
        <f>E26*Part_III!E156/1000</f>
        <v>0</v>
      </c>
      <c r="F67" s="115">
        <f>F26*Part_III!F156/1000</f>
        <v>0</v>
      </c>
      <c r="G67" s="115">
        <f>G26*Part_III!G156/1000</f>
        <v>0</v>
      </c>
      <c r="H67" s="115">
        <f>H26*Part_III!H156/1000</f>
        <v>0</v>
      </c>
      <c r="I67" s="115">
        <f>I26*Part_III!I156/1000</f>
        <v>0</v>
      </c>
      <c r="J67" s="115">
        <f>J26*Part_III!J156/1000</f>
        <v>0</v>
      </c>
      <c r="K67" s="115">
        <f>K26*Part_III!K156/1000</f>
        <v>0</v>
      </c>
      <c r="L67" s="115">
        <f>L26*Part_III!L156/1000</f>
        <v>0</v>
      </c>
      <c r="M67" s="115">
        <f>M26*Part_III!M156/1000</f>
        <v>0</v>
      </c>
      <c r="N67" s="115">
        <f>N26*Part_III!N156/1000</f>
        <v>0</v>
      </c>
      <c r="O67" s="115">
        <f>O26*Part_III!O156/1000</f>
        <v>0</v>
      </c>
      <c r="P67" s="36"/>
      <c r="Q67" s="115">
        <f t="shared" si="6"/>
        <v>0</v>
      </c>
      <c r="R67" s="11"/>
      <c r="S67" s="4"/>
      <c r="T67" s="17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5">
      <c r="A68" s="4"/>
      <c r="B68" s="10"/>
      <c r="C68" s="94">
        <f t="shared" si="7"/>
        <v>2033</v>
      </c>
      <c r="D68" s="115">
        <f>D27*Part_III!D157/1000</f>
        <v>0</v>
      </c>
      <c r="E68" s="115">
        <f>E27*Part_III!E157/1000</f>
        <v>0</v>
      </c>
      <c r="F68" s="115">
        <f>F27*Part_III!F157/1000</f>
        <v>0</v>
      </c>
      <c r="G68" s="115">
        <f>G27*Part_III!G157/1000</f>
        <v>0</v>
      </c>
      <c r="H68" s="115">
        <f>H27*Part_III!H157/1000</f>
        <v>0</v>
      </c>
      <c r="I68" s="115">
        <f>I27*Part_III!I157/1000</f>
        <v>0</v>
      </c>
      <c r="J68" s="115">
        <f>J27*Part_III!J157/1000</f>
        <v>0</v>
      </c>
      <c r="K68" s="115">
        <f>K27*Part_III!K157/1000</f>
        <v>0</v>
      </c>
      <c r="L68" s="115">
        <f>L27*Part_III!L157/1000</f>
        <v>0</v>
      </c>
      <c r="M68" s="115">
        <f>M27*Part_III!M157/1000</f>
        <v>0</v>
      </c>
      <c r="N68" s="115">
        <f>N27*Part_III!N157/1000</f>
        <v>0</v>
      </c>
      <c r="O68" s="115">
        <f>O27*Part_III!O157/1000</f>
        <v>0</v>
      </c>
      <c r="P68" s="36"/>
      <c r="Q68" s="115">
        <f t="shared" si="6"/>
        <v>0</v>
      </c>
      <c r="R68" s="11"/>
      <c r="S68" s="4"/>
      <c r="T68" s="17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5">
      <c r="A69" s="4"/>
      <c r="B69" s="10"/>
      <c r="C69" s="94">
        <f t="shared" si="7"/>
        <v>2034</v>
      </c>
      <c r="D69" s="115">
        <f>D28*Part_III!D158/1000</f>
        <v>0</v>
      </c>
      <c r="E69" s="115">
        <f>E28*Part_III!E158/1000</f>
        <v>0</v>
      </c>
      <c r="F69" s="115">
        <f>F28*Part_III!F158/1000</f>
        <v>0</v>
      </c>
      <c r="G69" s="115">
        <f>G28*Part_III!G158/1000</f>
        <v>0</v>
      </c>
      <c r="H69" s="115">
        <f>H28*Part_III!H158/1000</f>
        <v>0</v>
      </c>
      <c r="I69" s="115">
        <f>I28*Part_III!I158/1000</f>
        <v>0</v>
      </c>
      <c r="J69" s="115">
        <f>J28*Part_III!J158/1000</f>
        <v>0</v>
      </c>
      <c r="K69" s="115">
        <f>K28*Part_III!K158/1000</f>
        <v>0</v>
      </c>
      <c r="L69" s="115">
        <f>L28*Part_III!L158/1000</f>
        <v>0</v>
      </c>
      <c r="M69" s="115">
        <f>M28*Part_III!M158/1000</f>
        <v>0</v>
      </c>
      <c r="N69" s="115">
        <f>N28*Part_III!N158/1000</f>
        <v>0</v>
      </c>
      <c r="O69" s="115">
        <f>O28*Part_III!O158/1000</f>
        <v>0</v>
      </c>
      <c r="P69" s="36"/>
      <c r="Q69" s="115">
        <f t="shared" si="6"/>
        <v>0</v>
      </c>
      <c r="R69" s="11"/>
      <c r="S69" s="4"/>
      <c r="T69" s="17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5">
      <c r="A70" s="4"/>
      <c r="B70" s="10"/>
      <c r="C70" s="94">
        <f t="shared" si="7"/>
        <v>2035</v>
      </c>
      <c r="D70" s="115">
        <f>D29*Part_III!D159/1000</f>
        <v>0</v>
      </c>
      <c r="E70" s="115">
        <f>E29*Part_III!E159/1000</f>
        <v>0</v>
      </c>
      <c r="F70" s="115">
        <f>F29*Part_III!F159/1000</f>
        <v>0</v>
      </c>
      <c r="G70" s="115">
        <f>G29*Part_III!G159/1000</f>
        <v>0</v>
      </c>
      <c r="H70" s="115">
        <f>H29*Part_III!H159/1000</f>
        <v>0</v>
      </c>
      <c r="I70" s="115">
        <f>I29*Part_III!I159/1000</f>
        <v>0</v>
      </c>
      <c r="J70" s="115">
        <f>J29*Part_III!J159/1000</f>
        <v>0</v>
      </c>
      <c r="K70" s="115">
        <f>K29*Part_III!K159/1000</f>
        <v>0</v>
      </c>
      <c r="L70" s="115">
        <f>L29*Part_III!L159/1000</f>
        <v>0</v>
      </c>
      <c r="M70" s="115">
        <f>M29*Part_III!M159/1000</f>
        <v>0</v>
      </c>
      <c r="N70" s="115">
        <f>N29*Part_III!N159/1000</f>
        <v>0</v>
      </c>
      <c r="O70" s="115">
        <f>O29*Part_III!O159/1000</f>
        <v>0</v>
      </c>
      <c r="P70" s="36"/>
      <c r="Q70" s="115">
        <f t="shared" si="6"/>
        <v>0</v>
      </c>
      <c r="R70" s="11"/>
      <c r="S70" s="4"/>
      <c r="T70" s="17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5">
      <c r="A71" s="4"/>
      <c r="B71" s="10"/>
      <c r="C71" s="94">
        <f t="shared" si="7"/>
        <v>2036</v>
      </c>
      <c r="D71" s="115">
        <f>D30*Part_III!D160/1000</f>
        <v>0</v>
      </c>
      <c r="E71" s="115">
        <f>E30*Part_III!E160/1000</f>
        <v>0</v>
      </c>
      <c r="F71" s="115">
        <f>F30*Part_III!F160/1000</f>
        <v>0</v>
      </c>
      <c r="G71" s="115">
        <f>G30*Part_III!G160/1000</f>
        <v>0</v>
      </c>
      <c r="H71" s="115">
        <f>H30*Part_III!H160/1000</f>
        <v>0</v>
      </c>
      <c r="I71" s="115">
        <f>I30*Part_III!I160/1000</f>
        <v>0</v>
      </c>
      <c r="J71" s="115">
        <f>J30*Part_III!J160/1000</f>
        <v>0</v>
      </c>
      <c r="K71" s="115">
        <f>K30*Part_III!K160/1000</f>
        <v>0</v>
      </c>
      <c r="L71" s="115">
        <f>L30*Part_III!L160/1000</f>
        <v>0</v>
      </c>
      <c r="M71" s="115">
        <f>M30*Part_III!M160/1000</f>
        <v>0</v>
      </c>
      <c r="N71" s="115">
        <f>N30*Part_III!N160/1000</f>
        <v>0</v>
      </c>
      <c r="O71" s="115">
        <f>O30*Part_III!O160/1000</f>
        <v>0</v>
      </c>
      <c r="P71" s="36"/>
      <c r="Q71" s="115">
        <f t="shared" si="6"/>
        <v>0</v>
      </c>
      <c r="R71" s="11"/>
      <c r="S71" s="4"/>
      <c r="T71" s="17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5">
      <c r="A72" s="4"/>
      <c r="B72" s="10"/>
      <c r="C72" s="94">
        <f t="shared" si="7"/>
        <v>2037</v>
      </c>
      <c r="D72" s="115">
        <f>D31*Part_III!D161/1000</f>
        <v>0</v>
      </c>
      <c r="E72" s="115">
        <f>E31*Part_III!E161/1000</f>
        <v>0</v>
      </c>
      <c r="F72" s="115">
        <f>F31*Part_III!F161/1000</f>
        <v>0</v>
      </c>
      <c r="G72" s="115">
        <f>G31*Part_III!G161/1000</f>
        <v>0</v>
      </c>
      <c r="H72" s="115">
        <f>H31*Part_III!H161/1000</f>
        <v>0</v>
      </c>
      <c r="I72" s="115">
        <f>I31*Part_III!I161/1000</f>
        <v>0</v>
      </c>
      <c r="J72" s="115">
        <f>J31*Part_III!J161/1000</f>
        <v>0</v>
      </c>
      <c r="K72" s="115">
        <f>K31*Part_III!K161/1000</f>
        <v>0</v>
      </c>
      <c r="L72" s="115">
        <f>L31*Part_III!L161/1000</f>
        <v>0</v>
      </c>
      <c r="M72" s="115">
        <f>M31*Part_III!M161/1000</f>
        <v>0</v>
      </c>
      <c r="N72" s="115">
        <f>N31*Part_III!N161/1000</f>
        <v>0</v>
      </c>
      <c r="O72" s="115">
        <f>O31*Part_III!O161/1000</f>
        <v>0</v>
      </c>
      <c r="P72" s="36"/>
      <c r="Q72" s="115">
        <f t="shared" si="6"/>
        <v>0</v>
      </c>
      <c r="R72" s="11"/>
      <c r="S72" s="4"/>
      <c r="T72" s="17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5">
      <c r="A73" s="4"/>
      <c r="B73" s="10"/>
      <c r="C73" s="94">
        <f t="shared" si="7"/>
        <v>2038</v>
      </c>
      <c r="D73" s="115">
        <f>D32*Part_III!D162/1000</f>
        <v>0</v>
      </c>
      <c r="E73" s="115">
        <f>E32*Part_III!E162/1000</f>
        <v>0</v>
      </c>
      <c r="F73" s="115">
        <f>F32*Part_III!F162/1000</f>
        <v>0</v>
      </c>
      <c r="G73" s="115">
        <f>G32*Part_III!G162/1000</f>
        <v>0</v>
      </c>
      <c r="H73" s="115">
        <f>H32*Part_III!H162/1000</f>
        <v>0</v>
      </c>
      <c r="I73" s="115">
        <f>I32*Part_III!I162/1000</f>
        <v>0</v>
      </c>
      <c r="J73" s="115">
        <f>J32*Part_III!J162/1000</f>
        <v>0</v>
      </c>
      <c r="K73" s="115">
        <f>K32*Part_III!K162/1000</f>
        <v>0</v>
      </c>
      <c r="L73" s="115">
        <f>L32*Part_III!L162/1000</f>
        <v>0</v>
      </c>
      <c r="M73" s="115">
        <f>M32*Part_III!M162/1000</f>
        <v>0</v>
      </c>
      <c r="N73" s="115">
        <f>N32*Part_III!N162/1000</f>
        <v>0</v>
      </c>
      <c r="O73" s="115">
        <f>O32*Part_III!O162/1000</f>
        <v>0</v>
      </c>
      <c r="P73" s="36"/>
      <c r="Q73" s="115">
        <f t="shared" si="6"/>
        <v>0</v>
      </c>
      <c r="R73" s="11"/>
      <c r="S73" s="4"/>
      <c r="T73" s="17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5">
      <c r="A74" s="4"/>
      <c r="B74" s="10"/>
      <c r="C74" s="94">
        <f t="shared" si="7"/>
        <v>2039</v>
      </c>
      <c r="D74" s="115">
        <f>D33*Part_III!D163/1000</f>
        <v>0</v>
      </c>
      <c r="E74" s="115">
        <f>E33*Part_III!E163/1000</f>
        <v>0</v>
      </c>
      <c r="F74" s="115">
        <f>F33*Part_III!F163/1000</f>
        <v>0</v>
      </c>
      <c r="G74" s="115">
        <f>G33*Part_III!G163/1000</f>
        <v>0</v>
      </c>
      <c r="H74" s="115">
        <f>H33*Part_III!H163/1000</f>
        <v>0</v>
      </c>
      <c r="I74" s="115">
        <f>I33*Part_III!I163/1000</f>
        <v>0</v>
      </c>
      <c r="J74" s="115">
        <f>J33*Part_III!J163/1000</f>
        <v>0</v>
      </c>
      <c r="K74" s="115">
        <f>K33*Part_III!K163/1000</f>
        <v>0</v>
      </c>
      <c r="L74" s="115">
        <f>L33*Part_III!L163/1000</f>
        <v>0</v>
      </c>
      <c r="M74" s="115">
        <f>M33*Part_III!M163/1000</f>
        <v>0</v>
      </c>
      <c r="N74" s="115">
        <f>N33*Part_III!N163/1000</f>
        <v>0</v>
      </c>
      <c r="O74" s="115">
        <f>O33*Part_III!O163/1000</f>
        <v>0</v>
      </c>
      <c r="P74" s="36"/>
      <c r="Q74" s="115">
        <f t="shared" si="6"/>
        <v>0</v>
      </c>
      <c r="R74" s="11"/>
      <c r="S74" s="4"/>
      <c r="T74" s="17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5">
      <c r="A75" s="4"/>
      <c r="B75" s="10"/>
      <c r="C75" s="94">
        <f t="shared" si="7"/>
        <v>2040</v>
      </c>
      <c r="D75" s="115">
        <f>D34*Part_III!D164/1000</f>
        <v>0</v>
      </c>
      <c r="E75" s="115">
        <f>E34*Part_III!E164/1000</f>
        <v>0</v>
      </c>
      <c r="F75" s="115">
        <f>F34*Part_III!F164/1000</f>
        <v>0</v>
      </c>
      <c r="G75" s="115">
        <f>G34*Part_III!G164/1000</f>
        <v>0</v>
      </c>
      <c r="H75" s="115">
        <f>H34*Part_III!H164/1000</f>
        <v>0</v>
      </c>
      <c r="I75" s="115">
        <f>I34*Part_III!I164/1000</f>
        <v>0</v>
      </c>
      <c r="J75" s="115">
        <f>J34*Part_III!J164/1000</f>
        <v>0</v>
      </c>
      <c r="K75" s="115">
        <f>K34*Part_III!K164/1000</f>
        <v>0</v>
      </c>
      <c r="L75" s="115">
        <f>L34*Part_III!L164/1000</f>
        <v>0</v>
      </c>
      <c r="M75" s="115">
        <f>M34*Part_III!M164/1000</f>
        <v>0</v>
      </c>
      <c r="N75" s="115">
        <f>N34*Part_III!N164/1000</f>
        <v>0</v>
      </c>
      <c r="O75" s="115">
        <f>O34*Part_III!O164/1000</f>
        <v>0</v>
      </c>
      <c r="P75" s="36"/>
      <c r="Q75" s="115">
        <f t="shared" si="6"/>
        <v>0</v>
      </c>
      <c r="R75" s="11"/>
      <c r="S75" s="4"/>
      <c r="T75" s="17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5">
      <c r="A76" s="4"/>
      <c r="B76" s="10"/>
      <c r="C76" s="94">
        <f t="shared" si="7"/>
        <v>2041</v>
      </c>
      <c r="D76" s="115">
        <f>D35*Part_III!D165/1000</f>
        <v>0</v>
      </c>
      <c r="E76" s="115">
        <f>E35*Part_III!E165/1000</f>
        <v>0</v>
      </c>
      <c r="F76" s="115">
        <f>F35*Part_III!F165/1000</f>
        <v>0</v>
      </c>
      <c r="G76" s="115">
        <f>G35*Part_III!G165/1000</f>
        <v>0</v>
      </c>
      <c r="H76" s="115">
        <f>H35*Part_III!H165/1000</f>
        <v>0</v>
      </c>
      <c r="I76" s="115">
        <f>I35*Part_III!I165/1000</f>
        <v>0</v>
      </c>
      <c r="J76" s="115">
        <f>J35*Part_III!J165/1000</f>
        <v>0</v>
      </c>
      <c r="K76" s="115">
        <f>K35*Part_III!K165/1000</f>
        <v>0</v>
      </c>
      <c r="L76" s="115">
        <f>L35*Part_III!L165/1000</f>
        <v>0</v>
      </c>
      <c r="M76" s="115">
        <f>M35*Part_III!M165/1000</f>
        <v>0</v>
      </c>
      <c r="N76" s="115">
        <f>N35*Part_III!N165/1000</f>
        <v>0</v>
      </c>
      <c r="O76" s="115">
        <f>O35*Part_III!O165/1000</f>
        <v>0</v>
      </c>
      <c r="P76" s="36"/>
      <c r="Q76" s="115">
        <f t="shared" si="6"/>
        <v>0</v>
      </c>
      <c r="R76" s="11"/>
      <c r="S76" s="4"/>
      <c r="T76" s="17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5">
      <c r="A77" s="4"/>
      <c r="B77" s="10"/>
      <c r="C77" s="94">
        <f t="shared" si="7"/>
        <v>2042</v>
      </c>
      <c r="D77" s="115">
        <f>D36*Part_III!D166/1000</f>
        <v>0</v>
      </c>
      <c r="E77" s="115">
        <f>E36*Part_III!E166/1000</f>
        <v>0</v>
      </c>
      <c r="F77" s="115">
        <f>F36*Part_III!F166/1000</f>
        <v>0</v>
      </c>
      <c r="G77" s="115">
        <f>G36*Part_III!G166/1000</f>
        <v>0</v>
      </c>
      <c r="H77" s="115">
        <f>H36*Part_III!H166/1000</f>
        <v>0</v>
      </c>
      <c r="I77" s="115">
        <f>I36*Part_III!I166/1000</f>
        <v>0</v>
      </c>
      <c r="J77" s="115">
        <f>J36*Part_III!J166/1000</f>
        <v>0</v>
      </c>
      <c r="K77" s="115">
        <f>K36*Part_III!K166/1000</f>
        <v>0</v>
      </c>
      <c r="L77" s="115">
        <f>L36*Part_III!L166/1000</f>
        <v>0</v>
      </c>
      <c r="M77" s="115">
        <f>M36*Part_III!M166/1000</f>
        <v>0</v>
      </c>
      <c r="N77" s="115">
        <f>N36*Part_III!N166/1000</f>
        <v>0</v>
      </c>
      <c r="O77" s="115">
        <f>O36*Part_III!O166/1000</f>
        <v>0</v>
      </c>
      <c r="P77" s="36"/>
      <c r="Q77" s="115">
        <f t="shared" si="6"/>
        <v>0</v>
      </c>
      <c r="R77" s="11"/>
      <c r="S77" s="4"/>
      <c r="T77" s="17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5">
      <c r="A78" s="4"/>
      <c r="B78" s="10"/>
      <c r="C78" s="94">
        <f t="shared" si="7"/>
        <v>2043</v>
      </c>
      <c r="D78" s="115">
        <f>D37*Part_III!D167/1000</f>
        <v>0</v>
      </c>
      <c r="E78" s="115">
        <f>E37*Part_III!E167/1000</f>
        <v>0</v>
      </c>
      <c r="F78" s="115">
        <f>F37*Part_III!F167/1000</f>
        <v>0</v>
      </c>
      <c r="G78" s="115">
        <f>G37*Part_III!G167/1000</f>
        <v>0</v>
      </c>
      <c r="H78" s="115">
        <f>H37*Part_III!H167/1000</f>
        <v>0</v>
      </c>
      <c r="I78" s="115">
        <f>I37*Part_III!I167/1000</f>
        <v>0</v>
      </c>
      <c r="J78" s="115">
        <f>J37*Part_III!J167/1000</f>
        <v>0</v>
      </c>
      <c r="K78" s="115">
        <f>K37*Part_III!K167/1000</f>
        <v>0</v>
      </c>
      <c r="L78" s="115">
        <f>L37*Part_III!L167/1000</f>
        <v>0</v>
      </c>
      <c r="M78" s="115">
        <f>M37*Part_III!M167/1000</f>
        <v>0</v>
      </c>
      <c r="N78" s="115">
        <f>N37*Part_III!N167/1000</f>
        <v>0</v>
      </c>
      <c r="O78" s="115">
        <f>O37*Part_III!O167/1000</f>
        <v>0</v>
      </c>
      <c r="P78" s="36"/>
      <c r="Q78" s="115">
        <f t="shared" si="6"/>
        <v>0</v>
      </c>
      <c r="R78" s="11"/>
      <c r="S78" s="4"/>
      <c r="T78" s="17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5">
      <c r="A79" s="4"/>
      <c r="B79" s="10"/>
      <c r="C79" s="94">
        <f t="shared" si="7"/>
        <v>2044</v>
      </c>
      <c r="D79" s="115">
        <f>D38*Part_III!D168/1000</f>
        <v>0</v>
      </c>
      <c r="E79" s="115">
        <f>E38*Part_III!E168/1000</f>
        <v>0</v>
      </c>
      <c r="F79" s="115">
        <f>F38*Part_III!F168/1000</f>
        <v>0</v>
      </c>
      <c r="G79" s="115">
        <f>G38*Part_III!G168/1000</f>
        <v>0</v>
      </c>
      <c r="H79" s="115">
        <f>H38*Part_III!H168/1000</f>
        <v>0</v>
      </c>
      <c r="I79" s="115">
        <f>I38*Part_III!I168/1000</f>
        <v>0</v>
      </c>
      <c r="J79" s="115">
        <f>J38*Part_III!J168/1000</f>
        <v>0</v>
      </c>
      <c r="K79" s="115">
        <f>K38*Part_III!K168/1000</f>
        <v>0</v>
      </c>
      <c r="L79" s="115">
        <f>L38*Part_III!L168/1000</f>
        <v>0</v>
      </c>
      <c r="M79" s="115">
        <f>M38*Part_III!M168/1000</f>
        <v>0</v>
      </c>
      <c r="N79" s="115">
        <f>N38*Part_III!N168/1000</f>
        <v>0</v>
      </c>
      <c r="O79" s="115">
        <f>O38*Part_III!O168/1000</f>
        <v>0</v>
      </c>
      <c r="P79" s="36"/>
      <c r="Q79" s="115">
        <f t="shared" si="6"/>
        <v>0</v>
      </c>
      <c r="R79" s="11"/>
      <c r="S79" s="4"/>
      <c r="T79" s="17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5">
      <c r="A80" s="4"/>
      <c r="B80" s="10"/>
      <c r="C80" s="94">
        <f t="shared" si="7"/>
        <v>2045</v>
      </c>
      <c r="D80" s="115">
        <f>D39*Part_III!D169/1000</f>
        <v>0</v>
      </c>
      <c r="E80" s="115">
        <f>E39*Part_III!E169/1000</f>
        <v>0</v>
      </c>
      <c r="F80" s="115">
        <f>F39*Part_III!F169/1000</f>
        <v>0</v>
      </c>
      <c r="G80" s="115">
        <f>G39*Part_III!G169/1000</f>
        <v>0</v>
      </c>
      <c r="H80" s="115">
        <f>H39*Part_III!H169/1000</f>
        <v>0</v>
      </c>
      <c r="I80" s="115">
        <f>I39*Part_III!I169/1000</f>
        <v>0</v>
      </c>
      <c r="J80" s="115">
        <f>J39*Part_III!J169/1000</f>
        <v>0</v>
      </c>
      <c r="K80" s="115">
        <f>K39*Part_III!K169/1000</f>
        <v>0</v>
      </c>
      <c r="L80" s="115">
        <f>L39*Part_III!L169/1000</f>
        <v>0</v>
      </c>
      <c r="M80" s="115">
        <f>M39*Part_III!M169/1000</f>
        <v>0</v>
      </c>
      <c r="N80" s="115">
        <f>N39*Part_III!N169/1000</f>
        <v>0</v>
      </c>
      <c r="O80" s="115">
        <f>O39*Part_III!O169/1000</f>
        <v>0</v>
      </c>
      <c r="P80" s="36"/>
      <c r="Q80" s="115">
        <f t="shared" si="6"/>
        <v>0</v>
      </c>
      <c r="R80" s="11"/>
      <c r="S80" s="4"/>
      <c r="T80" s="17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4"/>
      <c r="B81" s="10"/>
      <c r="C81" s="94">
        <f t="shared" si="7"/>
        <v>2046</v>
      </c>
      <c r="D81" s="115">
        <f>D40*Part_III!D170/1000</f>
        <v>0</v>
      </c>
      <c r="E81" s="115">
        <f>E40*Part_III!E170/1000</f>
        <v>0</v>
      </c>
      <c r="F81" s="115">
        <f>F40*Part_III!F170/1000</f>
        <v>0</v>
      </c>
      <c r="G81" s="115">
        <f>G40*Part_III!G170/1000</f>
        <v>0</v>
      </c>
      <c r="H81" s="115">
        <f>H40*Part_III!H170/1000</f>
        <v>0</v>
      </c>
      <c r="I81" s="115">
        <f>I40*Part_III!I170/1000</f>
        <v>0</v>
      </c>
      <c r="J81" s="115">
        <f>J40*Part_III!J170/1000</f>
        <v>0</v>
      </c>
      <c r="K81" s="115">
        <f>K40*Part_III!K170/1000</f>
        <v>0</v>
      </c>
      <c r="L81" s="115">
        <f>L40*Part_III!L170/1000</f>
        <v>0</v>
      </c>
      <c r="M81" s="115">
        <f>M40*Part_III!M170/1000</f>
        <v>0</v>
      </c>
      <c r="N81" s="115">
        <f>N40*Part_III!N170/1000</f>
        <v>0</v>
      </c>
      <c r="O81" s="115">
        <f>O40*Part_III!O170/1000</f>
        <v>0</v>
      </c>
      <c r="P81" s="36"/>
      <c r="Q81" s="115">
        <f t="shared" si="6"/>
        <v>0</v>
      </c>
      <c r="R81" s="11"/>
      <c r="S81" s="4"/>
      <c r="T81" s="17" t="s">
        <v>145</v>
      </c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5">
      <c r="A82" s="4"/>
      <c r="B82" s="13"/>
      <c r="C82" s="24"/>
      <c r="D82" s="14"/>
      <c r="E82" s="14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15"/>
      <c r="S82" s="4"/>
      <c r="T82" s="17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5.75" x14ac:dyDescent="0.25">
      <c r="A84" s="4"/>
      <c r="B84" s="6"/>
      <c r="C84" s="145" t="str">
        <f>Part_I!$C$2</f>
        <v>DRAFT / All Contents Subject to Further Deliberation and Final Decision</v>
      </c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9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.75" x14ac:dyDescent="0.3">
      <c r="A85" s="4"/>
      <c r="B85" s="10"/>
      <c r="C85" s="158" t="str">
        <f>Part_I!$C$3</f>
        <v>Offer Data Form</v>
      </c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1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5.75" x14ac:dyDescent="0.25">
      <c r="A86" s="4"/>
      <c r="B86" s="10"/>
      <c r="C86" s="159" t="str">
        <f>Part_I!$C$4</f>
        <v>NYSERDA RFP No.  ORECRFP18-1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1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5.75" x14ac:dyDescent="0.25">
      <c r="A87" s="4"/>
      <c r="B87" s="10"/>
      <c r="C87" s="159" t="s">
        <v>75</v>
      </c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1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1.25" customHeight="1" x14ac:dyDescent="0.25">
      <c r="A88" s="4"/>
      <c r="B88" s="10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1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5" customHeight="1" x14ac:dyDescent="0.25">
      <c r="A89" s="4"/>
      <c r="B89" s="10"/>
      <c r="C89" s="12" t="str">
        <f>Part_I!$C$9</f>
        <v>Proposer Name</v>
      </c>
      <c r="D89" s="12"/>
      <c r="E89" s="12"/>
      <c r="F89" s="12"/>
      <c r="G89" s="12"/>
      <c r="H89" s="173" t="str">
        <f>Project_Sponsor</f>
        <v xml:space="preserve">  </v>
      </c>
      <c r="I89" s="173"/>
      <c r="J89" s="173"/>
      <c r="K89" s="173"/>
      <c r="L89" s="173"/>
      <c r="M89" s="173"/>
      <c r="N89" s="173"/>
      <c r="O89" s="173"/>
      <c r="P89" s="173"/>
      <c r="Q89" s="12"/>
      <c r="R89" s="11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5">
      <c r="A90" s="4"/>
      <c r="B90" s="10"/>
      <c r="C90" s="12" t="str">
        <f>Part_I!$C$11</f>
        <v>Offshore Wind Generation Facility Name</v>
      </c>
      <c r="D90" s="12"/>
      <c r="E90" s="12"/>
      <c r="F90" s="12"/>
      <c r="G90" s="12"/>
      <c r="H90" s="173" t="str">
        <f>Facility_Name</f>
        <v xml:space="preserve">  </v>
      </c>
      <c r="I90" s="173"/>
      <c r="J90" s="173"/>
      <c r="K90" s="173"/>
      <c r="L90" s="173"/>
      <c r="M90" s="173"/>
      <c r="N90" s="173"/>
      <c r="O90" s="173"/>
      <c r="P90" s="173"/>
      <c r="Q90" s="32"/>
      <c r="R90" s="11"/>
      <c r="S90" s="4"/>
      <c r="T90" s="17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5">
      <c r="A91" s="4"/>
      <c r="B91" s="10"/>
      <c r="C91" s="12" t="str">
        <f>Part_I!$C$16</f>
        <v>Offer Data Form ID Name</v>
      </c>
      <c r="D91" s="12"/>
      <c r="E91" s="12"/>
      <c r="F91" s="12"/>
      <c r="G91" s="12"/>
      <c r="H91" s="174" t="str">
        <f>Offer_Data_Form_ID_Name</f>
        <v/>
      </c>
      <c r="I91" s="174"/>
      <c r="J91" s="174"/>
      <c r="K91" s="174"/>
      <c r="L91" s="174"/>
      <c r="M91" s="174"/>
      <c r="N91" s="174"/>
      <c r="O91" s="174"/>
      <c r="P91" s="174"/>
      <c r="Q91" s="32"/>
      <c r="R91" s="11"/>
      <c r="S91" s="4"/>
      <c r="T91" s="17" t="str">
        <f>IF(ISBLANK(Configuration_Name),"Enter in Part I","")</f>
        <v>Enter in Part I</v>
      </c>
      <c r="U91" s="4"/>
      <c r="V91" s="4"/>
      <c r="W91" s="4"/>
      <c r="X91" s="4"/>
      <c r="Y91" s="4"/>
      <c r="Z91" s="4"/>
      <c r="AA91" s="4"/>
      <c r="AB91" s="4"/>
      <c r="AC91" s="4"/>
    </row>
    <row r="92" spans="1:29" ht="9.75" customHeight="1" x14ac:dyDescent="0.25">
      <c r="A92" s="4"/>
      <c r="B92" s="10"/>
      <c r="C92" s="12"/>
      <c r="D92" s="12"/>
      <c r="E92" s="12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11"/>
      <c r="S92" s="4"/>
      <c r="T92" s="17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5">
      <c r="A93" s="4"/>
      <c r="B93" s="10"/>
      <c r="C93" s="184" t="str">
        <f>C11</f>
        <v>Price/Tenor Offer Type 4 - Non-Decreasing Price, 20-year Tenor</v>
      </c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1"/>
      <c r="S93" s="4"/>
      <c r="T93" s="17"/>
      <c r="U93" s="4"/>
      <c r="V93" s="4"/>
      <c r="W93" s="4"/>
      <c r="X93" s="4"/>
      <c r="Y93" s="4"/>
      <c r="Z93" s="4"/>
      <c r="AA93" s="4"/>
      <c r="AB93" s="4"/>
      <c r="AC93" s="4"/>
    </row>
    <row r="94" spans="1:29" x14ac:dyDescent="0.25">
      <c r="A94" s="4"/>
      <c r="B94" s="10"/>
      <c r="C94" s="184" t="s">
        <v>79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1"/>
      <c r="S94" s="4"/>
      <c r="T94" s="17"/>
      <c r="U94" s="4"/>
      <c r="V94" s="4"/>
      <c r="W94" s="4"/>
      <c r="X94" s="4"/>
      <c r="Y94" s="4"/>
      <c r="Z94" s="4"/>
      <c r="AA94" s="4"/>
      <c r="AB94" s="4"/>
      <c r="AC94" s="4"/>
    </row>
    <row r="95" spans="1:29" ht="10.5" customHeight="1" x14ac:dyDescent="0.25">
      <c r="A95" s="4"/>
      <c r="B95" s="10"/>
      <c r="C95" s="92"/>
      <c r="D95" s="47">
        <v>1</v>
      </c>
      <c r="E95" s="47">
        <f>D95+1</f>
        <v>2</v>
      </c>
      <c r="F95" s="47">
        <f t="shared" ref="F95:O95" si="8">E95+1</f>
        <v>3</v>
      </c>
      <c r="G95" s="47">
        <f t="shared" si="8"/>
        <v>4</v>
      </c>
      <c r="H95" s="47">
        <f t="shared" si="8"/>
        <v>5</v>
      </c>
      <c r="I95" s="47">
        <f t="shared" si="8"/>
        <v>6</v>
      </c>
      <c r="J95" s="47">
        <f t="shared" si="8"/>
        <v>7</v>
      </c>
      <c r="K95" s="47">
        <f t="shared" si="8"/>
        <v>8</v>
      </c>
      <c r="L95" s="47">
        <f t="shared" si="8"/>
        <v>9</v>
      </c>
      <c r="M95" s="47">
        <f t="shared" si="8"/>
        <v>10</v>
      </c>
      <c r="N95" s="47">
        <f t="shared" si="8"/>
        <v>11</v>
      </c>
      <c r="O95" s="47">
        <f t="shared" si="8"/>
        <v>12</v>
      </c>
      <c r="P95" s="92"/>
      <c r="Q95" s="92"/>
      <c r="R95" s="11"/>
      <c r="S95" s="4"/>
      <c r="T95" s="17"/>
      <c r="U95" s="4"/>
      <c r="V95" s="4"/>
      <c r="W95" s="4"/>
      <c r="X95" s="4"/>
      <c r="Y95" s="4"/>
      <c r="Z95" s="4"/>
      <c r="AA95" s="4"/>
      <c r="AB95" s="4"/>
      <c r="AC95" s="4"/>
    </row>
    <row r="96" spans="1:29" x14ac:dyDescent="0.25">
      <c r="A96" s="4"/>
      <c r="B96" s="10"/>
      <c r="C96" s="94" t="s">
        <v>9</v>
      </c>
      <c r="D96" s="94" t="s">
        <v>10</v>
      </c>
      <c r="E96" s="94" t="s">
        <v>11</v>
      </c>
      <c r="F96" s="44" t="s">
        <v>12</v>
      </c>
      <c r="G96" s="44" t="s">
        <v>13</v>
      </c>
      <c r="H96" s="44" t="s">
        <v>14</v>
      </c>
      <c r="I96" s="44" t="s">
        <v>15</v>
      </c>
      <c r="J96" s="44" t="s">
        <v>16</v>
      </c>
      <c r="K96" s="44" t="s">
        <v>17</v>
      </c>
      <c r="L96" s="44" t="s">
        <v>18</v>
      </c>
      <c r="M96" s="44" t="s">
        <v>19</v>
      </c>
      <c r="N96" s="44" t="s">
        <v>20</v>
      </c>
      <c r="O96" s="44" t="s">
        <v>21</v>
      </c>
      <c r="P96" s="34"/>
      <c r="Q96" s="111"/>
      <c r="R96" s="11"/>
      <c r="S96" s="4"/>
      <c r="T96" s="17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5">
      <c r="A97" s="4"/>
      <c r="B97" s="10"/>
      <c r="C97" s="94">
        <f>Early_Year</f>
        <v>2021</v>
      </c>
      <c r="D97" s="110">
        <f>IF($X$6="Yes",IF(DATE($C97,D$95,1)&lt;Start_Date,0,IF(DATE($C97,D$95,1)&gt;DATE(YEAR(Expected_COD)+20,MONTH(Expected_COD),1),0,INDEX(Part_IV!$M$19:$M$38,$C97-Table_Year_1+IF(D$95&lt;=MONTH(Expected_COD),0,1),1))),0)</f>
        <v>0</v>
      </c>
      <c r="E97" s="110">
        <f>IF($X$6="Yes",IF(DATE($C97,E$95,1)&lt;Start_Date,0,IF(DATE($C97,E$95,1)&gt;DATE(YEAR(Expected_COD)+20,MONTH(Expected_COD),1),0,INDEX(Part_IV!$M$19:$M$38,$C97-Table_Year_1+IF(E$95&lt;=MONTH(Expected_COD),0,1),1))),0)</f>
        <v>0</v>
      </c>
      <c r="F97" s="110">
        <f>IF($X$6="Yes",IF(DATE($C97,F$95,1)&lt;Start_Date,0,IF(DATE($C97,F$95,1)&gt;DATE(YEAR(Expected_COD)+20,MONTH(Expected_COD),1),0,INDEX(Part_IV!$M$19:$M$38,$C97-Table_Year_1+IF(F$95&lt;=MONTH(Expected_COD),0,1),1))),0)</f>
        <v>0</v>
      </c>
      <c r="G97" s="110">
        <f>IF($X$6="Yes",IF(DATE($C97,G$95,1)&lt;Start_Date,0,IF(DATE($C97,G$95,1)&gt;DATE(YEAR(Expected_COD)+20,MONTH(Expected_COD),1),0,INDEX(Part_IV!$M$19:$M$38,$C97-Table_Year_1+IF(G$95&lt;=MONTH(Expected_COD),0,1),1))),0)</f>
        <v>0</v>
      </c>
      <c r="H97" s="110">
        <f>IF($X$6="Yes",IF(DATE($C97,H$95,1)&lt;Start_Date,0,IF(DATE($C97,H$95,1)&gt;DATE(YEAR(Expected_COD)+20,MONTH(Expected_COD),1),0,INDEX(Part_IV!$M$19:$M$38,$C97-Table_Year_1+IF(H$95&lt;=MONTH(Expected_COD),0,1),1))),0)</f>
        <v>0</v>
      </c>
      <c r="I97" s="110">
        <f>IF($X$6="Yes",IF(DATE($C97,I$95,1)&lt;Start_Date,0,IF(DATE($C97,I$95,1)&gt;DATE(YEAR(Expected_COD)+20,MONTH(Expected_COD),1),0,INDEX(Part_IV!$M$19:$M$38,$C97-Table_Year_1+IF(I$95&lt;=MONTH(Expected_COD),0,1),1))),0)</f>
        <v>0</v>
      </c>
      <c r="J97" s="110">
        <f>IF($X$6="Yes",IF(DATE($C97,J$95,1)&lt;Start_Date,0,IF(DATE($C97,J$95,1)&gt;DATE(YEAR(Expected_COD)+20,MONTH(Expected_COD),1),0,INDEX(Part_IV!$M$19:$M$38,$C97-Table_Year_1+IF(J$95&lt;=MONTH(Expected_COD),0,1),1))),0)</f>
        <v>0</v>
      </c>
      <c r="K97" s="110">
        <f>IF($X$6="Yes",IF(DATE($C97,K$95,1)&lt;Start_Date,0,IF(DATE($C97,K$95,1)&gt;DATE(YEAR(Expected_COD)+20,MONTH(Expected_COD),1),0,INDEX(Part_IV!$M$19:$M$38,$C97-Table_Year_1+IF(K$95&lt;=MONTH(Expected_COD),0,1),1))),0)</f>
        <v>0</v>
      </c>
      <c r="L97" s="110">
        <f>IF($X$6="Yes",IF(DATE($C97,L$95,1)&lt;Start_Date,0,IF(DATE($C97,L$95,1)&gt;DATE(YEAR(Expected_COD)+20,MONTH(Expected_COD),1),0,INDEX(Part_IV!$M$19:$M$38,$C97-Table_Year_1+IF(L$95&lt;=MONTH(Expected_COD),0,1),1))),0)</f>
        <v>0</v>
      </c>
      <c r="M97" s="110">
        <f>IF($X$6="Yes",IF(DATE($C97,M$95,1)&lt;Start_Date,0,IF(DATE($C97,M$95,1)&gt;DATE(YEAR(Expected_COD)+20,MONTH(Expected_COD),1),0,INDEX(Part_IV!$M$19:$M$38,$C97-Table_Year_1+IF(M$95&lt;=MONTH(Expected_COD),0,1),1))),0)</f>
        <v>0</v>
      </c>
      <c r="N97" s="110">
        <f>IF($X$6="Yes",IF(DATE($C97,N$95,1)&lt;Start_Date,0,IF(DATE($C97,N$95,1)&gt;DATE(YEAR(Expected_COD)+20,MONTH(Expected_COD),1),0,INDEX(Part_IV!$M$19:$M$38,$C97-Table_Year_1+IF(N$95&lt;=MONTH(Expected_COD),0,1),1))),0)</f>
        <v>0</v>
      </c>
      <c r="O97" s="110">
        <f>IF($X$6="Yes",IF(DATE($C97,O$95,1)&lt;Start_Date,0,IF(DATE($C97,O$95,1)&gt;DATE(YEAR(Expected_COD)+20,MONTH(Expected_COD),1),0,INDEX(Part_IV!$M$19:$M$38,$C97-Table_Year_1+IF(O$95&lt;=MONTH(Expected_COD),0,1),1))),0)</f>
        <v>0</v>
      </c>
      <c r="P97" s="36"/>
      <c r="Q97" s="112"/>
      <c r="R97" s="11"/>
      <c r="S97" s="4"/>
      <c r="T97" s="17"/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5">
      <c r="A98" s="4"/>
      <c r="B98" s="10"/>
      <c r="C98" s="94">
        <f>C97+1</f>
        <v>2022</v>
      </c>
      <c r="D98" s="110">
        <f>IF($X$6="Yes",IF(DATE($C98,D$95,1)&lt;Start_Date,0,IF(DATE($C98,D$95,1)&gt;DATE(YEAR(Expected_COD)+20,MONTH(Expected_COD),1),0,INDEX(Part_IV!$M$19:$M$38,$C98-Table_Year_1+IF(D$95&lt;=MONTH(Expected_COD),0,1),1))),0)</f>
        <v>0</v>
      </c>
      <c r="E98" s="110">
        <f>IF($X$6="Yes",IF(DATE($C98,E$95,1)&lt;Start_Date,0,IF(DATE($C98,E$95,1)&gt;DATE(YEAR(Expected_COD)+20,MONTH(Expected_COD),1),0,INDEX(Part_IV!$M$19:$M$38,$C98-Table_Year_1+IF(E$95&lt;=MONTH(Expected_COD),0,1),1))),0)</f>
        <v>0</v>
      </c>
      <c r="F98" s="110">
        <f>IF($X$6="Yes",IF(DATE($C98,F$95,1)&lt;Start_Date,0,IF(DATE($C98,F$95,1)&gt;DATE(YEAR(Expected_COD)+20,MONTH(Expected_COD),1),0,INDEX(Part_IV!$M$19:$M$38,$C98-Table_Year_1+IF(F$95&lt;=MONTH(Expected_COD),0,1),1))),0)</f>
        <v>0</v>
      </c>
      <c r="G98" s="110">
        <f>IF($X$6="Yes",IF(DATE($C98,G$95,1)&lt;Start_Date,0,IF(DATE($C98,G$95,1)&gt;DATE(YEAR(Expected_COD)+20,MONTH(Expected_COD),1),0,INDEX(Part_IV!$M$19:$M$38,$C98-Table_Year_1+IF(G$95&lt;=MONTH(Expected_COD),0,1),1))),0)</f>
        <v>0</v>
      </c>
      <c r="H98" s="110">
        <f>IF($X$6="Yes",IF(DATE($C98,H$95,1)&lt;Start_Date,0,IF(DATE($C98,H$95,1)&gt;DATE(YEAR(Expected_COD)+20,MONTH(Expected_COD),1),0,INDEX(Part_IV!$M$19:$M$38,$C98-Table_Year_1+IF(H$95&lt;=MONTH(Expected_COD),0,1),1))),0)</f>
        <v>0</v>
      </c>
      <c r="I98" s="110">
        <f>IF($X$6="Yes",IF(DATE($C98,I$95,1)&lt;Start_Date,0,IF(DATE($C98,I$95,1)&gt;DATE(YEAR(Expected_COD)+20,MONTH(Expected_COD),1),0,INDEX(Part_IV!$M$19:$M$38,$C98-Table_Year_1+IF(I$95&lt;=MONTH(Expected_COD),0,1),1))),0)</f>
        <v>0</v>
      </c>
      <c r="J98" s="110">
        <f>IF($X$6="Yes",IF(DATE($C98,J$95,1)&lt;Start_Date,0,IF(DATE($C98,J$95,1)&gt;DATE(YEAR(Expected_COD)+20,MONTH(Expected_COD),1),0,INDEX(Part_IV!$M$19:$M$38,$C98-Table_Year_1+IF(J$95&lt;=MONTH(Expected_COD),0,1),1))),0)</f>
        <v>0</v>
      </c>
      <c r="K98" s="110">
        <f>IF($X$6="Yes",IF(DATE($C98,K$95,1)&lt;Start_Date,0,IF(DATE($C98,K$95,1)&gt;DATE(YEAR(Expected_COD)+20,MONTH(Expected_COD),1),0,INDEX(Part_IV!$M$19:$M$38,$C98-Table_Year_1+IF(K$95&lt;=MONTH(Expected_COD),0,1),1))),0)</f>
        <v>0</v>
      </c>
      <c r="L98" s="110">
        <f>IF($X$6="Yes",IF(DATE($C98,L$95,1)&lt;Start_Date,0,IF(DATE($C98,L$95,1)&gt;DATE(YEAR(Expected_COD)+20,MONTH(Expected_COD),1),0,INDEX(Part_IV!$M$19:$M$38,$C98-Table_Year_1+IF(L$95&lt;=MONTH(Expected_COD),0,1),1))),0)</f>
        <v>0</v>
      </c>
      <c r="M98" s="110">
        <f>IF($X$6="Yes",IF(DATE($C98,M$95,1)&lt;Start_Date,0,IF(DATE($C98,M$95,1)&gt;DATE(YEAR(Expected_COD)+20,MONTH(Expected_COD),1),0,INDEX(Part_IV!$M$19:$M$38,$C98-Table_Year_1+IF(M$95&lt;=MONTH(Expected_COD),0,1),1))),0)</f>
        <v>0</v>
      </c>
      <c r="N98" s="110">
        <f>IF($X$6="Yes",IF(DATE($C98,N$95,1)&lt;Start_Date,0,IF(DATE($C98,N$95,1)&gt;DATE(YEAR(Expected_COD)+20,MONTH(Expected_COD),1),0,INDEX(Part_IV!$M$19:$M$38,$C98-Table_Year_1+IF(N$95&lt;=MONTH(Expected_COD),0,1),1))),0)</f>
        <v>0</v>
      </c>
      <c r="O98" s="110">
        <f>IF($X$6="Yes",IF(DATE($C98,O$95,1)&lt;Start_Date,0,IF(DATE($C98,O$95,1)&gt;DATE(YEAR(Expected_COD)+20,MONTH(Expected_COD),1),0,INDEX(Part_IV!$M$19:$M$38,$C98-Table_Year_1+IF(O$95&lt;=MONTH(Expected_COD),0,1),1))),0)</f>
        <v>0</v>
      </c>
      <c r="P98" s="36"/>
      <c r="Q98" s="112"/>
      <c r="R98" s="11"/>
      <c r="S98" s="4"/>
      <c r="T98" s="17"/>
      <c r="U98" s="4"/>
      <c r="V98" s="4"/>
      <c r="W98" s="4"/>
      <c r="X98" s="4"/>
      <c r="Y98" s="4"/>
      <c r="Z98" s="4"/>
      <c r="AA98" s="4"/>
      <c r="AB98" s="4"/>
      <c r="AC98" s="4"/>
    </row>
    <row r="99" spans="1:29" x14ac:dyDescent="0.25">
      <c r="A99" s="4"/>
      <c r="B99" s="10"/>
      <c r="C99" s="94">
        <f t="shared" ref="C99:C122" si="9">C98+1</f>
        <v>2023</v>
      </c>
      <c r="D99" s="110">
        <f>IF($X$6="Yes",IF(DATE($C99,D$95,1)&lt;Start_Date,0,IF(DATE($C99,D$95,1)&gt;DATE(YEAR(Expected_COD)+20,MONTH(Expected_COD),1),0,INDEX(Part_IV!$M$19:$M$38,$C99-Table_Year_1+IF(D$95&lt;=MONTH(Expected_COD),0,1),1))),0)</f>
        <v>0</v>
      </c>
      <c r="E99" s="110">
        <f>IF($X$6="Yes",IF(DATE($C99,E$95,1)&lt;Start_Date,0,IF(DATE($C99,E$95,1)&gt;DATE(YEAR(Expected_COD)+20,MONTH(Expected_COD),1),0,INDEX(Part_IV!$M$19:$M$38,$C99-Table_Year_1+IF(E$95&lt;=MONTH(Expected_COD),0,1),1))),0)</f>
        <v>0</v>
      </c>
      <c r="F99" s="110">
        <f>IF($X$6="Yes",IF(DATE($C99,F$95,1)&lt;Start_Date,0,IF(DATE($C99,F$95,1)&gt;DATE(YEAR(Expected_COD)+20,MONTH(Expected_COD),1),0,INDEX(Part_IV!$M$19:$M$38,$C99-Table_Year_1+IF(F$95&lt;=MONTH(Expected_COD),0,1),1))),0)</f>
        <v>0</v>
      </c>
      <c r="G99" s="110">
        <f>IF($X$6="Yes",IF(DATE($C99,G$95,1)&lt;Start_Date,0,IF(DATE($C99,G$95,1)&gt;DATE(YEAR(Expected_COD)+20,MONTH(Expected_COD),1),0,INDEX(Part_IV!$M$19:$M$38,$C99-Table_Year_1+IF(G$95&lt;=MONTH(Expected_COD),0,1),1))),0)</f>
        <v>0</v>
      </c>
      <c r="H99" s="110">
        <f>IF($X$6="Yes",IF(DATE($C99,H$95,1)&lt;Start_Date,0,IF(DATE($C99,H$95,1)&gt;DATE(YEAR(Expected_COD)+20,MONTH(Expected_COD),1),0,INDEX(Part_IV!$M$19:$M$38,$C99-Table_Year_1+IF(H$95&lt;=MONTH(Expected_COD),0,1),1))),0)</f>
        <v>0</v>
      </c>
      <c r="I99" s="110">
        <f>IF($X$6="Yes",IF(DATE($C99,I$95,1)&lt;Start_Date,0,IF(DATE($C99,I$95,1)&gt;DATE(YEAR(Expected_COD)+20,MONTH(Expected_COD),1),0,INDEX(Part_IV!$M$19:$M$38,$C99-Table_Year_1+IF(I$95&lt;=MONTH(Expected_COD),0,1),1))),0)</f>
        <v>0</v>
      </c>
      <c r="J99" s="110">
        <f>IF($X$6="Yes",IF(DATE($C99,J$95,1)&lt;Start_Date,0,IF(DATE($C99,J$95,1)&gt;DATE(YEAR(Expected_COD)+20,MONTH(Expected_COD),1),0,INDEX(Part_IV!$M$19:$M$38,$C99-Table_Year_1+IF(J$95&lt;=MONTH(Expected_COD),0,1),1))),0)</f>
        <v>0</v>
      </c>
      <c r="K99" s="110">
        <f>IF($X$6="Yes",IF(DATE($C99,K$95,1)&lt;Start_Date,0,IF(DATE($C99,K$95,1)&gt;DATE(YEAR(Expected_COD)+20,MONTH(Expected_COD),1),0,INDEX(Part_IV!$M$19:$M$38,$C99-Table_Year_1+IF(K$95&lt;=MONTH(Expected_COD),0,1),1))),0)</f>
        <v>0</v>
      </c>
      <c r="L99" s="110">
        <f>IF($X$6="Yes",IF(DATE($C99,L$95,1)&lt;Start_Date,0,IF(DATE($C99,L$95,1)&gt;DATE(YEAR(Expected_COD)+20,MONTH(Expected_COD),1),0,INDEX(Part_IV!$M$19:$M$38,$C99-Table_Year_1+IF(L$95&lt;=MONTH(Expected_COD),0,1),1))),0)</f>
        <v>0</v>
      </c>
      <c r="M99" s="110">
        <f>IF($X$6="Yes",IF(DATE($C99,M$95,1)&lt;Start_Date,0,IF(DATE($C99,M$95,1)&gt;DATE(YEAR(Expected_COD)+20,MONTH(Expected_COD),1),0,INDEX(Part_IV!$M$19:$M$38,$C99-Table_Year_1+IF(M$95&lt;=MONTH(Expected_COD),0,1),1))),0)</f>
        <v>0</v>
      </c>
      <c r="N99" s="110">
        <f>IF($X$6="Yes",IF(DATE($C99,N$95,1)&lt;Start_Date,0,IF(DATE($C99,N$95,1)&gt;DATE(YEAR(Expected_COD)+20,MONTH(Expected_COD),1),0,INDEX(Part_IV!$M$19:$M$38,$C99-Table_Year_1+IF(N$95&lt;=MONTH(Expected_COD),0,1),1))),0)</f>
        <v>0</v>
      </c>
      <c r="O99" s="110">
        <f>IF($X$6="Yes",IF(DATE($C99,O$95,1)&lt;Start_Date,0,IF(DATE($C99,O$95,1)&gt;DATE(YEAR(Expected_COD)+20,MONTH(Expected_COD),1),0,INDEX(Part_IV!$M$19:$M$38,$C99-Table_Year_1+IF(O$95&lt;=MONTH(Expected_COD),0,1),1))),0)</f>
        <v>0</v>
      </c>
      <c r="P99" s="36"/>
      <c r="Q99" s="112"/>
      <c r="R99" s="11"/>
      <c r="S99" s="4"/>
      <c r="T99" s="17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5">
      <c r="A100" s="4"/>
      <c r="B100" s="10"/>
      <c r="C100" s="94">
        <f t="shared" si="9"/>
        <v>2024</v>
      </c>
      <c r="D100" s="110">
        <f>IF($X$6="Yes",IF(DATE($C100,D$95,1)&lt;Start_Date,0,IF(DATE($C100,D$95,1)&gt;DATE(YEAR(Expected_COD)+20,MONTH(Expected_COD),1),0,INDEX(Part_IV!$M$19:$M$38,$C100-Table_Year_1+IF(D$95&lt;=MONTH(Expected_COD),0,1),1))),0)</f>
        <v>0</v>
      </c>
      <c r="E100" s="110">
        <f>IF($X$6="Yes",IF(DATE($C100,E$95,1)&lt;Start_Date,0,IF(DATE($C100,E$95,1)&gt;DATE(YEAR(Expected_COD)+20,MONTH(Expected_COD),1),0,INDEX(Part_IV!$M$19:$M$38,$C100-Table_Year_1+IF(E$95&lt;=MONTH(Expected_COD),0,1),1))),0)</f>
        <v>0</v>
      </c>
      <c r="F100" s="110">
        <f>IF($X$6="Yes",IF(DATE($C100,F$95,1)&lt;Start_Date,0,IF(DATE($C100,F$95,1)&gt;DATE(YEAR(Expected_COD)+20,MONTH(Expected_COD),1),0,INDEX(Part_IV!$M$19:$M$38,$C100-Table_Year_1+IF(F$95&lt;=MONTH(Expected_COD),0,1),1))),0)</f>
        <v>0</v>
      </c>
      <c r="G100" s="110">
        <f>IF($X$6="Yes",IF(DATE($C100,G$95,1)&lt;Start_Date,0,IF(DATE($C100,G$95,1)&gt;DATE(YEAR(Expected_COD)+20,MONTH(Expected_COD),1),0,INDEX(Part_IV!$M$19:$M$38,$C100-Table_Year_1+IF(G$95&lt;=MONTH(Expected_COD),0,1),1))),0)</f>
        <v>0</v>
      </c>
      <c r="H100" s="110">
        <f>IF($X$6="Yes",IF(DATE($C100,H$95,1)&lt;Start_Date,0,IF(DATE($C100,H$95,1)&gt;DATE(YEAR(Expected_COD)+20,MONTH(Expected_COD),1),0,INDEX(Part_IV!$M$19:$M$38,$C100-Table_Year_1+IF(H$95&lt;=MONTH(Expected_COD),0,1),1))),0)</f>
        <v>0</v>
      </c>
      <c r="I100" s="110">
        <f>IF($X$6="Yes",IF(DATE($C100,I$95,1)&lt;Start_Date,0,IF(DATE($C100,I$95,1)&gt;DATE(YEAR(Expected_COD)+20,MONTH(Expected_COD),1),0,INDEX(Part_IV!$M$19:$M$38,$C100-Table_Year_1+IF(I$95&lt;=MONTH(Expected_COD),0,1),1))),0)</f>
        <v>0</v>
      </c>
      <c r="J100" s="110">
        <f>IF($X$6="Yes",IF(DATE($C100,J$95,1)&lt;Start_Date,0,IF(DATE($C100,J$95,1)&gt;DATE(YEAR(Expected_COD)+20,MONTH(Expected_COD),1),0,INDEX(Part_IV!$M$19:$M$38,$C100-Table_Year_1+IF(J$95&lt;=MONTH(Expected_COD),0,1),1))),0)</f>
        <v>0</v>
      </c>
      <c r="K100" s="110">
        <f>IF($X$6="Yes",IF(DATE($C100,K$95,1)&lt;Start_Date,0,IF(DATE($C100,K$95,1)&gt;DATE(YEAR(Expected_COD)+20,MONTH(Expected_COD),1),0,INDEX(Part_IV!$M$19:$M$38,$C100-Table_Year_1+IF(K$95&lt;=MONTH(Expected_COD),0,1),1))),0)</f>
        <v>0</v>
      </c>
      <c r="L100" s="110">
        <f>IF($X$6="Yes",IF(DATE($C100,L$95,1)&lt;Start_Date,0,IF(DATE($C100,L$95,1)&gt;DATE(YEAR(Expected_COD)+20,MONTH(Expected_COD),1),0,INDEX(Part_IV!$M$19:$M$38,$C100-Table_Year_1+IF(L$95&lt;=MONTH(Expected_COD),0,1),1))),0)</f>
        <v>0</v>
      </c>
      <c r="M100" s="110">
        <f>IF($X$6="Yes",IF(DATE($C100,M$95,1)&lt;Start_Date,0,IF(DATE($C100,M$95,1)&gt;DATE(YEAR(Expected_COD)+20,MONTH(Expected_COD),1),0,INDEX(Part_IV!$M$19:$M$38,$C100-Table_Year_1+IF(M$95&lt;=MONTH(Expected_COD),0,1),1))),0)</f>
        <v>0</v>
      </c>
      <c r="N100" s="110">
        <f>IF($X$6="Yes",IF(DATE($C100,N$95,1)&lt;Start_Date,0,IF(DATE($C100,N$95,1)&gt;DATE(YEAR(Expected_COD)+20,MONTH(Expected_COD),1),0,INDEX(Part_IV!$M$19:$M$38,$C100-Table_Year_1+IF(N$95&lt;=MONTH(Expected_COD),0,1),1))),0)</f>
        <v>0</v>
      </c>
      <c r="O100" s="110">
        <f>IF($X$6="Yes",IF(DATE($C100,O$95,1)&lt;Start_Date,0,IF(DATE($C100,O$95,1)&gt;DATE(YEAR(Expected_COD)+20,MONTH(Expected_COD),1),0,INDEX(Part_IV!$M$19:$M$38,$C100-Table_Year_1+IF(O$95&lt;=MONTH(Expected_COD),0,1),1))),0)</f>
        <v>0</v>
      </c>
      <c r="P100" s="36"/>
      <c r="Q100" s="112"/>
      <c r="R100" s="11"/>
      <c r="S100" s="4"/>
      <c r="T100" s="17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5">
      <c r="A101" s="4"/>
      <c r="B101" s="10"/>
      <c r="C101" s="94">
        <f t="shared" si="9"/>
        <v>2025</v>
      </c>
      <c r="D101" s="110">
        <f>IF($X$6="Yes",IF(DATE($C101,D$95,1)&lt;Start_Date,0,IF(DATE($C101,D$95,1)&gt;DATE(YEAR(Expected_COD)+20,MONTH(Expected_COD),1),0,INDEX(Part_IV!$M$19:$M$38,$C101-Table_Year_1+IF(D$95&lt;=MONTH(Expected_COD),0,1),1))),0)</f>
        <v>0</v>
      </c>
      <c r="E101" s="110">
        <f>IF($X$6="Yes",IF(DATE($C101,E$95,1)&lt;Start_Date,0,IF(DATE($C101,E$95,1)&gt;DATE(YEAR(Expected_COD)+20,MONTH(Expected_COD),1),0,INDEX(Part_IV!$M$19:$M$38,$C101-Table_Year_1+IF(E$95&lt;=MONTH(Expected_COD),0,1),1))),0)</f>
        <v>0</v>
      </c>
      <c r="F101" s="110">
        <f>IF($X$6="Yes",IF(DATE($C101,F$95,1)&lt;Start_Date,0,IF(DATE($C101,F$95,1)&gt;DATE(YEAR(Expected_COD)+20,MONTH(Expected_COD),1),0,INDEX(Part_IV!$M$19:$M$38,$C101-Table_Year_1+IF(F$95&lt;=MONTH(Expected_COD),0,1),1))),0)</f>
        <v>0</v>
      </c>
      <c r="G101" s="110">
        <f>IF($X$6="Yes",IF(DATE($C101,G$95,1)&lt;Start_Date,0,IF(DATE($C101,G$95,1)&gt;DATE(YEAR(Expected_COD)+20,MONTH(Expected_COD),1),0,INDEX(Part_IV!$M$19:$M$38,$C101-Table_Year_1+IF(G$95&lt;=MONTH(Expected_COD),0,1),1))),0)</f>
        <v>0</v>
      </c>
      <c r="H101" s="110">
        <f>IF($X$6="Yes",IF(DATE($C101,H$95,1)&lt;Start_Date,0,IF(DATE($C101,H$95,1)&gt;DATE(YEAR(Expected_COD)+20,MONTH(Expected_COD),1),0,INDEX(Part_IV!$M$19:$M$38,$C101-Table_Year_1+IF(H$95&lt;=MONTH(Expected_COD),0,1),1))),0)</f>
        <v>0</v>
      </c>
      <c r="I101" s="110">
        <f>IF($X$6="Yes",IF(DATE($C101,I$95,1)&lt;Start_Date,0,IF(DATE($C101,I$95,1)&gt;DATE(YEAR(Expected_COD)+20,MONTH(Expected_COD),1),0,INDEX(Part_IV!$M$19:$M$38,$C101-Table_Year_1+IF(I$95&lt;=MONTH(Expected_COD),0,1),1))),0)</f>
        <v>0</v>
      </c>
      <c r="J101" s="110">
        <f>IF($X$6="Yes",IF(DATE($C101,J$95,1)&lt;Start_Date,0,IF(DATE($C101,J$95,1)&gt;DATE(YEAR(Expected_COD)+20,MONTH(Expected_COD),1),0,INDEX(Part_IV!$M$19:$M$38,$C101-Table_Year_1+IF(J$95&lt;=MONTH(Expected_COD),0,1),1))),0)</f>
        <v>0</v>
      </c>
      <c r="K101" s="110">
        <f>IF($X$6="Yes",IF(DATE($C101,K$95,1)&lt;Start_Date,0,IF(DATE($C101,K$95,1)&gt;DATE(YEAR(Expected_COD)+20,MONTH(Expected_COD),1),0,INDEX(Part_IV!$M$19:$M$38,$C101-Table_Year_1+IF(K$95&lt;=MONTH(Expected_COD),0,1),1))),0)</f>
        <v>0</v>
      </c>
      <c r="L101" s="110">
        <f>IF($X$6="Yes",IF(DATE($C101,L$95,1)&lt;Start_Date,0,IF(DATE($C101,L$95,1)&gt;DATE(YEAR(Expected_COD)+20,MONTH(Expected_COD),1),0,INDEX(Part_IV!$M$19:$M$38,$C101-Table_Year_1+IF(L$95&lt;=MONTH(Expected_COD),0,1),1))),0)</f>
        <v>0</v>
      </c>
      <c r="M101" s="110">
        <f>IF($X$6="Yes",IF(DATE($C101,M$95,1)&lt;Start_Date,0,IF(DATE($C101,M$95,1)&gt;DATE(YEAR(Expected_COD)+20,MONTH(Expected_COD),1),0,INDEX(Part_IV!$M$19:$M$38,$C101-Table_Year_1+IF(M$95&lt;=MONTH(Expected_COD),0,1),1))),0)</f>
        <v>0</v>
      </c>
      <c r="N101" s="110">
        <f>IF($X$6="Yes",IF(DATE($C101,N$95,1)&lt;Start_Date,0,IF(DATE($C101,N$95,1)&gt;DATE(YEAR(Expected_COD)+20,MONTH(Expected_COD),1),0,INDEX(Part_IV!$M$19:$M$38,$C101-Table_Year_1+IF(N$95&lt;=MONTH(Expected_COD),0,1),1))),0)</f>
        <v>0</v>
      </c>
      <c r="O101" s="110">
        <f>IF($X$6="Yes",IF(DATE($C101,O$95,1)&lt;Start_Date,0,IF(DATE($C101,O$95,1)&gt;DATE(YEAR(Expected_COD)+20,MONTH(Expected_COD),1),0,INDEX(Part_IV!$M$19:$M$38,$C101-Table_Year_1+IF(O$95&lt;=MONTH(Expected_COD),0,1),1))),0)</f>
        <v>0</v>
      </c>
      <c r="P101" s="36"/>
      <c r="Q101" s="112"/>
      <c r="R101" s="11"/>
      <c r="S101" s="4"/>
      <c r="T101" s="17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5">
      <c r="A102" s="4"/>
      <c r="B102" s="10"/>
      <c r="C102" s="94">
        <f t="shared" si="9"/>
        <v>2026</v>
      </c>
      <c r="D102" s="110">
        <f>IF($X$6="Yes",IF(DATE($C102,D$95,1)&lt;Start_Date,0,IF(DATE($C102,D$95,1)&gt;DATE(YEAR(Expected_COD)+20,MONTH(Expected_COD),1),0,INDEX(Part_IV!$M$19:$M$38,$C102-Table_Year_1+IF(D$95&lt;=MONTH(Expected_COD),0,1),1))),0)</f>
        <v>0</v>
      </c>
      <c r="E102" s="110">
        <f>IF($X$6="Yes",IF(DATE($C102,E$95,1)&lt;Start_Date,0,IF(DATE($C102,E$95,1)&gt;DATE(YEAR(Expected_COD)+20,MONTH(Expected_COD),1),0,INDEX(Part_IV!$M$19:$M$38,$C102-Table_Year_1+IF(E$95&lt;=MONTH(Expected_COD),0,1),1))),0)</f>
        <v>0</v>
      </c>
      <c r="F102" s="110">
        <f>IF($X$6="Yes",IF(DATE($C102,F$95,1)&lt;Start_Date,0,IF(DATE($C102,F$95,1)&gt;DATE(YEAR(Expected_COD)+20,MONTH(Expected_COD),1),0,INDEX(Part_IV!$M$19:$M$38,$C102-Table_Year_1+IF(F$95&lt;=MONTH(Expected_COD),0,1),1))),0)</f>
        <v>0</v>
      </c>
      <c r="G102" s="110">
        <f>IF($X$6="Yes",IF(DATE($C102,G$95,1)&lt;Start_Date,0,IF(DATE($C102,G$95,1)&gt;DATE(YEAR(Expected_COD)+20,MONTH(Expected_COD),1),0,INDEX(Part_IV!$M$19:$M$38,$C102-Table_Year_1+IF(G$95&lt;=MONTH(Expected_COD),0,1),1))),0)</f>
        <v>0</v>
      </c>
      <c r="H102" s="110">
        <f>IF($X$6="Yes",IF(DATE($C102,H$95,1)&lt;Start_Date,0,IF(DATE($C102,H$95,1)&gt;DATE(YEAR(Expected_COD)+20,MONTH(Expected_COD),1),0,INDEX(Part_IV!$M$19:$M$38,$C102-Table_Year_1+IF(H$95&lt;=MONTH(Expected_COD),0,1),1))),0)</f>
        <v>0</v>
      </c>
      <c r="I102" s="110">
        <f>IF($X$6="Yes",IF(DATE($C102,I$95,1)&lt;Start_Date,0,IF(DATE($C102,I$95,1)&gt;DATE(YEAR(Expected_COD)+20,MONTH(Expected_COD),1),0,INDEX(Part_IV!$M$19:$M$38,$C102-Table_Year_1+IF(I$95&lt;=MONTH(Expected_COD),0,1),1))),0)</f>
        <v>0</v>
      </c>
      <c r="J102" s="110">
        <f>IF($X$6="Yes",IF(DATE($C102,J$95,1)&lt;Start_Date,0,IF(DATE($C102,J$95,1)&gt;DATE(YEAR(Expected_COD)+20,MONTH(Expected_COD),1),0,INDEX(Part_IV!$M$19:$M$38,$C102-Table_Year_1+IF(J$95&lt;=MONTH(Expected_COD),0,1),1))),0)</f>
        <v>0</v>
      </c>
      <c r="K102" s="110">
        <f>IF($X$6="Yes",IF(DATE($C102,K$95,1)&lt;Start_Date,0,IF(DATE($C102,K$95,1)&gt;DATE(YEAR(Expected_COD)+20,MONTH(Expected_COD),1),0,INDEX(Part_IV!$M$19:$M$38,$C102-Table_Year_1+IF(K$95&lt;=MONTH(Expected_COD),0,1),1))),0)</f>
        <v>0</v>
      </c>
      <c r="L102" s="110">
        <f>IF($X$6="Yes",IF(DATE($C102,L$95,1)&lt;Start_Date,0,IF(DATE($C102,L$95,1)&gt;DATE(YEAR(Expected_COD)+20,MONTH(Expected_COD),1),0,INDEX(Part_IV!$M$19:$M$38,$C102-Table_Year_1+IF(L$95&lt;=MONTH(Expected_COD),0,1),1))),0)</f>
        <v>0</v>
      </c>
      <c r="M102" s="110">
        <f>IF($X$6="Yes",IF(DATE($C102,M$95,1)&lt;Start_Date,0,IF(DATE($C102,M$95,1)&gt;DATE(YEAR(Expected_COD)+20,MONTH(Expected_COD),1),0,INDEX(Part_IV!$M$19:$M$38,$C102-Table_Year_1+IF(M$95&lt;=MONTH(Expected_COD),0,1),1))),0)</f>
        <v>0</v>
      </c>
      <c r="N102" s="110">
        <f>IF($X$6="Yes",IF(DATE($C102,N$95,1)&lt;Start_Date,0,IF(DATE($C102,N$95,1)&gt;DATE(YEAR(Expected_COD)+20,MONTH(Expected_COD),1),0,INDEX(Part_IV!$M$19:$M$38,$C102-Table_Year_1+IF(N$95&lt;=MONTH(Expected_COD),0,1),1))),0)</f>
        <v>0</v>
      </c>
      <c r="O102" s="110">
        <f>IF($X$6="Yes",IF(DATE($C102,O$95,1)&lt;Start_Date,0,IF(DATE($C102,O$95,1)&gt;DATE(YEAR(Expected_COD)+20,MONTH(Expected_COD),1),0,INDEX(Part_IV!$M$19:$M$38,$C102-Table_Year_1+IF(O$95&lt;=MONTH(Expected_COD),0,1),1))),0)</f>
        <v>0</v>
      </c>
      <c r="P102" s="36"/>
      <c r="Q102" s="112"/>
      <c r="R102" s="11"/>
      <c r="S102" s="4"/>
      <c r="T102" s="17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5">
      <c r="A103" s="4"/>
      <c r="B103" s="10"/>
      <c r="C103" s="94">
        <f t="shared" si="9"/>
        <v>2027</v>
      </c>
      <c r="D103" s="110">
        <f>IF($X$6="Yes",IF(DATE($C103,D$95,1)&lt;Start_Date,0,IF(DATE($C103,D$95,1)&gt;DATE(YEAR(Expected_COD)+20,MONTH(Expected_COD),1),0,INDEX(Part_IV!$M$19:$M$38,$C103-Table_Year_1+IF(D$95&lt;=MONTH(Expected_COD),0,1),1))),0)</f>
        <v>0</v>
      </c>
      <c r="E103" s="110">
        <f>IF($X$6="Yes",IF(DATE($C103,E$95,1)&lt;Start_Date,0,IF(DATE($C103,E$95,1)&gt;DATE(YEAR(Expected_COD)+20,MONTH(Expected_COD),1),0,INDEX(Part_IV!$M$19:$M$38,$C103-Table_Year_1+IF(E$95&lt;=MONTH(Expected_COD),0,1),1))),0)</f>
        <v>0</v>
      </c>
      <c r="F103" s="110">
        <f>IF($X$6="Yes",IF(DATE($C103,F$95,1)&lt;Start_Date,0,IF(DATE($C103,F$95,1)&gt;DATE(YEAR(Expected_COD)+20,MONTH(Expected_COD),1),0,INDEX(Part_IV!$M$19:$M$38,$C103-Table_Year_1+IF(F$95&lt;=MONTH(Expected_COD),0,1),1))),0)</f>
        <v>0</v>
      </c>
      <c r="G103" s="110">
        <f>IF($X$6="Yes",IF(DATE($C103,G$95,1)&lt;Start_Date,0,IF(DATE($C103,G$95,1)&gt;DATE(YEAR(Expected_COD)+20,MONTH(Expected_COD),1),0,INDEX(Part_IV!$M$19:$M$38,$C103-Table_Year_1+IF(G$95&lt;=MONTH(Expected_COD),0,1),1))),0)</f>
        <v>0</v>
      </c>
      <c r="H103" s="110">
        <f>IF($X$6="Yes",IF(DATE($C103,H$95,1)&lt;Start_Date,0,IF(DATE($C103,H$95,1)&gt;DATE(YEAR(Expected_COD)+20,MONTH(Expected_COD),1),0,INDEX(Part_IV!$M$19:$M$38,$C103-Table_Year_1+IF(H$95&lt;=MONTH(Expected_COD),0,1),1))),0)</f>
        <v>0</v>
      </c>
      <c r="I103" s="110">
        <f>IF($X$6="Yes",IF(DATE($C103,I$95,1)&lt;Start_Date,0,IF(DATE($C103,I$95,1)&gt;DATE(YEAR(Expected_COD)+20,MONTH(Expected_COD),1),0,INDEX(Part_IV!$M$19:$M$38,$C103-Table_Year_1+IF(I$95&lt;=MONTH(Expected_COD),0,1),1))),0)</f>
        <v>0</v>
      </c>
      <c r="J103" s="110">
        <f>IF($X$6="Yes",IF(DATE($C103,J$95,1)&lt;Start_Date,0,IF(DATE($C103,J$95,1)&gt;DATE(YEAR(Expected_COD)+20,MONTH(Expected_COD),1),0,INDEX(Part_IV!$M$19:$M$38,$C103-Table_Year_1+IF(J$95&lt;=MONTH(Expected_COD),0,1),1))),0)</f>
        <v>0</v>
      </c>
      <c r="K103" s="110">
        <f>IF($X$6="Yes",IF(DATE($C103,K$95,1)&lt;Start_Date,0,IF(DATE($C103,K$95,1)&gt;DATE(YEAR(Expected_COD)+20,MONTH(Expected_COD),1),0,INDEX(Part_IV!$M$19:$M$38,$C103-Table_Year_1+IF(K$95&lt;=MONTH(Expected_COD),0,1),1))),0)</f>
        <v>0</v>
      </c>
      <c r="L103" s="110">
        <f>IF($X$6="Yes",IF(DATE($C103,L$95,1)&lt;Start_Date,0,IF(DATE($C103,L$95,1)&gt;DATE(YEAR(Expected_COD)+20,MONTH(Expected_COD),1),0,INDEX(Part_IV!$M$19:$M$38,$C103-Table_Year_1+IF(L$95&lt;=MONTH(Expected_COD),0,1),1))),0)</f>
        <v>0</v>
      </c>
      <c r="M103" s="110">
        <f>IF($X$6="Yes",IF(DATE($C103,M$95,1)&lt;Start_Date,0,IF(DATE($C103,M$95,1)&gt;DATE(YEAR(Expected_COD)+20,MONTH(Expected_COD),1),0,INDEX(Part_IV!$M$19:$M$38,$C103-Table_Year_1+IF(M$95&lt;=MONTH(Expected_COD),0,1),1))),0)</f>
        <v>0</v>
      </c>
      <c r="N103" s="110">
        <f>IF($X$6="Yes",IF(DATE($C103,N$95,1)&lt;Start_Date,0,IF(DATE($C103,N$95,1)&gt;DATE(YEAR(Expected_COD)+20,MONTH(Expected_COD),1),0,INDEX(Part_IV!$M$19:$M$38,$C103-Table_Year_1+IF(N$95&lt;=MONTH(Expected_COD),0,1),1))),0)</f>
        <v>0</v>
      </c>
      <c r="O103" s="110">
        <f>IF($X$6="Yes",IF(DATE($C103,O$95,1)&lt;Start_Date,0,IF(DATE($C103,O$95,1)&gt;DATE(YEAR(Expected_COD)+20,MONTH(Expected_COD),1),0,INDEX(Part_IV!$M$19:$M$38,$C103-Table_Year_1+IF(O$95&lt;=MONTH(Expected_COD),0,1),1))),0)</f>
        <v>0</v>
      </c>
      <c r="P103" s="36"/>
      <c r="Q103" s="112"/>
      <c r="R103" s="11"/>
      <c r="S103" s="4"/>
      <c r="T103" s="17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5">
      <c r="A104" s="4"/>
      <c r="B104" s="10"/>
      <c r="C104" s="94">
        <f t="shared" si="9"/>
        <v>2028</v>
      </c>
      <c r="D104" s="110">
        <f>IF($X$6="Yes",IF(DATE($C104,D$95,1)&lt;Start_Date,0,IF(DATE($C104,D$95,1)&gt;DATE(YEAR(Expected_COD)+20,MONTH(Expected_COD),1),0,INDEX(Part_IV!$M$19:$M$38,$C104-Table_Year_1+IF(D$95&lt;=MONTH(Expected_COD),0,1),1))),0)</f>
        <v>0</v>
      </c>
      <c r="E104" s="110">
        <f>IF($X$6="Yes",IF(DATE($C104,E$95,1)&lt;Start_Date,0,IF(DATE($C104,E$95,1)&gt;DATE(YEAR(Expected_COD)+20,MONTH(Expected_COD),1),0,INDEX(Part_IV!$M$19:$M$38,$C104-Table_Year_1+IF(E$95&lt;=MONTH(Expected_COD),0,1),1))),0)</f>
        <v>0</v>
      </c>
      <c r="F104" s="110">
        <f>IF($X$6="Yes",IF(DATE($C104,F$95,1)&lt;Start_Date,0,IF(DATE($C104,F$95,1)&gt;DATE(YEAR(Expected_COD)+20,MONTH(Expected_COD),1),0,INDEX(Part_IV!$M$19:$M$38,$C104-Table_Year_1+IF(F$95&lt;=MONTH(Expected_COD),0,1),1))),0)</f>
        <v>0</v>
      </c>
      <c r="G104" s="110">
        <f>IF($X$6="Yes",IF(DATE($C104,G$95,1)&lt;Start_Date,0,IF(DATE($C104,G$95,1)&gt;DATE(YEAR(Expected_COD)+20,MONTH(Expected_COD),1),0,INDEX(Part_IV!$M$19:$M$38,$C104-Table_Year_1+IF(G$95&lt;=MONTH(Expected_COD),0,1),1))),0)</f>
        <v>0</v>
      </c>
      <c r="H104" s="110">
        <f>IF($X$6="Yes",IF(DATE($C104,H$95,1)&lt;Start_Date,0,IF(DATE($C104,H$95,1)&gt;DATE(YEAR(Expected_COD)+20,MONTH(Expected_COD),1),0,INDEX(Part_IV!$M$19:$M$38,$C104-Table_Year_1+IF(H$95&lt;=MONTH(Expected_COD),0,1),1))),0)</f>
        <v>0</v>
      </c>
      <c r="I104" s="110">
        <f>IF($X$6="Yes",IF(DATE($C104,I$95,1)&lt;Start_Date,0,IF(DATE($C104,I$95,1)&gt;DATE(YEAR(Expected_COD)+20,MONTH(Expected_COD),1),0,INDEX(Part_IV!$M$19:$M$38,$C104-Table_Year_1+IF(I$95&lt;=MONTH(Expected_COD),0,1),1))),0)</f>
        <v>0</v>
      </c>
      <c r="J104" s="110">
        <f>IF($X$6="Yes",IF(DATE($C104,J$95,1)&lt;Start_Date,0,IF(DATE($C104,J$95,1)&gt;DATE(YEAR(Expected_COD)+20,MONTH(Expected_COD),1),0,INDEX(Part_IV!$M$19:$M$38,$C104-Table_Year_1+IF(J$95&lt;=MONTH(Expected_COD),0,1),1))),0)</f>
        <v>0</v>
      </c>
      <c r="K104" s="110">
        <f>IF($X$6="Yes",IF(DATE($C104,K$95,1)&lt;Start_Date,0,IF(DATE($C104,K$95,1)&gt;DATE(YEAR(Expected_COD)+20,MONTH(Expected_COD),1),0,INDEX(Part_IV!$M$19:$M$38,$C104-Table_Year_1+IF(K$95&lt;=MONTH(Expected_COD),0,1),1))),0)</f>
        <v>0</v>
      </c>
      <c r="L104" s="110">
        <f>IF($X$6="Yes",IF(DATE($C104,L$95,1)&lt;Start_Date,0,IF(DATE($C104,L$95,1)&gt;DATE(YEAR(Expected_COD)+20,MONTH(Expected_COD),1),0,INDEX(Part_IV!$M$19:$M$38,$C104-Table_Year_1+IF(L$95&lt;=MONTH(Expected_COD),0,1),1))),0)</f>
        <v>0</v>
      </c>
      <c r="M104" s="110">
        <f>IF($X$6="Yes",IF(DATE($C104,M$95,1)&lt;Start_Date,0,IF(DATE($C104,M$95,1)&gt;DATE(YEAR(Expected_COD)+20,MONTH(Expected_COD),1),0,INDEX(Part_IV!$M$19:$M$38,$C104-Table_Year_1+IF(M$95&lt;=MONTH(Expected_COD),0,1),1))),0)</f>
        <v>0</v>
      </c>
      <c r="N104" s="110">
        <f>IF($X$6="Yes",IF(DATE($C104,N$95,1)&lt;Start_Date,0,IF(DATE($C104,N$95,1)&gt;DATE(YEAR(Expected_COD)+20,MONTH(Expected_COD),1),0,INDEX(Part_IV!$M$19:$M$38,$C104-Table_Year_1+IF(N$95&lt;=MONTH(Expected_COD),0,1),1))),0)</f>
        <v>0</v>
      </c>
      <c r="O104" s="110">
        <f>IF($X$6="Yes",IF(DATE($C104,O$95,1)&lt;Start_Date,0,IF(DATE($C104,O$95,1)&gt;DATE(YEAR(Expected_COD)+20,MONTH(Expected_COD),1),0,INDEX(Part_IV!$M$19:$M$38,$C104-Table_Year_1+IF(O$95&lt;=MONTH(Expected_COD),0,1),1))),0)</f>
        <v>0</v>
      </c>
      <c r="P104" s="36"/>
      <c r="Q104" s="112"/>
      <c r="R104" s="11"/>
      <c r="S104" s="4"/>
      <c r="T104" s="17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5">
      <c r="A105" s="4"/>
      <c r="B105" s="10"/>
      <c r="C105" s="94">
        <f t="shared" si="9"/>
        <v>2029</v>
      </c>
      <c r="D105" s="110">
        <f>IF($X$6="Yes",IF(DATE($C105,D$95,1)&lt;Start_Date,0,IF(DATE($C105,D$95,1)&gt;DATE(YEAR(Expected_COD)+20,MONTH(Expected_COD),1),0,INDEX(Part_IV!$M$19:$M$38,$C105-Table_Year_1+IF(D$95&lt;=MONTH(Expected_COD),0,1),1))),0)</f>
        <v>0</v>
      </c>
      <c r="E105" s="110">
        <f>IF($X$6="Yes",IF(DATE($C105,E$95,1)&lt;Start_Date,0,IF(DATE($C105,E$95,1)&gt;DATE(YEAR(Expected_COD)+20,MONTH(Expected_COD),1),0,INDEX(Part_IV!$M$19:$M$38,$C105-Table_Year_1+IF(E$95&lt;=MONTH(Expected_COD),0,1),1))),0)</f>
        <v>0</v>
      </c>
      <c r="F105" s="110">
        <f>IF($X$6="Yes",IF(DATE($C105,F$95,1)&lt;Start_Date,0,IF(DATE($C105,F$95,1)&gt;DATE(YEAR(Expected_COD)+20,MONTH(Expected_COD),1),0,INDEX(Part_IV!$M$19:$M$38,$C105-Table_Year_1+IF(F$95&lt;=MONTH(Expected_COD),0,1),1))),0)</f>
        <v>0</v>
      </c>
      <c r="G105" s="110">
        <f>IF($X$6="Yes",IF(DATE($C105,G$95,1)&lt;Start_Date,0,IF(DATE($C105,G$95,1)&gt;DATE(YEAR(Expected_COD)+20,MONTH(Expected_COD),1),0,INDEX(Part_IV!$M$19:$M$38,$C105-Table_Year_1+IF(G$95&lt;=MONTH(Expected_COD),0,1),1))),0)</f>
        <v>0</v>
      </c>
      <c r="H105" s="110">
        <f>IF($X$6="Yes",IF(DATE($C105,H$95,1)&lt;Start_Date,0,IF(DATE($C105,H$95,1)&gt;DATE(YEAR(Expected_COD)+20,MONTH(Expected_COD),1),0,INDEX(Part_IV!$M$19:$M$38,$C105-Table_Year_1+IF(H$95&lt;=MONTH(Expected_COD),0,1),1))),0)</f>
        <v>0</v>
      </c>
      <c r="I105" s="110">
        <f>IF($X$6="Yes",IF(DATE($C105,I$95,1)&lt;Start_Date,0,IF(DATE($C105,I$95,1)&gt;DATE(YEAR(Expected_COD)+20,MONTH(Expected_COD),1),0,INDEX(Part_IV!$M$19:$M$38,$C105-Table_Year_1+IF(I$95&lt;=MONTH(Expected_COD),0,1),1))),0)</f>
        <v>0</v>
      </c>
      <c r="J105" s="110">
        <f>IF($X$6="Yes",IF(DATE($C105,J$95,1)&lt;Start_Date,0,IF(DATE($C105,J$95,1)&gt;DATE(YEAR(Expected_COD)+20,MONTH(Expected_COD),1),0,INDEX(Part_IV!$M$19:$M$38,$C105-Table_Year_1+IF(J$95&lt;=MONTH(Expected_COD),0,1),1))),0)</f>
        <v>0</v>
      </c>
      <c r="K105" s="110">
        <f>IF($X$6="Yes",IF(DATE($C105,K$95,1)&lt;Start_Date,0,IF(DATE($C105,K$95,1)&gt;DATE(YEAR(Expected_COD)+20,MONTH(Expected_COD),1),0,INDEX(Part_IV!$M$19:$M$38,$C105-Table_Year_1+IF(K$95&lt;=MONTH(Expected_COD),0,1),1))),0)</f>
        <v>0</v>
      </c>
      <c r="L105" s="110">
        <f>IF($X$6="Yes",IF(DATE($C105,L$95,1)&lt;Start_Date,0,IF(DATE($C105,L$95,1)&gt;DATE(YEAR(Expected_COD)+20,MONTH(Expected_COD),1),0,INDEX(Part_IV!$M$19:$M$38,$C105-Table_Year_1+IF(L$95&lt;=MONTH(Expected_COD),0,1),1))),0)</f>
        <v>0</v>
      </c>
      <c r="M105" s="110">
        <f>IF($X$6="Yes",IF(DATE($C105,M$95,1)&lt;Start_Date,0,IF(DATE($C105,M$95,1)&gt;DATE(YEAR(Expected_COD)+20,MONTH(Expected_COD),1),0,INDEX(Part_IV!$M$19:$M$38,$C105-Table_Year_1+IF(M$95&lt;=MONTH(Expected_COD),0,1),1))),0)</f>
        <v>0</v>
      </c>
      <c r="N105" s="110">
        <f>IF($X$6="Yes",IF(DATE($C105,N$95,1)&lt;Start_Date,0,IF(DATE($C105,N$95,1)&gt;DATE(YEAR(Expected_COD)+20,MONTH(Expected_COD),1),0,INDEX(Part_IV!$M$19:$M$38,$C105-Table_Year_1+IF(N$95&lt;=MONTH(Expected_COD),0,1),1))),0)</f>
        <v>0</v>
      </c>
      <c r="O105" s="110">
        <f>IF($X$6="Yes",IF(DATE($C105,O$95,1)&lt;Start_Date,0,IF(DATE($C105,O$95,1)&gt;DATE(YEAR(Expected_COD)+20,MONTH(Expected_COD),1),0,INDEX(Part_IV!$M$19:$M$38,$C105-Table_Year_1+IF(O$95&lt;=MONTH(Expected_COD),0,1),1))),0)</f>
        <v>0</v>
      </c>
      <c r="P105" s="36"/>
      <c r="Q105" s="112"/>
      <c r="R105" s="11"/>
      <c r="S105" s="4"/>
      <c r="T105" s="17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4"/>
      <c r="B106" s="10"/>
      <c r="C106" s="94">
        <f t="shared" si="9"/>
        <v>2030</v>
      </c>
      <c r="D106" s="110">
        <f>IF($X$6="Yes",IF(DATE($C106,D$95,1)&lt;Start_Date,0,IF(DATE($C106,D$95,1)&gt;DATE(YEAR(Expected_COD)+20,MONTH(Expected_COD),1),0,INDEX(Part_IV!$M$19:$M$38,$C106-Table_Year_1+IF(D$95&lt;=MONTH(Expected_COD),0,1),1))),0)</f>
        <v>0</v>
      </c>
      <c r="E106" s="110">
        <f>IF($X$6="Yes",IF(DATE($C106,E$95,1)&lt;Start_Date,0,IF(DATE($C106,E$95,1)&gt;DATE(YEAR(Expected_COD)+20,MONTH(Expected_COD),1),0,INDEX(Part_IV!$M$19:$M$38,$C106-Table_Year_1+IF(E$95&lt;=MONTH(Expected_COD),0,1),1))),0)</f>
        <v>0</v>
      </c>
      <c r="F106" s="110">
        <f>IF($X$6="Yes",IF(DATE($C106,F$95,1)&lt;Start_Date,0,IF(DATE($C106,F$95,1)&gt;DATE(YEAR(Expected_COD)+20,MONTH(Expected_COD),1),0,INDEX(Part_IV!$M$19:$M$38,$C106-Table_Year_1+IF(F$95&lt;=MONTH(Expected_COD),0,1),1))),0)</f>
        <v>0</v>
      </c>
      <c r="G106" s="110">
        <f>IF($X$6="Yes",IF(DATE($C106,G$95,1)&lt;Start_Date,0,IF(DATE($C106,G$95,1)&gt;DATE(YEAR(Expected_COD)+20,MONTH(Expected_COD),1),0,INDEX(Part_IV!$M$19:$M$38,$C106-Table_Year_1+IF(G$95&lt;=MONTH(Expected_COD),0,1),1))),0)</f>
        <v>0</v>
      </c>
      <c r="H106" s="110">
        <f>IF($X$6="Yes",IF(DATE($C106,H$95,1)&lt;Start_Date,0,IF(DATE($C106,H$95,1)&gt;DATE(YEAR(Expected_COD)+20,MONTH(Expected_COD),1),0,INDEX(Part_IV!$M$19:$M$38,$C106-Table_Year_1+IF(H$95&lt;=MONTH(Expected_COD),0,1),1))),0)</f>
        <v>0</v>
      </c>
      <c r="I106" s="110">
        <f>IF($X$6="Yes",IF(DATE($C106,I$95,1)&lt;Start_Date,0,IF(DATE($C106,I$95,1)&gt;DATE(YEAR(Expected_COD)+20,MONTH(Expected_COD),1),0,INDEX(Part_IV!$M$19:$M$38,$C106-Table_Year_1+IF(I$95&lt;=MONTH(Expected_COD),0,1),1))),0)</f>
        <v>0</v>
      </c>
      <c r="J106" s="110">
        <f>IF($X$6="Yes",IF(DATE($C106,J$95,1)&lt;Start_Date,0,IF(DATE($C106,J$95,1)&gt;DATE(YEAR(Expected_COD)+20,MONTH(Expected_COD),1),0,INDEX(Part_IV!$M$19:$M$38,$C106-Table_Year_1+IF(J$95&lt;=MONTH(Expected_COD),0,1),1))),0)</f>
        <v>0</v>
      </c>
      <c r="K106" s="110">
        <f>IF($X$6="Yes",IF(DATE($C106,K$95,1)&lt;Start_Date,0,IF(DATE($C106,K$95,1)&gt;DATE(YEAR(Expected_COD)+20,MONTH(Expected_COD),1),0,INDEX(Part_IV!$M$19:$M$38,$C106-Table_Year_1+IF(K$95&lt;=MONTH(Expected_COD),0,1),1))),0)</f>
        <v>0</v>
      </c>
      <c r="L106" s="110">
        <f>IF($X$6="Yes",IF(DATE($C106,L$95,1)&lt;Start_Date,0,IF(DATE($C106,L$95,1)&gt;DATE(YEAR(Expected_COD)+20,MONTH(Expected_COD),1),0,INDEX(Part_IV!$M$19:$M$38,$C106-Table_Year_1+IF(L$95&lt;=MONTH(Expected_COD),0,1),1))),0)</f>
        <v>0</v>
      </c>
      <c r="M106" s="110">
        <f>IF($X$6="Yes",IF(DATE($C106,M$95,1)&lt;Start_Date,0,IF(DATE($C106,M$95,1)&gt;DATE(YEAR(Expected_COD)+20,MONTH(Expected_COD),1),0,INDEX(Part_IV!$M$19:$M$38,$C106-Table_Year_1+IF(M$95&lt;=MONTH(Expected_COD),0,1),1))),0)</f>
        <v>0</v>
      </c>
      <c r="N106" s="110">
        <f>IF($X$6="Yes",IF(DATE($C106,N$95,1)&lt;Start_Date,0,IF(DATE($C106,N$95,1)&gt;DATE(YEAR(Expected_COD)+20,MONTH(Expected_COD),1),0,INDEX(Part_IV!$M$19:$M$38,$C106-Table_Year_1+IF(N$95&lt;=MONTH(Expected_COD),0,1),1))),0)</f>
        <v>0</v>
      </c>
      <c r="O106" s="110">
        <f>IF($X$6="Yes",IF(DATE($C106,O$95,1)&lt;Start_Date,0,IF(DATE($C106,O$95,1)&gt;DATE(YEAR(Expected_COD)+20,MONTH(Expected_COD),1),0,INDEX(Part_IV!$M$19:$M$38,$C106-Table_Year_1+IF(O$95&lt;=MONTH(Expected_COD),0,1),1))),0)</f>
        <v>0</v>
      </c>
      <c r="P106" s="36"/>
      <c r="Q106" s="112"/>
      <c r="R106" s="11"/>
      <c r="S106" s="4"/>
      <c r="T106" s="17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4"/>
      <c r="B107" s="10"/>
      <c r="C107" s="94">
        <f t="shared" si="9"/>
        <v>2031</v>
      </c>
      <c r="D107" s="110">
        <f>IF($X$6="Yes",IF(DATE($C107,D$95,1)&lt;Start_Date,0,IF(DATE($C107,D$95,1)&gt;DATE(YEAR(Expected_COD)+20,MONTH(Expected_COD),1),0,INDEX(Part_IV!$M$19:$M$38,$C107-Table_Year_1+IF(D$95&lt;=MONTH(Expected_COD),0,1),1))),0)</f>
        <v>0</v>
      </c>
      <c r="E107" s="110">
        <f>IF($X$6="Yes",IF(DATE($C107,E$95,1)&lt;Start_Date,0,IF(DATE($C107,E$95,1)&gt;DATE(YEAR(Expected_COD)+20,MONTH(Expected_COD),1),0,INDEX(Part_IV!$M$19:$M$38,$C107-Table_Year_1+IF(E$95&lt;=MONTH(Expected_COD),0,1),1))),0)</f>
        <v>0</v>
      </c>
      <c r="F107" s="110">
        <f>IF($X$6="Yes",IF(DATE($C107,F$95,1)&lt;Start_Date,0,IF(DATE($C107,F$95,1)&gt;DATE(YEAR(Expected_COD)+20,MONTH(Expected_COD),1),0,INDEX(Part_IV!$M$19:$M$38,$C107-Table_Year_1+IF(F$95&lt;=MONTH(Expected_COD),0,1),1))),0)</f>
        <v>0</v>
      </c>
      <c r="G107" s="110">
        <f>IF($X$6="Yes",IF(DATE($C107,G$95,1)&lt;Start_Date,0,IF(DATE($C107,G$95,1)&gt;DATE(YEAR(Expected_COD)+20,MONTH(Expected_COD),1),0,INDEX(Part_IV!$M$19:$M$38,$C107-Table_Year_1+IF(G$95&lt;=MONTH(Expected_COD),0,1),1))),0)</f>
        <v>0</v>
      </c>
      <c r="H107" s="110">
        <f>IF($X$6="Yes",IF(DATE($C107,H$95,1)&lt;Start_Date,0,IF(DATE($C107,H$95,1)&gt;DATE(YEAR(Expected_COD)+20,MONTH(Expected_COD),1),0,INDEX(Part_IV!$M$19:$M$38,$C107-Table_Year_1+IF(H$95&lt;=MONTH(Expected_COD),0,1),1))),0)</f>
        <v>0</v>
      </c>
      <c r="I107" s="110">
        <f>IF($X$6="Yes",IF(DATE($C107,I$95,1)&lt;Start_Date,0,IF(DATE($C107,I$95,1)&gt;DATE(YEAR(Expected_COD)+20,MONTH(Expected_COD),1),0,INDEX(Part_IV!$M$19:$M$38,$C107-Table_Year_1+IF(I$95&lt;=MONTH(Expected_COD),0,1),1))),0)</f>
        <v>0</v>
      </c>
      <c r="J107" s="110">
        <f>IF($X$6="Yes",IF(DATE($C107,J$95,1)&lt;Start_Date,0,IF(DATE($C107,J$95,1)&gt;DATE(YEAR(Expected_COD)+20,MONTH(Expected_COD),1),0,INDEX(Part_IV!$M$19:$M$38,$C107-Table_Year_1+IF(J$95&lt;=MONTH(Expected_COD),0,1),1))),0)</f>
        <v>0</v>
      </c>
      <c r="K107" s="110">
        <f>IF($X$6="Yes",IF(DATE($C107,K$95,1)&lt;Start_Date,0,IF(DATE($C107,K$95,1)&gt;DATE(YEAR(Expected_COD)+20,MONTH(Expected_COD),1),0,INDEX(Part_IV!$M$19:$M$38,$C107-Table_Year_1+IF(K$95&lt;=MONTH(Expected_COD),0,1),1))),0)</f>
        <v>0</v>
      </c>
      <c r="L107" s="110">
        <f>IF($X$6="Yes",IF(DATE($C107,L$95,1)&lt;Start_Date,0,IF(DATE($C107,L$95,1)&gt;DATE(YEAR(Expected_COD)+20,MONTH(Expected_COD),1),0,INDEX(Part_IV!$M$19:$M$38,$C107-Table_Year_1+IF(L$95&lt;=MONTH(Expected_COD),0,1),1))),0)</f>
        <v>0</v>
      </c>
      <c r="M107" s="110">
        <f>IF($X$6="Yes",IF(DATE($C107,M$95,1)&lt;Start_Date,0,IF(DATE($C107,M$95,1)&gt;DATE(YEAR(Expected_COD)+20,MONTH(Expected_COD),1),0,INDEX(Part_IV!$M$19:$M$38,$C107-Table_Year_1+IF(M$95&lt;=MONTH(Expected_COD),0,1),1))),0)</f>
        <v>0</v>
      </c>
      <c r="N107" s="110">
        <f>IF($X$6="Yes",IF(DATE($C107,N$95,1)&lt;Start_Date,0,IF(DATE($C107,N$95,1)&gt;DATE(YEAR(Expected_COD)+20,MONTH(Expected_COD),1),0,INDEX(Part_IV!$M$19:$M$38,$C107-Table_Year_1+IF(N$95&lt;=MONTH(Expected_COD),0,1),1))),0)</f>
        <v>0</v>
      </c>
      <c r="O107" s="110">
        <f>IF($X$6="Yes",IF(DATE($C107,O$95,1)&lt;Start_Date,0,IF(DATE($C107,O$95,1)&gt;DATE(YEAR(Expected_COD)+20,MONTH(Expected_COD),1),0,INDEX(Part_IV!$M$19:$M$38,$C107-Table_Year_1+IF(O$95&lt;=MONTH(Expected_COD),0,1),1))),0)</f>
        <v>0</v>
      </c>
      <c r="P107" s="36"/>
      <c r="Q107" s="112"/>
      <c r="R107" s="11"/>
      <c r="S107" s="4"/>
      <c r="T107" s="17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5">
      <c r="A108" s="4"/>
      <c r="B108" s="10"/>
      <c r="C108" s="94">
        <f t="shared" si="9"/>
        <v>2032</v>
      </c>
      <c r="D108" s="110">
        <f>IF($X$6="Yes",IF(DATE($C108,D$95,1)&lt;Start_Date,0,IF(DATE($C108,D$95,1)&gt;DATE(YEAR(Expected_COD)+20,MONTH(Expected_COD),1),0,INDEX(Part_IV!$M$19:$M$38,$C108-Table_Year_1+IF(D$95&lt;=MONTH(Expected_COD),0,1),1))),0)</f>
        <v>0</v>
      </c>
      <c r="E108" s="110">
        <f>IF($X$6="Yes",IF(DATE($C108,E$95,1)&lt;Start_Date,0,IF(DATE($C108,E$95,1)&gt;DATE(YEAR(Expected_COD)+20,MONTH(Expected_COD),1),0,INDEX(Part_IV!$M$19:$M$38,$C108-Table_Year_1+IF(E$95&lt;=MONTH(Expected_COD),0,1),1))),0)</f>
        <v>0</v>
      </c>
      <c r="F108" s="110">
        <f>IF($X$6="Yes",IF(DATE($C108,F$95,1)&lt;Start_Date,0,IF(DATE($C108,F$95,1)&gt;DATE(YEAR(Expected_COD)+20,MONTH(Expected_COD),1),0,INDEX(Part_IV!$M$19:$M$38,$C108-Table_Year_1+IF(F$95&lt;=MONTH(Expected_COD),0,1),1))),0)</f>
        <v>0</v>
      </c>
      <c r="G108" s="110">
        <f>IF($X$6="Yes",IF(DATE($C108,G$95,1)&lt;Start_Date,0,IF(DATE($C108,G$95,1)&gt;DATE(YEAR(Expected_COD)+20,MONTH(Expected_COD),1),0,INDEX(Part_IV!$M$19:$M$38,$C108-Table_Year_1+IF(G$95&lt;=MONTH(Expected_COD),0,1),1))),0)</f>
        <v>0</v>
      </c>
      <c r="H108" s="110">
        <f>IF($X$6="Yes",IF(DATE($C108,H$95,1)&lt;Start_Date,0,IF(DATE($C108,H$95,1)&gt;DATE(YEAR(Expected_COD)+20,MONTH(Expected_COD),1),0,INDEX(Part_IV!$M$19:$M$38,$C108-Table_Year_1+IF(H$95&lt;=MONTH(Expected_COD),0,1),1))),0)</f>
        <v>0</v>
      </c>
      <c r="I108" s="110">
        <f>IF($X$6="Yes",IF(DATE($C108,I$95,1)&lt;Start_Date,0,IF(DATE($C108,I$95,1)&gt;DATE(YEAR(Expected_COD)+20,MONTH(Expected_COD),1),0,INDEX(Part_IV!$M$19:$M$38,$C108-Table_Year_1+IF(I$95&lt;=MONTH(Expected_COD),0,1),1))),0)</f>
        <v>0</v>
      </c>
      <c r="J108" s="110">
        <f>IF($X$6="Yes",IF(DATE($C108,J$95,1)&lt;Start_Date,0,IF(DATE($C108,J$95,1)&gt;DATE(YEAR(Expected_COD)+20,MONTH(Expected_COD),1),0,INDEX(Part_IV!$M$19:$M$38,$C108-Table_Year_1+IF(J$95&lt;=MONTH(Expected_COD),0,1),1))),0)</f>
        <v>0</v>
      </c>
      <c r="K108" s="110">
        <f>IF($X$6="Yes",IF(DATE($C108,K$95,1)&lt;Start_Date,0,IF(DATE($C108,K$95,1)&gt;DATE(YEAR(Expected_COD)+20,MONTH(Expected_COD),1),0,INDEX(Part_IV!$M$19:$M$38,$C108-Table_Year_1+IF(K$95&lt;=MONTH(Expected_COD),0,1),1))),0)</f>
        <v>0</v>
      </c>
      <c r="L108" s="110">
        <f>IF($X$6="Yes",IF(DATE($C108,L$95,1)&lt;Start_Date,0,IF(DATE($C108,L$95,1)&gt;DATE(YEAR(Expected_COD)+20,MONTH(Expected_COD),1),0,INDEX(Part_IV!$M$19:$M$38,$C108-Table_Year_1+IF(L$95&lt;=MONTH(Expected_COD),0,1),1))),0)</f>
        <v>0</v>
      </c>
      <c r="M108" s="110">
        <f>IF($X$6="Yes",IF(DATE($C108,M$95,1)&lt;Start_Date,0,IF(DATE($C108,M$95,1)&gt;DATE(YEAR(Expected_COD)+20,MONTH(Expected_COD),1),0,INDEX(Part_IV!$M$19:$M$38,$C108-Table_Year_1+IF(M$95&lt;=MONTH(Expected_COD),0,1),1))),0)</f>
        <v>0</v>
      </c>
      <c r="N108" s="110">
        <f>IF($X$6="Yes",IF(DATE($C108,N$95,1)&lt;Start_Date,0,IF(DATE($C108,N$95,1)&gt;DATE(YEAR(Expected_COD)+20,MONTH(Expected_COD),1),0,INDEX(Part_IV!$M$19:$M$38,$C108-Table_Year_1+IF(N$95&lt;=MONTH(Expected_COD),0,1),1))),0)</f>
        <v>0</v>
      </c>
      <c r="O108" s="110">
        <f>IF($X$6="Yes",IF(DATE($C108,O$95,1)&lt;Start_Date,0,IF(DATE($C108,O$95,1)&gt;DATE(YEAR(Expected_COD)+20,MONTH(Expected_COD),1),0,INDEX(Part_IV!$M$19:$M$38,$C108-Table_Year_1+IF(O$95&lt;=MONTH(Expected_COD),0,1),1))),0)</f>
        <v>0</v>
      </c>
      <c r="P108" s="36"/>
      <c r="Q108" s="112"/>
      <c r="R108" s="11"/>
      <c r="S108" s="4"/>
      <c r="T108" s="17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5">
      <c r="A109" s="4"/>
      <c r="B109" s="10"/>
      <c r="C109" s="94">
        <f t="shared" si="9"/>
        <v>2033</v>
      </c>
      <c r="D109" s="110">
        <f>IF($X$6="Yes",IF(DATE($C109,D$95,1)&lt;Start_Date,0,IF(DATE($C109,D$95,1)&gt;DATE(YEAR(Expected_COD)+20,MONTH(Expected_COD),1),0,INDEX(Part_IV!$M$19:$M$38,$C109-Table_Year_1+IF(D$95&lt;=MONTH(Expected_COD),0,1),1))),0)</f>
        <v>0</v>
      </c>
      <c r="E109" s="110">
        <f>IF($X$6="Yes",IF(DATE($C109,E$95,1)&lt;Start_Date,0,IF(DATE($C109,E$95,1)&gt;DATE(YEAR(Expected_COD)+20,MONTH(Expected_COD),1),0,INDEX(Part_IV!$M$19:$M$38,$C109-Table_Year_1+IF(E$95&lt;=MONTH(Expected_COD),0,1),1))),0)</f>
        <v>0</v>
      </c>
      <c r="F109" s="110">
        <f>IF($X$6="Yes",IF(DATE($C109,F$95,1)&lt;Start_Date,0,IF(DATE($C109,F$95,1)&gt;DATE(YEAR(Expected_COD)+20,MONTH(Expected_COD),1),0,INDEX(Part_IV!$M$19:$M$38,$C109-Table_Year_1+IF(F$95&lt;=MONTH(Expected_COD),0,1),1))),0)</f>
        <v>0</v>
      </c>
      <c r="G109" s="110">
        <f>IF($X$6="Yes",IF(DATE($C109,G$95,1)&lt;Start_Date,0,IF(DATE($C109,G$95,1)&gt;DATE(YEAR(Expected_COD)+20,MONTH(Expected_COD),1),0,INDEX(Part_IV!$M$19:$M$38,$C109-Table_Year_1+IF(G$95&lt;=MONTH(Expected_COD),0,1),1))),0)</f>
        <v>0</v>
      </c>
      <c r="H109" s="110">
        <f>IF($X$6="Yes",IF(DATE($C109,H$95,1)&lt;Start_Date,0,IF(DATE($C109,H$95,1)&gt;DATE(YEAR(Expected_COD)+20,MONTH(Expected_COD),1),0,INDEX(Part_IV!$M$19:$M$38,$C109-Table_Year_1+IF(H$95&lt;=MONTH(Expected_COD),0,1),1))),0)</f>
        <v>0</v>
      </c>
      <c r="I109" s="110">
        <f>IF($X$6="Yes",IF(DATE($C109,I$95,1)&lt;Start_Date,0,IF(DATE($C109,I$95,1)&gt;DATE(YEAR(Expected_COD)+20,MONTH(Expected_COD),1),0,INDEX(Part_IV!$M$19:$M$38,$C109-Table_Year_1+IF(I$95&lt;=MONTH(Expected_COD),0,1),1))),0)</f>
        <v>0</v>
      </c>
      <c r="J109" s="110">
        <f>IF($X$6="Yes",IF(DATE($C109,J$95,1)&lt;Start_Date,0,IF(DATE($C109,J$95,1)&gt;DATE(YEAR(Expected_COD)+20,MONTH(Expected_COD),1),0,INDEX(Part_IV!$M$19:$M$38,$C109-Table_Year_1+IF(J$95&lt;=MONTH(Expected_COD),0,1),1))),0)</f>
        <v>0</v>
      </c>
      <c r="K109" s="110">
        <f>IF($X$6="Yes",IF(DATE($C109,K$95,1)&lt;Start_Date,0,IF(DATE($C109,K$95,1)&gt;DATE(YEAR(Expected_COD)+20,MONTH(Expected_COD),1),0,INDEX(Part_IV!$M$19:$M$38,$C109-Table_Year_1+IF(K$95&lt;=MONTH(Expected_COD),0,1),1))),0)</f>
        <v>0</v>
      </c>
      <c r="L109" s="110">
        <f>IF($X$6="Yes",IF(DATE($C109,L$95,1)&lt;Start_Date,0,IF(DATE($C109,L$95,1)&gt;DATE(YEAR(Expected_COD)+20,MONTH(Expected_COD),1),0,INDEX(Part_IV!$M$19:$M$38,$C109-Table_Year_1+IF(L$95&lt;=MONTH(Expected_COD),0,1),1))),0)</f>
        <v>0</v>
      </c>
      <c r="M109" s="110">
        <f>IF($X$6="Yes",IF(DATE($C109,M$95,1)&lt;Start_Date,0,IF(DATE($C109,M$95,1)&gt;DATE(YEAR(Expected_COD)+20,MONTH(Expected_COD),1),0,INDEX(Part_IV!$M$19:$M$38,$C109-Table_Year_1+IF(M$95&lt;=MONTH(Expected_COD),0,1),1))),0)</f>
        <v>0</v>
      </c>
      <c r="N109" s="110">
        <f>IF($X$6="Yes",IF(DATE($C109,N$95,1)&lt;Start_Date,0,IF(DATE($C109,N$95,1)&gt;DATE(YEAR(Expected_COD)+20,MONTH(Expected_COD),1),0,INDEX(Part_IV!$M$19:$M$38,$C109-Table_Year_1+IF(N$95&lt;=MONTH(Expected_COD),0,1),1))),0)</f>
        <v>0</v>
      </c>
      <c r="O109" s="110">
        <f>IF($X$6="Yes",IF(DATE($C109,O$95,1)&lt;Start_Date,0,IF(DATE($C109,O$95,1)&gt;DATE(YEAR(Expected_COD)+20,MONTH(Expected_COD),1),0,INDEX(Part_IV!$M$19:$M$38,$C109-Table_Year_1+IF(O$95&lt;=MONTH(Expected_COD),0,1),1))),0)</f>
        <v>0</v>
      </c>
      <c r="P109" s="36"/>
      <c r="Q109" s="112"/>
      <c r="R109" s="11"/>
      <c r="S109" s="4"/>
      <c r="T109" s="17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5">
      <c r="A110" s="4"/>
      <c r="B110" s="10"/>
      <c r="C110" s="94">
        <f t="shared" si="9"/>
        <v>2034</v>
      </c>
      <c r="D110" s="110">
        <f>IF($X$6="Yes",IF(DATE($C110,D$95,1)&lt;Start_Date,0,IF(DATE($C110,D$95,1)&gt;DATE(YEAR(Expected_COD)+20,MONTH(Expected_COD),1),0,INDEX(Part_IV!$M$19:$M$38,$C110-Table_Year_1+IF(D$95&lt;=MONTH(Expected_COD),0,1),1))),0)</f>
        <v>0</v>
      </c>
      <c r="E110" s="110">
        <f>IF($X$6="Yes",IF(DATE($C110,E$95,1)&lt;Start_Date,0,IF(DATE($C110,E$95,1)&gt;DATE(YEAR(Expected_COD)+20,MONTH(Expected_COD),1),0,INDEX(Part_IV!$M$19:$M$38,$C110-Table_Year_1+IF(E$95&lt;=MONTH(Expected_COD),0,1),1))),0)</f>
        <v>0</v>
      </c>
      <c r="F110" s="110">
        <f>IF($X$6="Yes",IF(DATE($C110,F$95,1)&lt;Start_Date,0,IF(DATE($C110,F$95,1)&gt;DATE(YEAR(Expected_COD)+20,MONTH(Expected_COD),1),0,INDEX(Part_IV!$M$19:$M$38,$C110-Table_Year_1+IF(F$95&lt;=MONTH(Expected_COD),0,1),1))),0)</f>
        <v>0</v>
      </c>
      <c r="G110" s="110">
        <f>IF($X$6="Yes",IF(DATE($C110,G$95,1)&lt;Start_Date,0,IF(DATE($C110,G$95,1)&gt;DATE(YEAR(Expected_COD)+20,MONTH(Expected_COD),1),0,INDEX(Part_IV!$M$19:$M$38,$C110-Table_Year_1+IF(G$95&lt;=MONTH(Expected_COD),0,1),1))),0)</f>
        <v>0</v>
      </c>
      <c r="H110" s="110">
        <f>IF($X$6="Yes",IF(DATE($C110,H$95,1)&lt;Start_Date,0,IF(DATE($C110,H$95,1)&gt;DATE(YEAR(Expected_COD)+20,MONTH(Expected_COD),1),0,INDEX(Part_IV!$M$19:$M$38,$C110-Table_Year_1+IF(H$95&lt;=MONTH(Expected_COD),0,1),1))),0)</f>
        <v>0</v>
      </c>
      <c r="I110" s="110">
        <f>IF($X$6="Yes",IF(DATE($C110,I$95,1)&lt;Start_Date,0,IF(DATE($C110,I$95,1)&gt;DATE(YEAR(Expected_COD)+20,MONTH(Expected_COD),1),0,INDEX(Part_IV!$M$19:$M$38,$C110-Table_Year_1+IF(I$95&lt;=MONTH(Expected_COD),0,1),1))),0)</f>
        <v>0</v>
      </c>
      <c r="J110" s="110">
        <f>IF($X$6="Yes",IF(DATE($C110,J$95,1)&lt;Start_Date,0,IF(DATE($C110,J$95,1)&gt;DATE(YEAR(Expected_COD)+20,MONTH(Expected_COD),1),0,INDEX(Part_IV!$M$19:$M$38,$C110-Table_Year_1+IF(J$95&lt;=MONTH(Expected_COD),0,1),1))),0)</f>
        <v>0</v>
      </c>
      <c r="K110" s="110">
        <f>IF($X$6="Yes",IF(DATE($C110,K$95,1)&lt;Start_Date,0,IF(DATE($C110,K$95,1)&gt;DATE(YEAR(Expected_COD)+20,MONTH(Expected_COD),1),0,INDEX(Part_IV!$M$19:$M$38,$C110-Table_Year_1+IF(K$95&lt;=MONTH(Expected_COD),0,1),1))),0)</f>
        <v>0</v>
      </c>
      <c r="L110" s="110">
        <f>IF($X$6="Yes",IF(DATE($C110,L$95,1)&lt;Start_Date,0,IF(DATE($C110,L$95,1)&gt;DATE(YEAR(Expected_COD)+20,MONTH(Expected_COD),1),0,INDEX(Part_IV!$M$19:$M$38,$C110-Table_Year_1+IF(L$95&lt;=MONTH(Expected_COD),0,1),1))),0)</f>
        <v>0</v>
      </c>
      <c r="M110" s="110">
        <f>IF($X$6="Yes",IF(DATE($C110,M$95,1)&lt;Start_Date,0,IF(DATE($C110,M$95,1)&gt;DATE(YEAR(Expected_COD)+20,MONTH(Expected_COD),1),0,INDEX(Part_IV!$M$19:$M$38,$C110-Table_Year_1+IF(M$95&lt;=MONTH(Expected_COD),0,1),1))),0)</f>
        <v>0</v>
      </c>
      <c r="N110" s="110">
        <f>IF($X$6="Yes",IF(DATE($C110,N$95,1)&lt;Start_Date,0,IF(DATE($C110,N$95,1)&gt;DATE(YEAR(Expected_COD)+20,MONTH(Expected_COD),1),0,INDEX(Part_IV!$M$19:$M$38,$C110-Table_Year_1+IF(N$95&lt;=MONTH(Expected_COD),0,1),1))),0)</f>
        <v>0</v>
      </c>
      <c r="O110" s="110">
        <f>IF($X$6="Yes",IF(DATE($C110,O$95,1)&lt;Start_Date,0,IF(DATE($C110,O$95,1)&gt;DATE(YEAR(Expected_COD)+20,MONTH(Expected_COD),1),0,INDEX(Part_IV!$M$19:$M$38,$C110-Table_Year_1+IF(O$95&lt;=MONTH(Expected_COD),0,1),1))),0)</f>
        <v>0</v>
      </c>
      <c r="P110" s="36"/>
      <c r="Q110" s="112"/>
      <c r="R110" s="11"/>
      <c r="S110" s="4"/>
      <c r="T110" s="17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5">
      <c r="A111" s="4"/>
      <c r="B111" s="10"/>
      <c r="C111" s="94">
        <f t="shared" si="9"/>
        <v>2035</v>
      </c>
      <c r="D111" s="110">
        <f>IF($X$6="Yes",IF(DATE($C111,D$95,1)&lt;Start_Date,0,IF(DATE($C111,D$95,1)&gt;DATE(YEAR(Expected_COD)+20,MONTH(Expected_COD),1),0,INDEX(Part_IV!$M$19:$M$38,$C111-Table_Year_1+IF(D$95&lt;=MONTH(Expected_COD),0,1),1))),0)</f>
        <v>0</v>
      </c>
      <c r="E111" s="110">
        <f>IF($X$6="Yes",IF(DATE($C111,E$95,1)&lt;Start_Date,0,IF(DATE($C111,E$95,1)&gt;DATE(YEAR(Expected_COD)+20,MONTH(Expected_COD),1),0,INDEX(Part_IV!$M$19:$M$38,$C111-Table_Year_1+IF(E$95&lt;=MONTH(Expected_COD),0,1),1))),0)</f>
        <v>0</v>
      </c>
      <c r="F111" s="110">
        <f>IF($X$6="Yes",IF(DATE($C111,F$95,1)&lt;Start_Date,0,IF(DATE($C111,F$95,1)&gt;DATE(YEAR(Expected_COD)+20,MONTH(Expected_COD),1),0,INDEX(Part_IV!$M$19:$M$38,$C111-Table_Year_1+IF(F$95&lt;=MONTH(Expected_COD),0,1),1))),0)</f>
        <v>0</v>
      </c>
      <c r="G111" s="110">
        <f>IF($X$6="Yes",IF(DATE($C111,G$95,1)&lt;Start_Date,0,IF(DATE($C111,G$95,1)&gt;DATE(YEAR(Expected_COD)+20,MONTH(Expected_COD),1),0,INDEX(Part_IV!$M$19:$M$38,$C111-Table_Year_1+IF(G$95&lt;=MONTH(Expected_COD),0,1),1))),0)</f>
        <v>0</v>
      </c>
      <c r="H111" s="110">
        <f>IF($X$6="Yes",IF(DATE($C111,H$95,1)&lt;Start_Date,0,IF(DATE($C111,H$95,1)&gt;DATE(YEAR(Expected_COD)+20,MONTH(Expected_COD),1),0,INDEX(Part_IV!$M$19:$M$38,$C111-Table_Year_1+IF(H$95&lt;=MONTH(Expected_COD),0,1),1))),0)</f>
        <v>0</v>
      </c>
      <c r="I111" s="110">
        <f>IF($X$6="Yes",IF(DATE($C111,I$95,1)&lt;Start_Date,0,IF(DATE($C111,I$95,1)&gt;DATE(YEAR(Expected_COD)+20,MONTH(Expected_COD),1),0,INDEX(Part_IV!$M$19:$M$38,$C111-Table_Year_1+IF(I$95&lt;=MONTH(Expected_COD),0,1),1))),0)</f>
        <v>0</v>
      </c>
      <c r="J111" s="110">
        <f>IF($X$6="Yes",IF(DATE($C111,J$95,1)&lt;Start_Date,0,IF(DATE($C111,J$95,1)&gt;DATE(YEAR(Expected_COD)+20,MONTH(Expected_COD),1),0,INDEX(Part_IV!$M$19:$M$38,$C111-Table_Year_1+IF(J$95&lt;=MONTH(Expected_COD),0,1),1))),0)</f>
        <v>0</v>
      </c>
      <c r="K111" s="110">
        <f>IF($X$6="Yes",IF(DATE($C111,K$95,1)&lt;Start_Date,0,IF(DATE($C111,K$95,1)&gt;DATE(YEAR(Expected_COD)+20,MONTH(Expected_COD),1),0,INDEX(Part_IV!$M$19:$M$38,$C111-Table_Year_1+IF(K$95&lt;=MONTH(Expected_COD),0,1),1))),0)</f>
        <v>0</v>
      </c>
      <c r="L111" s="110">
        <f>IF($X$6="Yes",IF(DATE($C111,L$95,1)&lt;Start_Date,0,IF(DATE($C111,L$95,1)&gt;DATE(YEAR(Expected_COD)+20,MONTH(Expected_COD),1),0,INDEX(Part_IV!$M$19:$M$38,$C111-Table_Year_1+IF(L$95&lt;=MONTH(Expected_COD),0,1),1))),0)</f>
        <v>0</v>
      </c>
      <c r="M111" s="110">
        <f>IF($X$6="Yes",IF(DATE($C111,M$95,1)&lt;Start_Date,0,IF(DATE($C111,M$95,1)&gt;DATE(YEAR(Expected_COD)+20,MONTH(Expected_COD),1),0,INDEX(Part_IV!$M$19:$M$38,$C111-Table_Year_1+IF(M$95&lt;=MONTH(Expected_COD),0,1),1))),0)</f>
        <v>0</v>
      </c>
      <c r="N111" s="110">
        <f>IF($X$6="Yes",IF(DATE($C111,N$95,1)&lt;Start_Date,0,IF(DATE($C111,N$95,1)&gt;DATE(YEAR(Expected_COD)+20,MONTH(Expected_COD),1),0,INDEX(Part_IV!$M$19:$M$38,$C111-Table_Year_1+IF(N$95&lt;=MONTH(Expected_COD),0,1),1))),0)</f>
        <v>0</v>
      </c>
      <c r="O111" s="110">
        <f>IF($X$6="Yes",IF(DATE($C111,O$95,1)&lt;Start_Date,0,IF(DATE($C111,O$95,1)&gt;DATE(YEAR(Expected_COD)+20,MONTH(Expected_COD),1),0,INDEX(Part_IV!$M$19:$M$38,$C111-Table_Year_1+IF(O$95&lt;=MONTH(Expected_COD),0,1),1))),0)</f>
        <v>0</v>
      </c>
      <c r="P111" s="36"/>
      <c r="Q111" s="112"/>
      <c r="R111" s="11"/>
      <c r="S111" s="4"/>
      <c r="T111" s="17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5">
      <c r="A112" s="4"/>
      <c r="B112" s="10"/>
      <c r="C112" s="94">
        <f t="shared" si="9"/>
        <v>2036</v>
      </c>
      <c r="D112" s="110">
        <f>IF($X$6="Yes",IF(DATE($C112,D$95,1)&lt;Start_Date,0,IF(DATE($C112,D$95,1)&gt;DATE(YEAR(Expected_COD)+20,MONTH(Expected_COD),1),0,INDEX(Part_IV!$M$19:$M$38,$C112-Table_Year_1+IF(D$95&lt;=MONTH(Expected_COD),0,1),1))),0)</f>
        <v>0</v>
      </c>
      <c r="E112" s="110">
        <f>IF($X$6="Yes",IF(DATE($C112,E$95,1)&lt;Start_Date,0,IF(DATE($C112,E$95,1)&gt;DATE(YEAR(Expected_COD)+20,MONTH(Expected_COD),1),0,INDEX(Part_IV!$M$19:$M$38,$C112-Table_Year_1+IF(E$95&lt;=MONTH(Expected_COD),0,1),1))),0)</f>
        <v>0</v>
      </c>
      <c r="F112" s="110">
        <f>IF($X$6="Yes",IF(DATE($C112,F$95,1)&lt;Start_Date,0,IF(DATE($C112,F$95,1)&gt;DATE(YEAR(Expected_COD)+20,MONTH(Expected_COD),1),0,INDEX(Part_IV!$M$19:$M$38,$C112-Table_Year_1+IF(F$95&lt;=MONTH(Expected_COD),0,1),1))),0)</f>
        <v>0</v>
      </c>
      <c r="G112" s="110">
        <f>IF($X$6="Yes",IF(DATE($C112,G$95,1)&lt;Start_Date,0,IF(DATE($C112,G$95,1)&gt;DATE(YEAR(Expected_COD)+20,MONTH(Expected_COD),1),0,INDEX(Part_IV!$M$19:$M$38,$C112-Table_Year_1+IF(G$95&lt;=MONTH(Expected_COD),0,1),1))),0)</f>
        <v>0</v>
      </c>
      <c r="H112" s="110">
        <f>IF($X$6="Yes",IF(DATE($C112,H$95,1)&lt;Start_Date,0,IF(DATE($C112,H$95,1)&gt;DATE(YEAR(Expected_COD)+20,MONTH(Expected_COD),1),0,INDEX(Part_IV!$M$19:$M$38,$C112-Table_Year_1+IF(H$95&lt;=MONTH(Expected_COD),0,1),1))),0)</f>
        <v>0</v>
      </c>
      <c r="I112" s="110">
        <f>IF($X$6="Yes",IF(DATE($C112,I$95,1)&lt;Start_Date,0,IF(DATE($C112,I$95,1)&gt;DATE(YEAR(Expected_COD)+20,MONTH(Expected_COD),1),0,INDEX(Part_IV!$M$19:$M$38,$C112-Table_Year_1+IF(I$95&lt;=MONTH(Expected_COD),0,1),1))),0)</f>
        <v>0</v>
      </c>
      <c r="J112" s="110">
        <f>IF($X$6="Yes",IF(DATE($C112,J$95,1)&lt;Start_Date,0,IF(DATE($C112,J$95,1)&gt;DATE(YEAR(Expected_COD)+20,MONTH(Expected_COD),1),0,INDEX(Part_IV!$M$19:$M$38,$C112-Table_Year_1+IF(J$95&lt;=MONTH(Expected_COD),0,1),1))),0)</f>
        <v>0</v>
      </c>
      <c r="K112" s="110">
        <f>IF($X$6="Yes",IF(DATE($C112,K$95,1)&lt;Start_Date,0,IF(DATE($C112,K$95,1)&gt;DATE(YEAR(Expected_COD)+20,MONTH(Expected_COD),1),0,INDEX(Part_IV!$M$19:$M$38,$C112-Table_Year_1+IF(K$95&lt;=MONTH(Expected_COD),0,1),1))),0)</f>
        <v>0</v>
      </c>
      <c r="L112" s="110">
        <f>IF($X$6="Yes",IF(DATE($C112,L$95,1)&lt;Start_Date,0,IF(DATE($C112,L$95,1)&gt;DATE(YEAR(Expected_COD)+20,MONTH(Expected_COD),1),0,INDEX(Part_IV!$M$19:$M$38,$C112-Table_Year_1+IF(L$95&lt;=MONTH(Expected_COD),0,1),1))),0)</f>
        <v>0</v>
      </c>
      <c r="M112" s="110">
        <f>IF($X$6="Yes",IF(DATE($C112,M$95,1)&lt;Start_Date,0,IF(DATE($C112,M$95,1)&gt;DATE(YEAR(Expected_COD)+20,MONTH(Expected_COD),1),0,INDEX(Part_IV!$M$19:$M$38,$C112-Table_Year_1+IF(M$95&lt;=MONTH(Expected_COD),0,1),1))),0)</f>
        <v>0</v>
      </c>
      <c r="N112" s="110">
        <f>IF($X$6="Yes",IF(DATE($C112,N$95,1)&lt;Start_Date,0,IF(DATE($C112,N$95,1)&gt;DATE(YEAR(Expected_COD)+20,MONTH(Expected_COD),1),0,INDEX(Part_IV!$M$19:$M$38,$C112-Table_Year_1+IF(N$95&lt;=MONTH(Expected_COD),0,1),1))),0)</f>
        <v>0</v>
      </c>
      <c r="O112" s="110">
        <f>IF($X$6="Yes",IF(DATE($C112,O$95,1)&lt;Start_Date,0,IF(DATE($C112,O$95,1)&gt;DATE(YEAR(Expected_COD)+20,MONTH(Expected_COD),1),0,INDEX(Part_IV!$M$19:$M$38,$C112-Table_Year_1+IF(O$95&lt;=MONTH(Expected_COD),0,1),1))),0)</f>
        <v>0</v>
      </c>
      <c r="P112" s="36"/>
      <c r="Q112" s="112"/>
      <c r="R112" s="11"/>
      <c r="S112" s="4"/>
      <c r="T112" s="17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5">
      <c r="A113" s="4"/>
      <c r="B113" s="10"/>
      <c r="C113" s="94">
        <f t="shared" si="9"/>
        <v>2037</v>
      </c>
      <c r="D113" s="110">
        <f>IF($X$6="Yes",IF(DATE($C113,D$95,1)&lt;Start_Date,0,IF(DATE($C113,D$95,1)&gt;DATE(YEAR(Expected_COD)+20,MONTH(Expected_COD),1),0,INDEX(Part_IV!$M$19:$M$38,$C113-Table_Year_1+IF(D$95&lt;=MONTH(Expected_COD),0,1),1))),0)</f>
        <v>0</v>
      </c>
      <c r="E113" s="110">
        <f>IF($X$6="Yes",IF(DATE($C113,E$95,1)&lt;Start_Date,0,IF(DATE($C113,E$95,1)&gt;DATE(YEAR(Expected_COD)+20,MONTH(Expected_COD),1),0,INDEX(Part_IV!$M$19:$M$38,$C113-Table_Year_1+IF(E$95&lt;=MONTH(Expected_COD),0,1),1))),0)</f>
        <v>0</v>
      </c>
      <c r="F113" s="110">
        <f>IF($X$6="Yes",IF(DATE($C113,F$95,1)&lt;Start_Date,0,IF(DATE($C113,F$95,1)&gt;DATE(YEAR(Expected_COD)+20,MONTH(Expected_COD),1),0,INDEX(Part_IV!$M$19:$M$38,$C113-Table_Year_1+IF(F$95&lt;=MONTH(Expected_COD),0,1),1))),0)</f>
        <v>0</v>
      </c>
      <c r="G113" s="110">
        <f>IF($X$6="Yes",IF(DATE($C113,G$95,1)&lt;Start_Date,0,IF(DATE($C113,G$95,1)&gt;DATE(YEAR(Expected_COD)+20,MONTH(Expected_COD),1),0,INDEX(Part_IV!$M$19:$M$38,$C113-Table_Year_1+IF(G$95&lt;=MONTH(Expected_COD),0,1),1))),0)</f>
        <v>0</v>
      </c>
      <c r="H113" s="110">
        <f>IF($X$6="Yes",IF(DATE($C113,H$95,1)&lt;Start_Date,0,IF(DATE($C113,H$95,1)&gt;DATE(YEAR(Expected_COD)+20,MONTH(Expected_COD),1),0,INDEX(Part_IV!$M$19:$M$38,$C113-Table_Year_1+IF(H$95&lt;=MONTH(Expected_COD),0,1),1))),0)</f>
        <v>0</v>
      </c>
      <c r="I113" s="110">
        <f>IF($X$6="Yes",IF(DATE($C113,I$95,1)&lt;Start_Date,0,IF(DATE($C113,I$95,1)&gt;DATE(YEAR(Expected_COD)+20,MONTH(Expected_COD),1),0,INDEX(Part_IV!$M$19:$M$38,$C113-Table_Year_1+IF(I$95&lt;=MONTH(Expected_COD),0,1),1))),0)</f>
        <v>0</v>
      </c>
      <c r="J113" s="110">
        <f>IF($X$6="Yes",IF(DATE($C113,J$95,1)&lt;Start_Date,0,IF(DATE($C113,J$95,1)&gt;DATE(YEAR(Expected_COD)+20,MONTH(Expected_COD),1),0,INDEX(Part_IV!$M$19:$M$38,$C113-Table_Year_1+IF(J$95&lt;=MONTH(Expected_COD),0,1),1))),0)</f>
        <v>0</v>
      </c>
      <c r="K113" s="110">
        <f>IF($X$6="Yes",IF(DATE($C113,K$95,1)&lt;Start_Date,0,IF(DATE($C113,K$95,1)&gt;DATE(YEAR(Expected_COD)+20,MONTH(Expected_COD),1),0,INDEX(Part_IV!$M$19:$M$38,$C113-Table_Year_1+IF(K$95&lt;=MONTH(Expected_COD),0,1),1))),0)</f>
        <v>0</v>
      </c>
      <c r="L113" s="110">
        <f>IF($X$6="Yes",IF(DATE($C113,L$95,1)&lt;Start_Date,0,IF(DATE($C113,L$95,1)&gt;DATE(YEAR(Expected_COD)+20,MONTH(Expected_COD),1),0,INDEX(Part_IV!$M$19:$M$38,$C113-Table_Year_1+IF(L$95&lt;=MONTH(Expected_COD),0,1),1))),0)</f>
        <v>0</v>
      </c>
      <c r="M113" s="110">
        <f>IF($X$6="Yes",IF(DATE($C113,M$95,1)&lt;Start_Date,0,IF(DATE($C113,M$95,1)&gt;DATE(YEAR(Expected_COD)+20,MONTH(Expected_COD),1),0,INDEX(Part_IV!$M$19:$M$38,$C113-Table_Year_1+IF(M$95&lt;=MONTH(Expected_COD),0,1),1))),0)</f>
        <v>0</v>
      </c>
      <c r="N113" s="110">
        <f>IF($X$6="Yes",IF(DATE($C113,N$95,1)&lt;Start_Date,0,IF(DATE($C113,N$95,1)&gt;DATE(YEAR(Expected_COD)+20,MONTH(Expected_COD),1),0,INDEX(Part_IV!$M$19:$M$38,$C113-Table_Year_1+IF(N$95&lt;=MONTH(Expected_COD),0,1),1))),0)</f>
        <v>0</v>
      </c>
      <c r="O113" s="110">
        <f>IF($X$6="Yes",IF(DATE($C113,O$95,1)&lt;Start_Date,0,IF(DATE($C113,O$95,1)&gt;DATE(YEAR(Expected_COD)+20,MONTH(Expected_COD),1),0,INDEX(Part_IV!$M$19:$M$38,$C113-Table_Year_1+IF(O$95&lt;=MONTH(Expected_COD),0,1),1))),0)</f>
        <v>0</v>
      </c>
      <c r="P113" s="36"/>
      <c r="Q113" s="112"/>
      <c r="R113" s="11"/>
      <c r="S113" s="4"/>
      <c r="T113" s="17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5">
      <c r="A114" s="4"/>
      <c r="B114" s="10"/>
      <c r="C114" s="94">
        <f t="shared" si="9"/>
        <v>2038</v>
      </c>
      <c r="D114" s="110">
        <f>IF($X$6="Yes",IF(DATE($C114,D$95,1)&lt;Start_Date,0,IF(DATE($C114,D$95,1)&gt;DATE(YEAR(Expected_COD)+20,MONTH(Expected_COD),1),0,INDEX(Part_IV!$M$19:$M$38,$C114-Table_Year_1+IF(D$95&lt;=MONTH(Expected_COD),0,1),1))),0)</f>
        <v>0</v>
      </c>
      <c r="E114" s="110">
        <f>IF($X$6="Yes",IF(DATE($C114,E$95,1)&lt;Start_Date,0,IF(DATE($C114,E$95,1)&gt;DATE(YEAR(Expected_COD)+20,MONTH(Expected_COD),1),0,INDEX(Part_IV!$M$19:$M$38,$C114-Table_Year_1+IF(E$95&lt;=MONTH(Expected_COD),0,1),1))),0)</f>
        <v>0</v>
      </c>
      <c r="F114" s="110">
        <f>IF($X$6="Yes",IF(DATE($C114,F$95,1)&lt;Start_Date,0,IF(DATE($C114,F$95,1)&gt;DATE(YEAR(Expected_COD)+20,MONTH(Expected_COD),1),0,INDEX(Part_IV!$M$19:$M$38,$C114-Table_Year_1+IF(F$95&lt;=MONTH(Expected_COD),0,1),1))),0)</f>
        <v>0</v>
      </c>
      <c r="G114" s="110">
        <f>IF($X$6="Yes",IF(DATE($C114,G$95,1)&lt;Start_Date,0,IF(DATE($C114,G$95,1)&gt;DATE(YEAR(Expected_COD)+20,MONTH(Expected_COD),1),0,INDEX(Part_IV!$M$19:$M$38,$C114-Table_Year_1+IF(G$95&lt;=MONTH(Expected_COD),0,1),1))),0)</f>
        <v>0</v>
      </c>
      <c r="H114" s="110">
        <f>IF($X$6="Yes",IF(DATE($C114,H$95,1)&lt;Start_Date,0,IF(DATE($C114,H$95,1)&gt;DATE(YEAR(Expected_COD)+20,MONTH(Expected_COD),1),0,INDEX(Part_IV!$M$19:$M$38,$C114-Table_Year_1+IF(H$95&lt;=MONTH(Expected_COD),0,1),1))),0)</f>
        <v>0</v>
      </c>
      <c r="I114" s="110">
        <f>IF($X$6="Yes",IF(DATE($C114,I$95,1)&lt;Start_Date,0,IF(DATE($C114,I$95,1)&gt;DATE(YEAR(Expected_COD)+20,MONTH(Expected_COD),1),0,INDEX(Part_IV!$M$19:$M$38,$C114-Table_Year_1+IF(I$95&lt;=MONTH(Expected_COD),0,1),1))),0)</f>
        <v>0</v>
      </c>
      <c r="J114" s="110">
        <f>IF($X$6="Yes",IF(DATE($C114,J$95,1)&lt;Start_Date,0,IF(DATE($C114,J$95,1)&gt;DATE(YEAR(Expected_COD)+20,MONTH(Expected_COD),1),0,INDEX(Part_IV!$M$19:$M$38,$C114-Table_Year_1+IF(J$95&lt;=MONTH(Expected_COD),0,1),1))),0)</f>
        <v>0</v>
      </c>
      <c r="K114" s="110">
        <f>IF($X$6="Yes",IF(DATE($C114,K$95,1)&lt;Start_Date,0,IF(DATE($C114,K$95,1)&gt;DATE(YEAR(Expected_COD)+20,MONTH(Expected_COD),1),0,INDEX(Part_IV!$M$19:$M$38,$C114-Table_Year_1+IF(K$95&lt;=MONTH(Expected_COD),0,1),1))),0)</f>
        <v>0</v>
      </c>
      <c r="L114" s="110">
        <f>IF($X$6="Yes",IF(DATE($C114,L$95,1)&lt;Start_Date,0,IF(DATE($C114,L$95,1)&gt;DATE(YEAR(Expected_COD)+20,MONTH(Expected_COD),1),0,INDEX(Part_IV!$M$19:$M$38,$C114-Table_Year_1+IF(L$95&lt;=MONTH(Expected_COD),0,1),1))),0)</f>
        <v>0</v>
      </c>
      <c r="M114" s="110">
        <f>IF($X$6="Yes",IF(DATE($C114,M$95,1)&lt;Start_Date,0,IF(DATE($C114,M$95,1)&gt;DATE(YEAR(Expected_COD)+20,MONTH(Expected_COD),1),0,INDEX(Part_IV!$M$19:$M$38,$C114-Table_Year_1+IF(M$95&lt;=MONTH(Expected_COD),0,1),1))),0)</f>
        <v>0</v>
      </c>
      <c r="N114" s="110">
        <f>IF($X$6="Yes",IF(DATE($C114,N$95,1)&lt;Start_Date,0,IF(DATE($C114,N$95,1)&gt;DATE(YEAR(Expected_COD)+20,MONTH(Expected_COD),1),0,INDEX(Part_IV!$M$19:$M$38,$C114-Table_Year_1+IF(N$95&lt;=MONTH(Expected_COD),0,1),1))),0)</f>
        <v>0</v>
      </c>
      <c r="O114" s="110">
        <f>IF($X$6="Yes",IF(DATE($C114,O$95,1)&lt;Start_Date,0,IF(DATE($C114,O$95,1)&gt;DATE(YEAR(Expected_COD)+20,MONTH(Expected_COD),1),0,INDEX(Part_IV!$M$19:$M$38,$C114-Table_Year_1+IF(O$95&lt;=MONTH(Expected_COD),0,1),1))),0)</f>
        <v>0</v>
      </c>
      <c r="P114" s="36"/>
      <c r="Q114" s="112"/>
      <c r="R114" s="11"/>
      <c r="S114" s="4"/>
      <c r="T114" s="17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5">
      <c r="A115" s="4"/>
      <c r="B115" s="10"/>
      <c r="C115" s="94">
        <f t="shared" si="9"/>
        <v>2039</v>
      </c>
      <c r="D115" s="110">
        <f>IF($X$6="Yes",IF(DATE($C115,D$95,1)&lt;Start_Date,0,IF(DATE($C115,D$95,1)&gt;DATE(YEAR(Expected_COD)+20,MONTH(Expected_COD),1),0,INDEX(Part_IV!$M$19:$M$38,$C115-Table_Year_1+IF(D$95&lt;=MONTH(Expected_COD),0,1),1))),0)</f>
        <v>0</v>
      </c>
      <c r="E115" s="110">
        <f>IF($X$6="Yes",IF(DATE($C115,E$95,1)&lt;Start_Date,0,IF(DATE($C115,E$95,1)&gt;DATE(YEAR(Expected_COD)+20,MONTH(Expected_COD),1),0,INDEX(Part_IV!$M$19:$M$38,$C115-Table_Year_1+IF(E$95&lt;=MONTH(Expected_COD),0,1),1))),0)</f>
        <v>0</v>
      </c>
      <c r="F115" s="110">
        <f>IF($X$6="Yes",IF(DATE($C115,F$95,1)&lt;Start_Date,0,IF(DATE($C115,F$95,1)&gt;DATE(YEAR(Expected_COD)+20,MONTH(Expected_COD),1),0,INDEX(Part_IV!$M$19:$M$38,$C115-Table_Year_1+IF(F$95&lt;=MONTH(Expected_COD),0,1),1))),0)</f>
        <v>0</v>
      </c>
      <c r="G115" s="110">
        <f>IF($X$6="Yes",IF(DATE($C115,G$95,1)&lt;Start_Date,0,IF(DATE($C115,G$95,1)&gt;DATE(YEAR(Expected_COD)+20,MONTH(Expected_COD),1),0,INDEX(Part_IV!$M$19:$M$38,$C115-Table_Year_1+IF(G$95&lt;=MONTH(Expected_COD),0,1),1))),0)</f>
        <v>0</v>
      </c>
      <c r="H115" s="110">
        <f>IF($X$6="Yes",IF(DATE($C115,H$95,1)&lt;Start_Date,0,IF(DATE($C115,H$95,1)&gt;DATE(YEAR(Expected_COD)+20,MONTH(Expected_COD),1),0,INDEX(Part_IV!$M$19:$M$38,$C115-Table_Year_1+IF(H$95&lt;=MONTH(Expected_COD),0,1),1))),0)</f>
        <v>0</v>
      </c>
      <c r="I115" s="110">
        <f>IF($X$6="Yes",IF(DATE($C115,I$95,1)&lt;Start_Date,0,IF(DATE($C115,I$95,1)&gt;DATE(YEAR(Expected_COD)+20,MONTH(Expected_COD),1),0,INDEX(Part_IV!$M$19:$M$38,$C115-Table_Year_1+IF(I$95&lt;=MONTH(Expected_COD),0,1),1))),0)</f>
        <v>0</v>
      </c>
      <c r="J115" s="110">
        <f>IF($X$6="Yes",IF(DATE($C115,J$95,1)&lt;Start_Date,0,IF(DATE($C115,J$95,1)&gt;DATE(YEAR(Expected_COD)+20,MONTH(Expected_COD),1),0,INDEX(Part_IV!$M$19:$M$38,$C115-Table_Year_1+IF(J$95&lt;=MONTH(Expected_COD),0,1),1))),0)</f>
        <v>0</v>
      </c>
      <c r="K115" s="110">
        <f>IF($X$6="Yes",IF(DATE($C115,K$95,1)&lt;Start_Date,0,IF(DATE($C115,K$95,1)&gt;DATE(YEAR(Expected_COD)+20,MONTH(Expected_COD),1),0,INDEX(Part_IV!$M$19:$M$38,$C115-Table_Year_1+IF(K$95&lt;=MONTH(Expected_COD),0,1),1))),0)</f>
        <v>0</v>
      </c>
      <c r="L115" s="110">
        <f>IF($X$6="Yes",IF(DATE($C115,L$95,1)&lt;Start_Date,0,IF(DATE($C115,L$95,1)&gt;DATE(YEAR(Expected_COD)+20,MONTH(Expected_COD),1),0,INDEX(Part_IV!$M$19:$M$38,$C115-Table_Year_1+IF(L$95&lt;=MONTH(Expected_COD),0,1),1))),0)</f>
        <v>0</v>
      </c>
      <c r="M115" s="110">
        <f>IF($X$6="Yes",IF(DATE($C115,M$95,1)&lt;Start_Date,0,IF(DATE($C115,M$95,1)&gt;DATE(YEAR(Expected_COD)+20,MONTH(Expected_COD),1),0,INDEX(Part_IV!$M$19:$M$38,$C115-Table_Year_1+IF(M$95&lt;=MONTH(Expected_COD),0,1),1))),0)</f>
        <v>0</v>
      </c>
      <c r="N115" s="110">
        <f>IF($X$6="Yes",IF(DATE($C115,N$95,1)&lt;Start_Date,0,IF(DATE($C115,N$95,1)&gt;DATE(YEAR(Expected_COD)+20,MONTH(Expected_COD),1),0,INDEX(Part_IV!$M$19:$M$38,$C115-Table_Year_1+IF(N$95&lt;=MONTH(Expected_COD),0,1),1))),0)</f>
        <v>0</v>
      </c>
      <c r="O115" s="110">
        <f>IF($X$6="Yes",IF(DATE($C115,O$95,1)&lt;Start_Date,0,IF(DATE($C115,O$95,1)&gt;DATE(YEAR(Expected_COD)+20,MONTH(Expected_COD),1),0,INDEX(Part_IV!$M$19:$M$38,$C115-Table_Year_1+IF(O$95&lt;=MONTH(Expected_COD),0,1),1))),0)</f>
        <v>0</v>
      </c>
      <c r="P115" s="36"/>
      <c r="Q115" s="112"/>
      <c r="R115" s="11"/>
      <c r="S115" s="4"/>
      <c r="T115" s="17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5">
      <c r="A116" s="4"/>
      <c r="B116" s="10"/>
      <c r="C116" s="94">
        <f t="shared" si="9"/>
        <v>2040</v>
      </c>
      <c r="D116" s="110">
        <f>IF($X$6="Yes",IF(DATE($C116,D$95,1)&lt;Start_Date,0,IF(DATE($C116,D$95,1)&gt;DATE(YEAR(Expected_COD)+20,MONTH(Expected_COD),1),0,INDEX(Part_IV!$M$19:$M$38,$C116-Table_Year_1+IF(D$95&lt;=MONTH(Expected_COD),0,1),1))),0)</f>
        <v>0</v>
      </c>
      <c r="E116" s="110">
        <f>IF($X$6="Yes",IF(DATE($C116,E$95,1)&lt;Start_Date,0,IF(DATE($C116,E$95,1)&gt;DATE(YEAR(Expected_COD)+20,MONTH(Expected_COD),1),0,INDEX(Part_IV!$M$19:$M$38,$C116-Table_Year_1+IF(E$95&lt;=MONTH(Expected_COD),0,1),1))),0)</f>
        <v>0</v>
      </c>
      <c r="F116" s="110">
        <f>IF($X$6="Yes",IF(DATE($C116,F$95,1)&lt;Start_Date,0,IF(DATE($C116,F$95,1)&gt;DATE(YEAR(Expected_COD)+20,MONTH(Expected_COD),1),0,INDEX(Part_IV!$M$19:$M$38,$C116-Table_Year_1+IF(F$95&lt;=MONTH(Expected_COD),0,1),1))),0)</f>
        <v>0</v>
      </c>
      <c r="G116" s="110">
        <f>IF($X$6="Yes",IF(DATE($C116,G$95,1)&lt;Start_Date,0,IF(DATE($C116,G$95,1)&gt;DATE(YEAR(Expected_COD)+20,MONTH(Expected_COD),1),0,INDEX(Part_IV!$M$19:$M$38,$C116-Table_Year_1+IF(G$95&lt;=MONTH(Expected_COD),0,1),1))),0)</f>
        <v>0</v>
      </c>
      <c r="H116" s="110">
        <f>IF($X$6="Yes",IF(DATE($C116,H$95,1)&lt;Start_Date,0,IF(DATE($C116,H$95,1)&gt;DATE(YEAR(Expected_COD)+20,MONTH(Expected_COD),1),0,INDEX(Part_IV!$M$19:$M$38,$C116-Table_Year_1+IF(H$95&lt;=MONTH(Expected_COD),0,1),1))),0)</f>
        <v>0</v>
      </c>
      <c r="I116" s="110">
        <f>IF($X$6="Yes",IF(DATE($C116,I$95,1)&lt;Start_Date,0,IF(DATE($C116,I$95,1)&gt;DATE(YEAR(Expected_COD)+20,MONTH(Expected_COD),1),0,INDEX(Part_IV!$M$19:$M$38,$C116-Table_Year_1+IF(I$95&lt;=MONTH(Expected_COD),0,1),1))),0)</f>
        <v>0</v>
      </c>
      <c r="J116" s="110">
        <f>IF($X$6="Yes",IF(DATE($C116,J$95,1)&lt;Start_Date,0,IF(DATE($C116,J$95,1)&gt;DATE(YEAR(Expected_COD)+20,MONTH(Expected_COD),1),0,INDEX(Part_IV!$M$19:$M$38,$C116-Table_Year_1+IF(J$95&lt;=MONTH(Expected_COD),0,1),1))),0)</f>
        <v>0</v>
      </c>
      <c r="K116" s="110">
        <f>IF($X$6="Yes",IF(DATE($C116,K$95,1)&lt;Start_Date,0,IF(DATE($C116,K$95,1)&gt;DATE(YEAR(Expected_COD)+20,MONTH(Expected_COD),1),0,INDEX(Part_IV!$M$19:$M$38,$C116-Table_Year_1+IF(K$95&lt;=MONTH(Expected_COD),0,1),1))),0)</f>
        <v>0</v>
      </c>
      <c r="L116" s="110">
        <f>IF($X$6="Yes",IF(DATE($C116,L$95,1)&lt;Start_Date,0,IF(DATE($C116,L$95,1)&gt;DATE(YEAR(Expected_COD)+20,MONTH(Expected_COD),1),0,INDEX(Part_IV!$M$19:$M$38,$C116-Table_Year_1+IF(L$95&lt;=MONTH(Expected_COD),0,1),1))),0)</f>
        <v>0</v>
      </c>
      <c r="M116" s="110">
        <f>IF($X$6="Yes",IF(DATE($C116,M$95,1)&lt;Start_Date,0,IF(DATE($C116,M$95,1)&gt;DATE(YEAR(Expected_COD)+20,MONTH(Expected_COD),1),0,INDEX(Part_IV!$M$19:$M$38,$C116-Table_Year_1+IF(M$95&lt;=MONTH(Expected_COD),0,1),1))),0)</f>
        <v>0</v>
      </c>
      <c r="N116" s="110">
        <f>IF($X$6="Yes",IF(DATE($C116,N$95,1)&lt;Start_Date,0,IF(DATE($C116,N$95,1)&gt;DATE(YEAR(Expected_COD)+20,MONTH(Expected_COD),1),0,INDEX(Part_IV!$M$19:$M$38,$C116-Table_Year_1+IF(N$95&lt;=MONTH(Expected_COD),0,1),1))),0)</f>
        <v>0</v>
      </c>
      <c r="O116" s="110">
        <f>IF($X$6="Yes",IF(DATE($C116,O$95,1)&lt;Start_Date,0,IF(DATE($C116,O$95,1)&gt;DATE(YEAR(Expected_COD)+20,MONTH(Expected_COD),1),0,INDEX(Part_IV!$M$19:$M$38,$C116-Table_Year_1+IF(O$95&lt;=MONTH(Expected_COD),0,1),1))),0)</f>
        <v>0</v>
      </c>
      <c r="P116" s="36"/>
      <c r="Q116" s="112"/>
      <c r="R116" s="11"/>
      <c r="S116" s="4"/>
      <c r="T116" s="17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5">
      <c r="A117" s="4"/>
      <c r="B117" s="10"/>
      <c r="C117" s="94">
        <f t="shared" si="9"/>
        <v>2041</v>
      </c>
      <c r="D117" s="110">
        <f>IF($X$6="Yes",IF(DATE($C117,D$95,1)&lt;Start_Date,0,IF(DATE($C117,D$95,1)&gt;DATE(YEAR(Expected_COD)+20,MONTH(Expected_COD),1),0,INDEX(Part_IV!$M$19:$M$38,$C117-Table_Year_1+IF(D$95&lt;=MONTH(Expected_COD),0,1),1))),0)</f>
        <v>0</v>
      </c>
      <c r="E117" s="110">
        <f>IF($X$6="Yes",IF(DATE($C117,E$95,1)&lt;Start_Date,0,IF(DATE($C117,E$95,1)&gt;DATE(YEAR(Expected_COD)+20,MONTH(Expected_COD),1),0,INDEX(Part_IV!$M$19:$M$38,$C117-Table_Year_1+IF(E$95&lt;=MONTH(Expected_COD),0,1),1))),0)</f>
        <v>0</v>
      </c>
      <c r="F117" s="110">
        <f>IF($X$6="Yes",IF(DATE($C117,F$95,1)&lt;Start_Date,0,IF(DATE($C117,F$95,1)&gt;DATE(YEAR(Expected_COD)+20,MONTH(Expected_COD),1),0,INDEX(Part_IV!$M$19:$M$38,$C117-Table_Year_1+IF(F$95&lt;=MONTH(Expected_COD),0,1),1))),0)</f>
        <v>0</v>
      </c>
      <c r="G117" s="110">
        <f>IF($X$6="Yes",IF(DATE($C117,G$95,1)&lt;Start_Date,0,IF(DATE($C117,G$95,1)&gt;DATE(YEAR(Expected_COD)+20,MONTH(Expected_COD),1),0,INDEX(Part_IV!$M$19:$M$38,$C117-Table_Year_1+IF(G$95&lt;=MONTH(Expected_COD),0,1),1))),0)</f>
        <v>0</v>
      </c>
      <c r="H117" s="110">
        <f>IF($X$6="Yes",IF(DATE($C117,H$95,1)&lt;Start_Date,0,IF(DATE($C117,H$95,1)&gt;DATE(YEAR(Expected_COD)+20,MONTH(Expected_COD),1),0,INDEX(Part_IV!$M$19:$M$38,$C117-Table_Year_1+IF(H$95&lt;=MONTH(Expected_COD),0,1),1))),0)</f>
        <v>0</v>
      </c>
      <c r="I117" s="110">
        <f>IF($X$6="Yes",IF(DATE($C117,I$95,1)&lt;Start_Date,0,IF(DATE($C117,I$95,1)&gt;DATE(YEAR(Expected_COD)+20,MONTH(Expected_COD),1),0,INDEX(Part_IV!$M$19:$M$38,$C117-Table_Year_1+IF(I$95&lt;=MONTH(Expected_COD),0,1),1))),0)</f>
        <v>0</v>
      </c>
      <c r="J117" s="110">
        <f>IF($X$6="Yes",IF(DATE($C117,J$95,1)&lt;Start_Date,0,IF(DATE($C117,J$95,1)&gt;DATE(YEAR(Expected_COD)+20,MONTH(Expected_COD),1),0,INDEX(Part_IV!$M$19:$M$38,$C117-Table_Year_1+IF(J$95&lt;=MONTH(Expected_COD),0,1),1))),0)</f>
        <v>0</v>
      </c>
      <c r="K117" s="110">
        <f>IF($X$6="Yes",IF(DATE($C117,K$95,1)&lt;Start_Date,0,IF(DATE($C117,K$95,1)&gt;DATE(YEAR(Expected_COD)+20,MONTH(Expected_COD),1),0,INDEX(Part_IV!$M$19:$M$38,$C117-Table_Year_1+IF(K$95&lt;=MONTH(Expected_COD),0,1),1))),0)</f>
        <v>0</v>
      </c>
      <c r="L117" s="110">
        <f>IF($X$6="Yes",IF(DATE($C117,L$95,1)&lt;Start_Date,0,IF(DATE($C117,L$95,1)&gt;DATE(YEAR(Expected_COD)+20,MONTH(Expected_COD),1),0,INDEX(Part_IV!$M$19:$M$38,$C117-Table_Year_1+IF(L$95&lt;=MONTH(Expected_COD),0,1),1))),0)</f>
        <v>0</v>
      </c>
      <c r="M117" s="110">
        <f>IF($X$6="Yes",IF(DATE($C117,M$95,1)&lt;Start_Date,0,IF(DATE($C117,M$95,1)&gt;DATE(YEAR(Expected_COD)+20,MONTH(Expected_COD),1),0,INDEX(Part_IV!$M$19:$M$38,$C117-Table_Year_1+IF(M$95&lt;=MONTH(Expected_COD),0,1),1))),0)</f>
        <v>0</v>
      </c>
      <c r="N117" s="110">
        <f>IF($X$6="Yes",IF(DATE($C117,N$95,1)&lt;Start_Date,0,IF(DATE($C117,N$95,1)&gt;DATE(YEAR(Expected_COD)+20,MONTH(Expected_COD),1),0,INDEX(Part_IV!$M$19:$M$38,$C117-Table_Year_1+IF(N$95&lt;=MONTH(Expected_COD),0,1),1))),0)</f>
        <v>0</v>
      </c>
      <c r="O117" s="110">
        <f>IF($X$6="Yes",IF(DATE($C117,O$95,1)&lt;Start_Date,0,IF(DATE($C117,O$95,1)&gt;DATE(YEAR(Expected_COD)+20,MONTH(Expected_COD),1),0,INDEX(Part_IV!$M$19:$M$38,$C117-Table_Year_1+IF(O$95&lt;=MONTH(Expected_COD),0,1),1))),0)</f>
        <v>0</v>
      </c>
      <c r="P117" s="36"/>
      <c r="Q117" s="112"/>
      <c r="R117" s="11"/>
      <c r="S117" s="4"/>
      <c r="T117" s="17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5">
      <c r="A118" s="4"/>
      <c r="B118" s="10"/>
      <c r="C118" s="94">
        <f t="shared" si="9"/>
        <v>2042</v>
      </c>
      <c r="D118" s="110">
        <f>IF($X$6="Yes",IF(DATE($C118,D$95,1)&lt;Start_Date,0,IF(DATE($C118,D$95,1)&gt;DATE(YEAR(Expected_COD)+20,MONTH(Expected_COD),1),0,INDEX(Part_IV!$M$19:$M$38,$C118-Table_Year_1+IF(D$95&lt;=MONTH(Expected_COD),0,1),1))),0)</f>
        <v>0</v>
      </c>
      <c r="E118" s="110">
        <f>IF($X$6="Yes",IF(DATE($C118,E$95,1)&lt;Start_Date,0,IF(DATE($C118,E$95,1)&gt;DATE(YEAR(Expected_COD)+20,MONTH(Expected_COD),1),0,INDEX(Part_IV!$M$19:$M$38,$C118-Table_Year_1+IF(E$95&lt;=MONTH(Expected_COD),0,1),1))),0)</f>
        <v>0</v>
      </c>
      <c r="F118" s="110">
        <f>IF($X$6="Yes",IF(DATE($C118,F$95,1)&lt;Start_Date,0,IF(DATE($C118,F$95,1)&gt;DATE(YEAR(Expected_COD)+20,MONTH(Expected_COD),1),0,INDEX(Part_IV!$M$19:$M$38,$C118-Table_Year_1+IF(F$95&lt;=MONTH(Expected_COD),0,1),1))),0)</f>
        <v>0</v>
      </c>
      <c r="G118" s="110">
        <f>IF($X$6="Yes",IF(DATE($C118,G$95,1)&lt;Start_Date,0,IF(DATE($C118,G$95,1)&gt;DATE(YEAR(Expected_COD)+20,MONTH(Expected_COD),1),0,INDEX(Part_IV!$M$19:$M$38,$C118-Table_Year_1+IF(G$95&lt;=MONTH(Expected_COD),0,1),1))),0)</f>
        <v>0</v>
      </c>
      <c r="H118" s="110">
        <f>IF($X$6="Yes",IF(DATE($C118,H$95,1)&lt;Start_Date,0,IF(DATE($C118,H$95,1)&gt;DATE(YEAR(Expected_COD)+20,MONTH(Expected_COD),1),0,INDEX(Part_IV!$M$19:$M$38,$C118-Table_Year_1+IF(H$95&lt;=MONTH(Expected_COD),0,1),1))),0)</f>
        <v>0</v>
      </c>
      <c r="I118" s="110">
        <f>IF($X$6="Yes",IF(DATE($C118,I$95,1)&lt;Start_Date,0,IF(DATE($C118,I$95,1)&gt;DATE(YEAR(Expected_COD)+20,MONTH(Expected_COD),1),0,INDEX(Part_IV!$M$19:$M$38,$C118-Table_Year_1+IF(I$95&lt;=MONTH(Expected_COD),0,1),1))),0)</f>
        <v>0</v>
      </c>
      <c r="J118" s="110">
        <f>IF($X$6="Yes",IF(DATE($C118,J$95,1)&lt;Start_Date,0,IF(DATE($C118,J$95,1)&gt;DATE(YEAR(Expected_COD)+20,MONTH(Expected_COD),1),0,INDEX(Part_IV!$M$19:$M$38,$C118-Table_Year_1+IF(J$95&lt;=MONTH(Expected_COD),0,1),1))),0)</f>
        <v>0</v>
      </c>
      <c r="K118" s="110">
        <f>IF($X$6="Yes",IF(DATE($C118,K$95,1)&lt;Start_Date,0,IF(DATE($C118,K$95,1)&gt;DATE(YEAR(Expected_COD)+20,MONTH(Expected_COD),1),0,INDEX(Part_IV!$M$19:$M$38,$C118-Table_Year_1+IF(K$95&lt;=MONTH(Expected_COD),0,1),1))),0)</f>
        <v>0</v>
      </c>
      <c r="L118" s="110">
        <f>IF($X$6="Yes",IF(DATE($C118,L$95,1)&lt;Start_Date,0,IF(DATE($C118,L$95,1)&gt;DATE(YEAR(Expected_COD)+20,MONTH(Expected_COD),1),0,INDEX(Part_IV!$M$19:$M$38,$C118-Table_Year_1+IF(L$95&lt;=MONTH(Expected_COD),0,1),1))),0)</f>
        <v>0</v>
      </c>
      <c r="M118" s="110">
        <f>IF($X$6="Yes",IF(DATE($C118,M$95,1)&lt;Start_Date,0,IF(DATE($C118,M$95,1)&gt;DATE(YEAR(Expected_COD)+20,MONTH(Expected_COD),1),0,INDEX(Part_IV!$M$19:$M$38,$C118-Table_Year_1+IF(M$95&lt;=MONTH(Expected_COD),0,1),1))),0)</f>
        <v>0</v>
      </c>
      <c r="N118" s="110">
        <f>IF($X$6="Yes",IF(DATE($C118,N$95,1)&lt;Start_Date,0,IF(DATE($C118,N$95,1)&gt;DATE(YEAR(Expected_COD)+20,MONTH(Expected_COD),1),0,INDEX(Part_IV!$M$19:$M$38,$C118-Table_Year_1+IF(N$95&lt;=MONTH(Expected_COD),0,1),1))),0)</f>
        <v>0</v>
      </c>
      <c r="O118" s="110">
        <f>IF($X$6="Yes",IF(DATE($C118,O$95,1)&lt;Start_Date,0,IF(DATE($C118,O$95,1)&gt;DATE(YEAR(Expected_COD)+20,MONTH(Expected_COD),1),0,INDEX(Part_IV!$M$19:$M$38,$C118-Table_Year_1+IF(O$95&lt;=MONTH(Expected_COD),0,1),1))),0)</f>
        <v>0</v>
      </c>
      <c r="P118" s="36"/>
      <c r="Q118" s="112"/>
      <c r="R118" s="11"/>
      <c r="S118" s="4"/>
      <c r="T118" s="17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5">
      <c r="A119" s="4"/>
      <c r="B119" s="10"/>
      <c r="C119" s="94">
        <f t="shared" si="9"/>
        <v>2043</v>
      </c>
      <c r="D119" s="110">
        <f>IF($X$6="Yes",IF(DATE($C119,D$95,1)&lt;Start_Date,0,IF(DATE($C119,D$95,1)&gt;DATE(YEAR(Expected_COD)+20,MONTH(Expected_COD),1),0,INDEX(Part_IV!$M$19:$M$38,$C119-Table_Year_1+IF(D$95&lt;=MONTH(Expected_COD),0,1),1))),0)</f>
        <v>0</v>
      </c>
      <c r="E119" s="110">
        <f>IF($X$6="Yes",IF(DATE($C119,E$95,1)&lt;Start_Date,0,IF(DATE($C119,E$95,1)&gt;DATE(YEAR(Expected_COD)+20,MONTH(Expected_COD),1),0,INDEX(Part_IV!$M$19:$M$38,$C119-Table_Year_1+IF(E$95&lt;=MONTH(Expected_COD),0,1),1))),0)</f>
        <v>0</v>
      </c>
      <c r="F119" s="110">
        <f>IF($X$6="Yes",IF(DATE($C119,F$95,1)&lt;Start_Date,0,IF(DATE($C119,F$95,1)&gt;DATE(YEAR(Expected_COD)+20,MONTH(Expected_COD),1),0,INDEX(Part_IV!$M$19:$M$38,$C119-Table_Year_1+IF(F$95&lt;=MONTH(Expected_COD),0,1),1))),0)</f>
        <v>0</v>
      </c>
      <c r="G119" s="110">
        <f>IF($X$6="Yes",IF(DATE($C119,G$95,1)&lt;Start_Date,0,IF(DATE($C119,G$95,1)&gt;DATE(YEAR(Expected_COD)+20,MONTH(Expected_COD),1),0,INDEX(Part_IV!$M$19:$M$38,$C119-Table_Year_1+IF(G$95&lt;=MONTH(Expected_COD),0,1),1))),0)</f>
        <v>0</v>
      </c>
      <c r="H119" s="110">
        <f>IF($X$6="Yes",IF(DATE($C119,H$95,1)&lt;Start_Date,0,IF(DATE($C119,H$95,1)&gt;DATE(YEAR(Expected_COD)+20,MONTH(Expected_COD),1),0,INDEX(Part_IV!$M$19:$M$38,$C119-Table_Year_1+IF(H$95&lt;=MONTH(Expected_COD),0,1),1))),0)</f>
        <v>0</v>
      </c>
      <c r="I119" s="110">
        <f>IF($X$6="Yes",IF(DATE($C119,I$95,1)&lt;Start_Date,0,IF(DATE($C119,I$95,1)&gt;DATE(YEAR(Expected_COD)+20,MONTH(Expected_COD),1),0,INDEX(Part_IV!$M$19:$M$38,$C119-Table_Year_1+IF(I$95&lt;=MONTH(Expected_COD),0,1),1))),0)</f>
        <v>0</v>
      </c>
      <c r="J119" s="110">
        <f>IF($X$6="Yes",IF(DATE($C119,J$95,1)&lt;Start_Date,0,IF(DATE($C119,J$95,1)&gt;DATE(YEAR(Expected_COD)+20,MONTH(Expected_COD),1),0,INDEX(Part_IV!$M$19:$M$38,$C119-Table_Year_1+IF(J$95&lt;=MONTH(Expected_COD),0,1),1))),0)</f>
        <v>0</v>
      </c>
      <c r="K119" s="110">
        <f>IF($X$6="Yes",IF(DATE($C119,K$95,1)&lt;Start_Date,0,IF(DATE($C119,K$95,1)&gt;DATE(YEAR(Expected_COD)+20,MONTH(Expected_COD),1),0,INDEX(Part_IV!$M$19:$M$38,$C119-Table_Year_1+IF(K$95&lt;=MONTH(Expected_COD),0,1),1))),0)</f>
        <v>0</v>
      </c>
      <c r="L119" s="110">
        <f>IF($X$6="Yes",IF(DATE($C119,L$95,1)&lt;Start_Date,0,IF(DATE($C119,L$95,1)&gt;DATE(YEAR(Expected_COD)+20,MONTH(Expected_COD),1),0,INDEX(Part_IV!$M$19:$M$38,$C119-Table_Year_1+IF(L$95&lt;=MONTH(Expected_COD),0,1),1))),0)</f>
        <v>0</v>
      </c>
      <c r="M119" s="110">
        <f>IF($X$6="Yes",IF(DATE($C119,M$95,1)&lt;Start_Date,0,IF(DATE($C119,M$95,1)&gt;DATE(YEAR(Expected_COD)+20,MONTH(Expected_COD),1),0,INDEX(Part_IV!$M$19:$M$38,$C119-Table_Year_1+IF(M$95&lt;=MONTH(Expected_COD),0,1),1))),0)</f>
        <v>0</v>
      </c>
      <c r="N119" s="110">
        <f>IF($X$6="Yes",IF(DATE($C119,N$95,1)&lt;Start_Date,0,IF(DATE($C119,N$95,1)&gt;DATE(YEAR(Expected_COD)+20,MONTH(Expected_COD),1),0,INDEX(Part_IV!$M$19:$M$38,$C119-Table_Year_1+IF(N$95&lt;=MONTH(Expected_COD),0,1),1))),0)</f>
        <v>0</v>
      </c>
      <c r="O119" s="110">
        <f>IF($X$6="Yes",IF(DATE($C119,O$95,1)&lt;Start_Date,0,IF(DATE($C119,O$95,1)&gt;DATE(YEAR(Expected_COD)+20,MONTH(Expected_COD),1),0,INDEX(Part_IV!$M$19:$M$38,$C119-Table_Year_1+IF(O$95&lt;=MONTH(Expected_COD),0,1),1))),0)</f>
        <v>0</v>
      </c>
      <c r="P119" s="36"/>
      <c r="Q119" s="112"/>
      <c r="R119" s="11"/>
      <c r="S119" s="4"/>
      <c r="T119" s="17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4"/>
      <c r="B120" s="10"/>
      <c r="C120" s="94">
        <f t="shared" si="9"/>
        <v>2044</v>
      </c>
      <c r="D120" s="110">
        <f>IF($X$6="Yes",IF(DATE($C120,D$95,1)&lt;Start_Date,0,IF(DATE($C120,D$95,1)&gt;DATE(YEAR(Expected_COD)+20,MONTH(Expected_COD),1),0,INDEX(Part_IV!$M$19:$M$38,$C120-Table_Year_1+IF(D$95&lt;=MONTH(Expected_COD),0,1),1))),0)</f>
        <v>0</v>
      </c>
      <c r="E120" s="110">
        <f>IF($X$6="Yes",IF(DATE($C120,E$95,1)&lt;Start_Date,0,IF(DATE($C120,E$95,1)&gt;DATE(YEAR(Expected_COD)+20,MONTH(Expected_COD),1),0,INDEX(Part_IV!$M$19:$M$38,$C120-Table_Year_1+IF(E$95&lt;=MONTH(Expected_COD),0,1),1))),0)</f>
        <v>0</v>
      </c>
      <c r="F120" s="110">
        <f>IF($X$6="Yes",IF(DATE($C120,F$95,1)&lt;Start_Date,0,IF(DATE($C120,F$95,1)&gt;DATE(YEAR(Expected_COD)+20,MONTH(Expected_COD),1),0,INDEX(Part_IV!$M$19:$M$38,$C120-Table_Year_1+IF(F$95&lt;=MONTH(Expected_COD),0,1),1))),0)</f>
        <v>0</v>
      </c>
      <c r="G120" s="110">
        <f>IF($X$6="Yes",IF(DATE($C120,G$95,1)&lt;Start_Date,0,IF(DATE($C120,G$95,1)&gt;DATE(YEAR(Expected_COD)+20,MONTH(Expected_COD),1),0,INDEX(Part_IV!$M$19:$M$38,$C120-Table_Year_1+IF(G$95&lt;=MONTH(Expected_COD),0,1),1))),0)</f>
        <v>0</v>
      </c>
      <c r="H120" s="110">
        <f>IF($X$6="Yes",IF(DATE($C120,H$95,1)&lt;Start_Date,0,IF(DATE($C120,H$95,1)&gt;DATE(YEAR(Expected_COD)+20,MONTH(Expected_COD),1),0,INDEX(Part_IV!$M$19:$M$38,$C120-Table_Year_1+IF(H$95&lt;=MONTH(Expected_COD),0,1),1))),0)</f>
        <v>0</v>
      </c>
      <c r="I120" s="110">
        <f>IF($X$6="Yes",IF(DATE($C120,I$95,1)&lt;Start_Date,0,IF(DATE($C120,I$95,1)&gt;DATE(YEAR(Expected_COD)+20,MONTH(Expected_COD),1),0,INDEX(Part_IV!$M$19:$M$38,$C120-Table_Year_1+IF(I$95&lt;=MONTH(Expected_COD),0,1),1))),0)</f>
        <v>0</v>
      </c>
      <c r="J120" s="110">
        <f>IF($X$6="Yes",IF(DATE($C120,J$95,1)&lt;Start_Date,0,IF(DATE($C120,J$95,1)&gt;DATE(YEAR(Expected_COD)+20,MONTH(Expected_COD),1),0,INDEX(Part_IV!$M$19:$M$38,$C120-Table_Year_1+IF(J$95&lt;=MONTH(Expected_COD),0,1),1))),0)</f>
        <v>0</v>
      </c>
      <c r="K120" s="110">
        <f>IF($X$6="Yes",IF(DATE($C120,K$95,1)&lt;Start_Date,0,IF(DATE($C120,K$95,1)&gt;DATE(YEAR(Expected_COD)+20,MONTH(Expected_COD),1),0,INDEX(Part_IV!$M$19:$M$38,$C120-Table_Year_1+IF(K$95&lt;=MONTH(Expected_COD),0,1),1))),0)</f>
        <v>0</v>
      </c>
      <c r="L120" s="110">
        <f>IF($X$6="Yes",IF(DATE($C120,L$95,1)&lt;Start_Date,0,IF(DATE($C120,L$95,1)&gt;DATE(YEAR(Expected_COD)+20,MONTH(Expected_COD),1),0,INDEX(Part_IV!$M$19:$M$38,$C120-Table_Year_1+IF(L$95&lt;=MONTH(Expected_COD),0,1),1))),0)</f>
        <v>0</v>
      </c>
      <c r="M120" s="110">
        <f>IF($X$6="Yes",IF(DATE($C120,M$95,1)&lt;Start_Date,0,IF(DATE($C120,M$95,1)&gt;DATE(YEAR(Expected_COD)+20,MONTH(Expected_COD),1),0,INDEX(Part_IV!$M$19:$M$38,$C120-Table_Year_1+IF(M$95&lt;=MONTH(Expected_COD),0,1),1))),0)</f>
        <v>0</v>
      </c>
      <c r="N120" s="110">
        <f>IF($X$6="Yes",IF(DATE($C120,N$95,1)&lt;Start_Date,0,IF(DATE($C120,N$95,1)&gt;DATE(YEAR(Expected_COD)+20,MONTH(Expected_COD),1),0,INDEX(Part_IV!$M$19:$M$38,$C120-Table_Year_1+IF(N$95&lt;=MONTH(Expected_COD),0,1),1))),0)</f>
        <v>0</v>
      </c>
      <c r="O120" s="110">
        <f>IF($X$6="Yes",IF(DATE($C120,O$95,1)&lt;Start_Date,0,IF(DATE($C120,O$95,1)&gt;DATE(YEAR(Expected_COD)+20,MONTH(Expected_COD),1),0,INDEX(Part_IV!$M$19:$M$38,$C120-Table_Year_1+IF(O$95&lt;=MONTH(Expected_COD),0,1),1))),0)</f>
        <v>0</v>
      </c>
      <c r="P120" s="36"/>
      <c r="Q120" s="112"/>
      <c r="R120" s="11"/>
      <c r="S120" s="4"/>
      <c r="T120" s="17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5">
      <c r="A121" s="4"/>
      <c r="B121" s="10"/>
      <c r="C121" s="94">
        <f t="shared" si="9"/>
        <v>2045</v>
      </c>
      <c r="D121" s="110">
        <f>IF($X$6="Yes",IF(DATE($C121,D$95,1)&lt;Start_Date,0,IF(DATE($C121,D$95,1)&gt;DATE(YEAR(Expected_COD)+20,MONTH(Expected_COD),1),0,INDEX(Part_IV!$M$19:$M$38,$C121-Table_Year_1+IF(D$95&lt;=MONTH(Expected_COD),0,1),1))),0)</f>
        <v>0</v>
      </c>
      <c r="E121" s="110">
        <f>IF($X$6="Yes",IF(DATE($C121,E$95,1)&lt;Start_Date,0,IF(DATE($C121,E$95,1)&gt;DATE(YEAR(Expected_COD)+20,MONTH(Expected_COD),1),0,INDEX(Part_IV!$M$19:$M$38,$C121-Table_Year_1+IF(E$95&lt;=MONTH(Expected_COD),0,1),1))),0)</f>
        <v>0</v>
      </c>
      <c r="F121" s="110">
        <f>IF($X$6="Yes",IF(DATE($C121,F$95,1)&lt;Start_Date,0,IF(DATE($C121,F$95,1)&gt;DATE(YEAR(Expected_COD)+20,MONTH(Expected_COD),1),0,INDEX(Part_IV!$M$19:$M$38,$C121-Table_Year_1+IF(F$95&lt;=MONTH(Expected_COD),0,1),1))),0)</f>
        <v>0</v>
      </c>
      <c r="G121" s="110">
        <f>IF($X$6="Yes",IF(DATE($C121,G$95,1)&lt;Start_Date,0,IF(DATE($C121,G$95,1)&gt;DATE(YEAR(Expected_COD)+20,MONTH(Expected_COD),1),0,INDEX(Part_IV!$M$19:$M$38,$C121-Table_Year_1+IF(G$95&lt;=MONTH(Expected_COD),0,1),1))),0)</f>
        <v>0</v>
      </c>
      <c r="H121" s="110">
        <f>IF($X$6="Yes",IF(DATE($C121,H$95,1)&lt;Start_Date,0,IF(DATE($C121,H$95,1)&gt;DATE(YEAR(Expected_COD)+20,MONTH(Expected_COD),1),0,INDEX(Part_IV!$M$19:$M$38,$C121-Table_Year_1+IF(H$95&lt;=MONTH(Expected_COD),0,1),1))),0)</f>
        <v>0</v>
      </c>
      <c r="I121" s="110">
        <f>IF($X$6="Yes",IF(DATE($C121,I$95,1)&lt;Start_Date,0,IF(DATE($C121,I$95,1)&gt;DATE(YEAR(Expected_COD)+20,MONTH(Expected_COD),1),0,INDEX(Part_IV!$M$19:$M$38,$C121-Table_Year_1+IF(I$95&lt;=MONTH(Expected_COD),0,1),1))),0)</f>
        <v>0</v>
      </c>
      <c r="J121" s="110">
        <f>IF($X$6="Yes",IF(DATE($C121,J$95,1)&lt;Start_Date,0,IF(DATE($C121,J$95,1)&gt;DATE(YEAR(Expected_COD)+20,MONTH(Expected_COD),1),0,INDEX(Part_IV!$M$19:$M$38,$C121-Table_Year_1+IF(J$95&lt;=MONTH(Expected_COD),0,1),1))),0)</f>
        <v>0</v>
      </c>
      <c r="K121" s="110">
        <f>IF($X$6="Yes",IF(DATE($C121,K$95,1)&lt;Start_Date,0,IF(DATE($C121,K$95,1)&gt;DATE(YEAR(Expected_COD)+20,MONTH(Expected_COD),1),0,INDEX(Part_IV!$M$19:$M$38,$C121-Table_Year_1+IF(K$95&lt;=MONTH(Expected_COD),0,1),1))),0)</f>
        <v>0</v>
      </c>
      <c r="L121" s="110">
        <f>IF($X$6="Yes",IF(DATE($C121,L$95,1)&lt;Start_Date,0,IF(DATE($C121,L$95,1)&gt;DATE(YEAR(Expected_COD)+20,MONTH(Expected_COD),1),0,INDEX(Part_IV!$M$19:$M$38,$C121-Table_Year_1+IF(L$95&lt;=MONTH(Expected_COD),0,1),1))),0)</f>
        <v>0</v>
      </c>
      <c r="M121" s="110">
        <f>IF($X$6="Yes",IF(DATE($C121,M$95,1)&lt;Start_Date,0,IF(DATE($C121,M$95,1)&gt;DATE(YEAR(Expected_COD)+20,MONTH(Expected_COD),1),0,INDEX(Part_IV!$M$19:$M$38,$C121-Table_Year_1+IF(M$95&lt;=MONTH(Expected_COD),0,1),1))),0)</f>
        <v>0</v>
      </c>
      <c r="N121" s="110">
        <f>IF($X$6="Yes",IF(DATE($C121,N$95,1)&lt;Start_Date,0,IF(DATE($C121,N$95,1)&gt;DATE(YEAR(Expected_COD)+20,MONTH(Expected_COD),1),0,INDEX(Part_IV!$M$19:$M$38,$C121-Table_Year_1+IF(N$95&lt;=MONTH(Expected_COD),0,1),1))),0)</f>
        <v>0</v>
      </c>
      <c r="O121" s="110">
        <f>IF($X$6="Yes",IF(DATE($C121,O$95,1)&lt;Start_Date,0,IF(DATE($C121,O$95,1)&gt;DATE(YEAR(Expected_COD)+20,MONTH(Expected_COD),1),0,INDEX(Part_IV!$M$19:$M$38,$C121-Table_Year_1+IF(O$95&lt;=MONTH(Expected_COD),0,1),1))),0)</f>
        <v>0</v>
      </c>
      <c r="P121" s="36"/>
      <c r="Q121" s="112"/>
      <c r="R121" s="11"/>
      <c r="S121" s="4"/>
      <c r="T121" s="17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5">
      <c r="A122" s="4"/>
      <c r="B122" s="10"/>
      <c r="C122" s="94">
        <f t="shared" si="9"/>
        <v>2046</v>
      </c>
      <c r="D122" s="110">
        <f>IF($X$6="Yes",IF(DATE($C122,D$95,1)&lt;Start_Date,0,IF(DATE($C122,D$95,1)&gt;DATE(YEAR(Expected_COD)+20,MONTH(Expected_COD),1),0,INDEX(Part_IV!$M$19:$M$38,$C122-Table_Year_1+IF(D$95&lt;=MONTH(Expected_COD),0,1),1))),0)</f>
        <v>0</v>
      </c>
      <c r="E122" s="110">
        <f>IF($X$6="Yes",IF(DATE($C122,E$95,1)&lt;Start_Date,0,IF(DATE($C122,E$95,1)&gt;DATE(YEAR(Expected_COD)+20,MONTH(Expected_COD),1),0,INDEX(Part_IV!$M$19:$M$38,$C122-Table_Year_1+IF(E$95&lt;=MONTH(Expected_COD),0,1),1))),0)</f>
        <v>0</v>
      </c>
      <c r="F122" s="110">
        <f>IF($X$6="Yes",IF(DATE($C122,F$95,1)&lt;Start_Date,0,IF(DATE($C122,F$95,1)&gt;DATE(YEAR(Expected_COD)+20,MONTH(Expected_COD),1),0,INDEX(Part_IV!$M$19:$M$38,$C122-Table_Year_1+IF(F$95&lt;=MONTH(Expected_COD),0,1),1))),0)</f>
        <v>0</v>
      </c>
      <c r="G122" s="110">
        <f>IF($X$6="Yes",IF(DATE($C122,G$95,1)&lt;Start_Date,0,IF(DATE($C122,G$95,1)&gt;DATE(YEAR(Expected_COD)+20,MONTH(Expected_COD),1),0,INDEX(Part_IV!$M$19:$M$38,$C122-Table_Year_1+IF(G$95&lt;=MONTH(Expected_COD),0,1),1))),0)</f>
        <v>0</v>
      </c>
      <c r="H122" s="110">
        <f>IF($X$6="Yes",IF(DATE($C122,H$95,1)&lt;Start_Date,0,IF(DATE($C122,H$95,1)&gt;DATE(YEAR(Expected_COD)+20,MONTH(Expected_COD),1),0,INDEX(Part_IV!$M$19:$M$38,$C122-Table_Year_1+IF(H$95&lt;=MONTH(Expected_COD),0,1),1))),0)</f>
        <v>0</v>
      </c>
      <c r="I122" s="110">
        <f>IF($X$6="Yes",IF(DATE($C122,I$95,1)&lt;Start_Date,0,IF(DATE($C122,I$95,1)&gt;DATE(YEAR(Expected_COD)+20,MONTH(Expected_COD),1),0,INDEX(Part_IV!$M$19:$M$38,$C122-Table_Year_1+IF(I$95&lt;=MONTH(Expected_COD),0,1),1))),0)</f>
        <v>0</v>
      </c>
      <c r="J122" s="110">
        <f>IF($X$6="Yes",IF(DATE($C122,J$95,1)&lt;Start_Date,0,IF(DATE($C122,J$95,1)&gt;DATE(YEAR(Expected_COD)+20,MONTH(Expected_COD),1),0,INDEX(Part_IV!$M$19:$M$38,$C122-Table_Year_1+IF(J$95&lt;=MONTH(Expected_COD),0,1),1))),0)</f>
        <v>0</v>
      </c>
      <c r="K122" s="110">
        <f>IF($X$6="Yes",IF(DATE($C122,K$95,1)&lt;Start_Date,0,IF(DATE($C122,K$95,1)&gt;DATE(YEAR(Expected_COD)+20,MONTH(Expected_COD),1),0,INDEX(Part_IV!$M$19:$M$38,$C122-Table_Year_1+IF(K$95&lt;=MONTH(Expected_COD),0,1),1))),0)</f>
        <v>0</v>
      </c>
      <c r="L122" s="110">
        <f>IF($X$6="Yes",IF(DATE($C122,L$95,1)&lt;Start_Date,0,IF(DATE($C122,L$95,1)&gt;DATE(YEAR(Expected_COD)+20,MONTH(Expected_COD),1),0,INDEX(Part_IV!$M$19:$M$38,$C122-Table_Year_1+IF(L$95&lt;=MONTH(Expected_COD),0,1),1))),0)</f>
        <v>0</v>
      </c>
      <c r="M122" s="110">
        <f>IF($X$6="Yes",IF(DATE($C122,M$95,1)&lt;Start_Date,0,IF(DATE($C122,M$95,1)&gt;DATE(YEAR(Expected_COD)+20,MONTH(Expected_COD),1),0,INDEX(Part_IV!$M$19:$M$38,$C122-Table_Year_1+IF(M$95&lt;=MONTH(Expected_COD),0,1),1))),0)</f>
        <v>0</v>
      </c>
      <c r="N122" s="110">
        <f>IF($X$6="Yes",IF(DATE($C122,N$95,1)&lt;Start_Date,0,IF(DATE($C122,N$95,1)&gt;DATE(YEAR(Expected_COD)+20,MONTH(Expected_COD),1),0,INDEX(Part_IV!$M$19:$M$38,$C122-Table_Year_1+IF(N$95&lt;=MONTH(Expected_COD),0,1),1))),0)</f>
        <v>0</v>
      </c>
      <c r="O122" s="110">
        <f>IF($X$6="Yes",IF(DATE($C122,O$95,1)&lt;Start_Date,0,IF(DATE($C122,O$95,1)&gt;DATE(YEAR(Expected_COD)+20,MONTH(Expected_COD),1),0,INDEX(Part_IV!$M$19:$M$38,$C122-Table_Year_1+IF(O$95&lt;=MONTH(Expected_COD),0,1),1))),0)</f>
        <v>0</v>
      </c>
      <c r="P122" s="36"/>
      <c r="Q122" s="112"/>
      <c r="R122" s="11"/>
      <c r="S122" s="4"/>
      <c r="T122" s="17" t="s">
        <v>145</v>
      </c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5">
      <c r="A123" s="4"/>
      <c r="B123" s="13"/>
      <c r="C123" s="14"/>
      <c r="D123" s="14"/>
      <c r="E123" s="14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15"/>
      <c r="S123" s="4"/>
      <c r="T123" s="17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5">
      <c r="A124" s="4"/>
      <c r="B124" s="113"/>
      <c r="C124" s="113"/>
      <c r="D124" s="113"/>
      <c r="E124" s="113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3"/>
      <c r="S124" s="4"/>
      <c r="T124" s="17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5.75" x14ac:dyDescent="0.25">
      <c r="A125" s="4"/>
      <c r="B125" s="6"/>
      <c r="C125" s="145" t="str">
        <f>Part_I!$C$2</f>
        <v>DRAFT / All Contents Subject to Further Deliberation and Final Decision</v>
      </c>
      <c r="D125" s="7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9"/>
      <c r="S125" s="4"/>
      <c r="T125" s="17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.75" x14ac:dyDescent="0.3">
      <c r="A126" s="4"/>
      <c r="B126" s="10"/>
      <c r="C126" s="158" t="str">
        <f>Part_I!$C$3</f>
        <v>Offer Data Form</v>
      </c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1"/>
      <c r="S126" s="4"/>
      <c r="T126" s="17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x14ac:dyDescent="0.25">
      <c r="A127" s="4"/>
      <c r="B127" s="10"/>
      <c r="C127" s="159" t="str">
        <f>Part_I!$C$4</f>
        <v>NYSERDA RFP No.  ORECRFP18-1</v>
      </c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1"/>
      <c r="S127" s="4"/>
      <c r="T127" s="17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5.75" x14ac:dyDescent="0.25">
      <c r="A128" s="4"/>
      <c r="B128" s="10"/>
      <c r="C128" s="159" t="s">
        <v>75</v>
      </c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1"/>
      <c r="S128" s="4"/>
      <c r="T128" s="17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9.75" customHeight="1" x14ac:dyDescent="0.25">
      <c r="A129" s="4"/>
      <c r="B129" s="1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1"/>
      <c r="S129" s="4"/>
      <c r="T129" s="17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5" customHeight="1" x14ac:dyDescent="0.25">
      <c r="A130" s="4"/>
      <c r="B130" s="10"/>
      <c r="C130" s="12" t="str">
        <f>Part_I!$C$9</f>
        <v>Proposer Name</v>
      </c>
      <c r="D130" s="12"/>
      <c r="E130" s="12"/>
      <c r="F130" s="12"/>
      <c r="G130" s="12"/>
      <c r="H130" s="173" t="str">
        <f>Project_Sponsor</f>
        <v xml:space="preserve">  </v>
      </c>
      <c r="I130" s="173"/>
      <c r="J130" s="173"/>
      <c r="K130" s="173"/>
      <c r="L130" s="173"/>
      <c r="M130" s="173"/>
      <c r="N130" s="173"/>
      <c r="O130" s="173"/>
      <c r="P130" s="173"/>
      <c r="Q130" s="12"/>
      <c r="R130" s="11"/>
      <c r="S130" s="4"/>
      <c r="T130" s="17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5">
      <c r="A131" s="4"/>
      <c r="B131" s="10"/>
      <c r="C131" s="12" t="str">
        <f>Part_I!$C$11</f>
        <v>Offshore Wind Generation Facility Name</v>
      </c>
      <c r="D131" s="12"/>
      <c r="E131" s="12"/>
      <c r="F131" s="12"/>
      <c r="G131" s="12"/>
      <c r="H131" s="173" t="str">
        <f>Facility_Name</f>
        <v xml:space="preserve">  </v>
      </c>
      <c r="I131" s="173"/>
      <c r="J131" s="173"/>
      <c r="K131" s="173"/>
      <c r="L131" s="173"/>
      <c r="M131" s="173"/>
      <c r="N131" s="173"/>
      <c r="O131" s="173"/>
      <c r="P131" s="173"/>
      <c r="Q131" s="32"/>
      <c r="R131" s="11"/>
      <c r="S131" s="4"/>
      <c r="T131" s="17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4"/>
      <c r="B132" s="10"/>
      <c r="C132" s="12" t="str">
        <f>Part_I!$C$16</f>
        <v>Offer Data Form ID Name</v>
      </c>
      <c r="D132" s="12"/>
      <c r="E132" s="12"/>
      <c r="F132" s="12"/>
      <c r="G132" s="12"/>
      <c r="H132" s="174" t="str">
        <f>Offer_Data_Form_ID_Name</f>
        <v/>
      </c>
      <c r="I132" s="174"/>
      <c r="J132" s="174"/>
      <c r="K132" s="174"/>
      <c r="L132" s="174"/>
      <c r="M132" s="174"/>
      <c r="N132" s="174"/>
      <c r="O132" s="174"/>
      <c r="P132" s="174"/>
      <c r="Q132" s="32"/>
      <c r="R132" s="11"/>
      <c r="S132" s="4"/>
      <c r="T132" s="17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9.75" customHeight="1" x14ac:dyDescent="0.25">
      <c r="A133" s="4"/>
      <c r="B133" s="10"/>
      <c r="C133" s="12"/>
      <c r="D133" s="12"/>
      <c r="E133" s="12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11"/>
      <c r="S133" s="4"/>
      <c r="T133" s="17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4"/>
      <c r="B134" s="10"/>
      <c r="C134" s="184" t="str">
        <f>$C$11</f>
        <v>Price/Tenor Offer Type 4 - Non-Decreasing Price, 20-year Tenor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1"/>
      <c r="S134" s="4"/>
      <c r="T134" s="17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4"/>
      <c r="B135" s="10"/>
      <c r="C135" s="184" t="s">
        <v>80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1"/>
      <c r="S135" s="4"/>
      <c r="T135" s="17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0.5" customHeight="1" x14ac:dyDescent="0.25">
      <c r="A136" s="4"/>
      <c r="B136" s="10"/>
      <c r="C136" s="92"/>
      <c r="D136" s="47">
        <v>1</v>
      </c>
      <c r="E136" s="47">
        <f>D136+1</f>
        <v>2</v>
      </c>
      <c r="F136" s="47">
        <f t="shared" ref="F136:O136" si="10">E136+1</f>
        <v>3</v>
      </c>
      <c r="G136" s="47">
        <f t="shared" si="10"/>
        <v>4</v>
      </c>
      <c r="H136" s="47">
        <f t="shared" si="10"/>
        <v>5</v>
      </c>
      <c r="I136" s="47">
        <f t="shared" si="10"/>
        <v>6</v>
      </c>
      <c r="J136" s="47">
        <f t="shared" si="10"/>
        <v>7</v>
      </c>
      <c r="K136" s="47">
        <f t="shared" si="10"/>
        <v>8</v>
      </c>
      <c r="L136" s="47">
        <f t="shared" si="10"/>
        <v>9</v>
      </c>
      <c r="M136" s="47">
        <f t="shared" si="10"/>
        <v>10</v>
      </c>
      <c r="N136" s="47">
        <f t="shared" si="10"/>
        <v>11</v>
      </c>
      <c r="O136" s="47">
        <f t="shared" si="10"/>
        <v>12</v>
      </c>
      <c r="P136" s="92"/>
      <c r="Q136" s="92"/>
      <c r="R136" s="11"/>
      <c r="S136" s="4"/>
      <c r="T136" s="17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5">
      <c r="A137" s="4"/>
      <c r="B137" s="10"/>
      <c r="C137" s="94" t="s">
        <v>9</v>
      </c>
      <c r="D137" s="94" t="s">
        <v>10</v>
      </c>
      <c r="E137" s="94" t="s">
        <v>11</v>
      </c>
      <c r="F137" s="44" t="s">
        <v>12</v>
      </c>
      <c r="G137" s="44" t="s">
        <v>13</v>
      </c>
      <c r="H137" s="44" t="s">
        <v>14</v>
      </c>
      <c r="I137" s="44" t="s">
        <v>15</v>
      </c>
      <c r="J137" s="44" t="s">
        <v>16</v>
      </c>
      <c r="K137" s="44" t="s">
        <v>17</v>
      </c>
      <c r="L137" s="44" t="s">
        <v>18</v>
      </c>
      <c r="M137" s="44" t="s">
        <v>19</v>
      </c>
      <c r="N137" s="44" t="s">
        <v>20</v>
      </c>
      <c r="O137" s="44" t="s">
        <v>21</v>
      </c>
      <c r="P137" s="34"/>
      <c r="Q137" s="44" t="s">
        <v>25</v>
      </c>
      <c r="R137" s="11"/>
      <c r="S137" s="4"/>
      <c r="T137" s="17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4"/>
      <c r="B138" s="10"/>
      <c r="C138" s="94">
        <f>Early_Year</f>
        <v>2021</v>
      </c>
      <c r="D138" s="115">
        <f>D97*Part_III!D145/1000</f>
        <v>0</v>
      </c>
      <c r="E138" s="115">
        <f>E97*Part_III!E145/1000</f>
        <v>0</v>
      </c>
      <c r="F138" s="115">
        <f>F97*Part_III!F145/1000</f>
        <v>0</v>
      </c>
      <c r="G138" s="115">
        <f>G97*Part_III!G145/1000</f>
        <v>0</v>
      </c>
      <c r="H138" s="115">
        <f>H97*Part_III!H145/1000</f>
        <v>0</v>
      </c>
      <c r="I138" s="115">
        <f>I97*Part_III!I145/1000</f>
        <v>0</v>
      </c>
      <c r="J138" s="115">
        <f>J97*Part_III!J145/1000</f>
        <v>0</v>
      </c>
      <c r="K138" s="115">
        <f>K97*Part_III!K145/1000</f>
        <v>0</v>
      </c>
      <c r="L138" s="115">
        <f>L97*Part_III!L145/1000</f>
        <v>0</v>
      </c>
      <c r="M138" s="115">
        <f>M97*Part_III!M145/1000</f>
        <v>0</v>
      </c>
      <c r="N138" s="115">
        <f>N97*Part_III!N145/1000</f>
        <v>0</v>
      </c>
      <c r="O138" s="115">
        <f>O97*Part_III!O145/1000</f>
        <v>0</v>
      </c>
      <c r="P138" s="36"/>
      <c r="Q138" s="115">
        <f>SUM(D138:O138)</f>
        <v>0</v>
      </c>
      <c r="R138" s="11"/>
      <c r="S138" s="4"/>
      <c r="T138" s="17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4"/>
      <c r="B139" s="10"/>
      <c r="C139" s="94">
        <f>C138+1</f>
        <v>2022</v>
      </c>
      <c r="D139" s="115">
        <f>D98*Part_III!D146/1000</f>
        <v>0</v>
      </c>
      <c r="E139" s="115">
        <f>E98*Part_III!E146/1000</f>
        <v>0</v>
      </c>
      <c r="F139" s="115">
        <f>F98*Part_III!F146/1000</f>
        <v>0</v>
      </c>
      <c r="G139" s="115">
        <f>G98*Part_III!G146/1000</f>
        <v>0</v>
      </c>
      <c r="H139" s="115">
        <f>H98*Part_III!H146/1000</f>
        <v>0</v>
      </c>
      <c r="I139" s="115">
        <f>I98*Part_III!I146/1000</f>
        <v>0</v>
      </c>
      <c r="J139" s="115">
        <f>J98*Part_III!J146/1000</f>
        <v>0</v>
      </c>
      <c r="K139" s="115">
        <f>K98*Part_III!K146/1000</f>
        <v>0</v>
      </c>
      <c r="L139" s="115">
        <f>L98*Part_III!L146/1000</f>
        <v>0</v>
      </c>
      <c r="M139" s="115">
        <f>M98*Part_III!M146/1000</f>
        <v>0</v>
      </c>
      <c r="N139" s="115">
        <f>N98*Part_III!N146/1000</f>
        <v>0</v>
      </c>
      <c r="O139" s="115">
        <f>O98*Part_III!O146/1000</f>
        <v>0</v>
      </c>
      <c r="P139" s="36"/>
      <c r="Q139" s="115">
        <f t="shared" ref="Q139:Q163" si="11">SUM(D139:O139)</f>
        <v>0</v>
      </c>
      <c r="R139" s="11"/>
      <c r="S139" s="4"/>
      <c r="T139" s="17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5">
      <c r="A140" s="4"/>
      <c r="B140" s="10"/>
      <c r="C140" s="94">
        <f t="shared" ref="C140:C163" si="12">C139+1</f>
        <v>2023</v>
      </c>
      <c r="D140" s="115">
        <f>D99*Part_III!D147/1000</f>
        <v>0</v>
      </c>
      <c r="E140" s="115">
        <f>E99*Part_III!E147/1000</f>
        <v>0</v>
      </c>
      <c r="F140" s="115">
        <f>F99*Part_III!F147/1000</f>
        <v>0</v>
      </c>
      <c r="G140" s="115">
        <f>G99*Part_III!G147/1000</f>
        <v>0</v>
      </c>
      <c r="H140" s="115">
        <f>H99*Part_III!H147/1000</f>
        <v>0</v>
      </c>
      <c r="I140" s="115">
        <f>I99*Part_III!I147/1000</f>
        <v>0</v>
      </c>
      <c r="J140" s="115">
        <f>J99*Part_III!J147/1000</f>
        <v>0</v>
      </c>
      <c r="K140" s="115">
        <f>K99*Part_III!K147/1000</f>
        <v>0</v>
      </c>
      <c r="L140" s="115">
        <f>L99*Part_III!L147/1000</f>
        <v>0</v>
      </c>
      <c r="M140" s="115">
        <f>M99*Part_III!M147/1000</f>
        <v>0</v>
      </c>
      <c r="N140" s="115">
        <f>N99*Part_III!N147/1000</f>
        <v>0</v>
      </c>
      <c r="O140" s="115">
        <f>O99*Part_III!O147/1000</f>
        <v>0</v>
      </c>
      <c r="P140" s="36"/>
      <c r="Q140" s="115">
        <f t="shared" si="11"/>
        <v>0</v>
      </c>
      <c r="R140" s="11"/>
      <c r="S140" s="4"/>
      <c r="T140" s="17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5">
      <c r="A141" s="4"/>
      <c r="B141" s="10"/>
      <c r="C141" s="94">
        <f t="shared" si="12"/>
        <v>2024</v>
      </c>
      <c r="D141" s="115">
        <f>D100*Part_III!D148/1000</f>
        <v>0</v>
      </c>
      <c r="E141" s="115">
        <f>E100*Part_III!E148/1000</f>
        <v>0</v>
      </c>
      <c r="F141" s="115">
        <f>F100*Part_III!F148/1000</f>
        <v>0</v>
      </c>
      <c r="G141" s="115">
        <f>G100*Part_III!G148/1000</f>
        <v>0</v>
      </c>
      <c r="H141" s="115">
        <f>H100*Part_III!H148/1000</f>
        <v>0</v>
      </c>
      <c r="I141" s="115">
        <f>I100*Part_III!I148/1000</f>
        <v>0</v>
      </c>
      <c r="J141" s="115">
        <f>J100*Part_III!J148/1000</f>
        <v>0</v>
      </c>
      <c r="K141" s="115">
        <f>K100*Part_III!K148/1000</f>
        <v>0</v>
      </c>
      <c r="L141" s="115">
        <f>L100*Part_III!L148/1000</f>
        <v>0</v>
      </c>
      <c r="M141" s="115">
        <f>M100*Part_III!M148/1000</f>
        <v>0</v>
      </c>
      <c r="N141" s="115">
        <f>N100*Part_III!N148/1000</f>
        <v>0</v>
      </c>
      <c r="O141" s="115">
        <f>O100*Part_III!O148/1000</f>
        <v>0</v>
      </c>
      <c r="P141" s="36"/>
      <c r="Q141" s="115">
        <f t="shared" si="11"/>
        <v>0</v>
      </c>
      <c r="R141" s="11"/>
      <c r="S141" s="4"/>
      <c r="T141" s="17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x14ac:dyDescent="0.25">
      <c r="A142" s="4"/>
      <c r="B142" s="10"/>
      <c r="C142" s="94">
        <f t="shared" si="12"/>
        <v>2025</v>
      </c>
      <c r="D142" s="115">
        <f>D101*Part_III!D149/1000</f>
        <v>0</v>
      </c>
      <c r="E142" s="115">
        <f>E101*Part_III!E149/1000</f>
        <v>0</v>
      </c>
      <c r="F142" s="115">
        <f>F101*Part_III!F149/1000</f>
        <v>0</v>
      </c>
      <c r="G142" s="115">
        <f>G101*Part_III!G149/1000</f>
        <v>0</v>
      </c>
      <c r="H142" s="115">
        <f>H101*Part_III!H149/1000</f>
        <v>0</v>
      </c>
      <c r="I142" s="115">
        <f>I101*Part_III!I149/1000</f>
        <v>0</v>
      </c>
      <c r="J142" s="115">
        <f>J101*Part_III!J149/1000</f>
        <v>0</v>
      </c>
      <c r="K142" s="115">
        <f>K101*Part_III!K149/1000</f>
        <v>0</v>
      </c>
      <c r="L142" s="115">
        <f>L101*Part_III!L149/1000</f>
        <v>0</v>
      </c>
      <c r="M142" s="115">
        <f>M101*Part_III!M149/1000</f>
        <v>0</v>
      </c>
      <c r="N142" s="115">
        <f>N101*Part_III!N149/1000</f>
        <v>0</v>
      </c>
      <c r="O142" s="115">
        <f>O101*Part_III!O149/1000</f>
        <v>0</v>
      </c>
      <c r="P142" s="36"/>
      <c r="Q142" s="115">
        <f t="shared" si="11"/>
        <v>0</v>
      </c>
      <c r="R142" s="11"/>
      <c r="S142" s="4"/>
      <c r="T142" s="17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x14ac:dyDescent="0.25">
      <c r="A143" s="4"/>
      <c r="B143" s="10"/>
      <c r="C143" s="94">
        <f t="shared" si="12"/>
        <v>2026</v>
      </c>
      <c r="D143" s="115">
        <f>D102*Part_III!D150/1000</f>
        <v>0</v>
      </c>
      <c r="E143" s="115">
        <f>E102*Part_III!E150/1000</f>
        <v>0</v>
      </c>
      <c r="F143" s="115">
        <f>F102*Part_III!F150/1000</f>
        <v>0</v>
      </c>
      <c r="G143" s="115">
        <f>G102*Part_III!G150/1000</f>
        <v>0</v>
      </c>
      <c r="H143" s="115">
        <f>H102*Part_III!H150/1000</f>
        <v>0</v>
      </c>
      <c r="I143" s="115">
        <f>I102*Part_III!I150/1000</f>
        <v>0</v>
      </c>
      <c r="J143" s="115">
        <f>J102*Part_III!J150/1000</f>
        <v>0</v>
      </c>
      <c r="K143" s="115">
        <f>K102*Part_III!K150/1000</f>
        <v>0</v>
      </c>
      <c r="L143" s="115">
        <f>L102*Part_III!L150/1000</f>
        <v>0</v>
      </c>
      <c r="M143" s="115">
        <f>M102*Part_III!M150/1000</f>
        <v>0</v>
      </c>
      <c r="N143" s="115">
        <f>N102*Part_III!N150/1000</f>
        <v>0</v>
      </c>
      <c r="O143" s="115">
        <f>O102*Part_III!O150/1000</f>
        <v>0</v>
      </c>
      <c r="P143" s="36"/>
      <c r="Q143" s="115">
        <f t="shared" si="11"/>
        <v>0</v>
      </c>
      <c r="R143" s="11"/>
      <c r="S143" s="4"/>
      <c r="T143" s="17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x14ac:dyDescent="0.25">
      <c r="A144" s="4"/>
      <c r="B144" s="10"/>
      <c r="C144" s="94">
        <f t="shared" si="12"/>
        <v>2027</v>
      </c>
      <c r="D144" s="115">
        <f>D103*Part_III!D151/1000</f>
        <v>0</v>
      </c>
      <c r="E144" s="115">
        <f>E103*Part_III!E151/1000</f>
        <v>0</v>
      </c>
      <c r="F144" s="115">
        <f>F103*Part_III!F151/1000</f>
        <v>0</v>
      </c>
      <c r="G144" s="115">
        <f>G103*Part_III!G151/1000</f>
        <v>0</v>
      </c>
      <c r="H144" s="115">
        <f>H103*Part_III!H151/1000</f>
        <v>0</v>
      </c>
      <c r="I144" s="115">
        <f>I103*Part_III!I151/1000</f>
        <v>0</v>
      </c>
      <c r="J144" s="115">
        <f>J103*Part_III!J151/1000</f>
        <v>0</v>
      </c>
      <c r="K144" s="115">
        <f>K103*Part_III!K151/1000</f>
        <v>0</v>
      </c>
      <c r="L144" s="115">
        <f>L103*Part_III!L151/1000</f>
        <v>0</v>
      </c>
      <c r="M144" s="115">
        <f>M103*Part_III!M151/1000</f>
        <v>0</v>
      </c>
      <c r="N144" s="115">
        <f>N103*Part_III!N151/1000</f>
        <v>0</v>
      </c>
      <c r="O144" s="115">
        <f>O103*Part_III!O151/1000</f>
        <v>0</v>
      </c>
      <c r="P144" s="36"/>
      <c r="Q144" s="115">
        <f t="shared" si="11"/>
        <v>0</v>
      </c>
      <c r="R144" s="11"/>
      <c r="S144" s="4"/>
      <c r="T144" s="17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x14ac:dyDescent="0.25">
      <c r="A145" s="4"/>
      <c r="B145" s="10"/>
      <c r="C145" s="94">
        <f t="shared" si="12"/>
        <v>2028</v>
      </c>
      <c r="D145" s="115">
        <f>D104*Part_III!D152/1000</f>
        <v>0</v>
      </c>
      <c r="E145" s="115">
        <f>E104*Part_III!E152/1000</f>
        <v>0</v>
      </c>
      <c r="F145" s="115">
        <f>F104*Part_III!F152/1000</f>
        <v>0</v>
      </c>
      <c r="G145" s="115">
        <f>G104*Part_III!G152/1000</f>
        <v>0</v>
      </c>
      <c r="H145" s="115">
        <f>H104*Part_III!H152/1000</f>
        <v>0</v>
      </c>
      <c r="I145" s="115">
        <f>I104*Part_III!I152/1000</f>
        <v>0</v>
      </c>
      <c r="J145" s="115">
        <f>J104*Part_III!J152/1000</f>
        <v>0</v>
      </c>
      <c r="K145" s="115">
        <f>K104*Part_III!K152/1000</f>
        <v>0</v>
      </c>
      <c r="L145" s="115">
        <f>L104*Part_III!L152/1000</f>
        <v>0</v>
      </c>
      <c r="M145" s="115">
        <f>M104*Part_III!M152/1000</f>
        <v>0</v>
      </c>
      <c r="N145" s="115">
        <f>N104*Part_III!N152/1000</f>
        <v>0</v>
      </c>
      <c r="O145" s="115">
        <f>O104*Part_III!O152/1000</f>
        <v>0</v>
      </c>
      <c r="P145" s="36"/>
      <c r="Q145" s="115">
        <f t="shared" si="11"/>
        <v>0</v>
      </c>
      <c r="R145" s="11"/>
      <c r="S145" s="4"/>
      <c r="T145" s="17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5">
      <c r="A146" s="4"/>
      <c r="B146" s="10"/>
      <c r="C146" s="94">
        <f t="shared" si="12"/>
        <v>2029</v>
      </c>
      <c r="D146" s="115">
        <f>D105*Part_III!D153/1000</f>
        <v>0</v>
      </c>
      <c r="E146" s="115">
        <f>E105*Part_III!E153/1000</f>
        <v>0</v>
      </c>
      <c r="F146" s="115">
        <f>F105*Part_III!F153/1000</f>
        <v>0</v>
      </c>
      <c r="G146" s="115">
        <f>G105*Part_III!G153/1000</f>
        <v>0</v>
      </c>
      <c r="H146" s="115">
        <f>H105*Part_III!H153/1000</f>
        <v>0</v>
      </c>
      <c r="I146" s="115">
        <f>I105*Part_III!I153/1000</f>
        <v>0</v>
      </c>
      <c r="J146" s="115">
        <f>J105*Part_III!J153/1000</f>
        <v>0</v>
      </c>
      <c r="K146" s="115">
        <f>K105*Part_III!K153/1000</f>
        <v>0</v>
      </c>
      <c r="L146" s="115">
        <f>L105*Part_III!L153/1000</f>
        <v>0</v>
      </c>
      <c r="M146" s="115">
        <f>M105*Part_III!M153/1000</f>
        <v>0</v>
      </c>
      <c r="N146" s="115">
        <f>N105*Part_III!N153/1000</f>
        <v>0</v>
      </c>
      <c r="O146" s="115">
        <f>O105*Part_III!O153/1000</f>
        <v>0</v>
      </c>
      <c r="P146" s="36"/>
      <c r="Q146" s="115">
        <f t="shared" si="11"/>
        <v>0</v>
      </c>
      <c r="R146" s="11"/>
      <c r="S146" s="4"/>
      <c r="T146" s="17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4"/>
      <c r="B147" s="10"/>
      <c r="C147" s="94">
        <f t="shared" si="12"/>
        <v>2030</v>
      </c>
      <c r="D147" s="115">
        <f>D106*Part_III!D154/1000</f>
        <v>0</v>
      </c>
      <c r="E147" s="115">
        <f>E106*Part_III!E154/1000</f>
        <v>0</v>
      </c>
      <c r="F147" s="115">
        <f>F106*Part_III!F154/1000</f>
        <v>0</v>
      </c>
      <c r="G147" s="115">
        <f>G106*Part_III!G154/1000</f>
        <v>0</v>
      </c>
      <c r="H147" s="115">
        <f>H106*Part_III!H154/1000</f>
        <v>0</v>
      </c>
      <c r="I147" s="115">
        <f>I106*Part_III!I154/1000</f>
        <v>0</v>
      </c>
      <c r="J147" s="115">
        <f>J106*Part_III!J154/1000</f>
        <v>0</v>
      </c>
      <c r="K147" s="115">
        <f>K106*Part_III!K154/1000</f>
        <v>0</v>
      </c>
      <c r="L147" s="115">
        <f>L106*Part_III!L154/1000</f>
        <v>0</v>
      </c>
      <c r="M147" s="115">
        <f>M106*Part_III!M154/1000</f>
        <v>0</v>
      </c>
      <c r="N147" s="115">
        <f>N106*Part_III!N154/1000</f>
        <v>0</v>
      </c>
      <c r="O147" s="115">
        <f>O106*Part_III!O154/1000</f>
        <v>0</v>
      </c>
      <c r="P147" s="36"/>
      <c r="Q147" s="115">
        <f t="shared" si="11"/>
        <v>0</v>
      </c>
      <c r="R147" s="11"/>
      <c r="S147" s="4"/>
      <c r="T147" s="17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5">
      <c r="A148" s="4"/>
      <c r="B148" s="10"/>
      <c r="C148" s="94">
        <f t="shared" si="12"/>
        <v>2031</v>
      </c>
      <c r="D148" s="115">
        <f>D107*Part_III!D155/1000</f>
        <v>0</v>
      </c>
      <c r="E148" s="115">
        <f>E107*Part_III!E155/1000</f>
        <v>0</v>
      </c>
      <c r="F148" s="115">
        <f>F107*Part_III!F155/1000</f>
        <v>0</v>
      </c>
      <c r="G148" s="115">
        <f>G107*Part_III!G155/1000</f>
        <v>0</v>
      </c>
      <c r="H148" s="115">
        <f>H107*Part_III!H155/1000</f>
        <v>0</v>
      </c>
      <c r="I148" s="115">
        <f>I107*Part_III!I155/1000</f>
        <v>0</v>
      </c>
      <c r="J148" s="115">
        <f>J107*Part_III!J155/1000</f>
        <v>0</v>
      </c>
      <c r="K148" s="115">
        <f>K107*Part_III!K155/1000</f>
        <v>0</v>
      </c>
      <c r="L148" s="115">
        <f>L107*Part_III!L155/1000</f>
        <v>0</v>
      </c>
      <c r="M148" s="115">
        <f>M107*Part_III!M155/1000</f>
        <v>0</v>
      </c>
      <c r="N148" s="115">
        <f>N107*Part_III!N155/1000</f>
        <v>0</v>
      </c>
      <c r="O148" s="115">
        <f>O107*Part_III!O155/1000</f>
        <v>0</v>
      </c>
      <c r="P148" s="36"/>
      <c r="Q148" s="115">
        <f t="shared" si="11"/>
        <v>0</v>
      </c>
      <c r="R148" s="11"/>
      <c r="S148" s="4"/>
      <c r="T148" s="17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4"/>
      <c r="B149" s="10"/>
      <c r="C149" s="94">
        <f t="shared" si="12"/>
        <v>2032</v>
      </c>
      <c r="D149" s="115">
        <f>D108*Part_III!D156/1000</f>
        <v>0</v>
      </c>
      <c r="E149" s="115">
        <f>E108*Part_III!E156/1000</f>
        <v>0</v>
      </c>
      <c r="F149" s="115">
        <f>F108*Part_III!F156/1000</f>
        <v>0</v>
      </c>
      <c r="G149" s="115">
        <f>G108*Part_III!G156/1000</f>
        <v>0</v>
      </c>
      <c r="H149" s="115">
        <f>H108*Part_III!H156/1000</f>
        <v>0</v>
      </c>
      <c r="I149" s="115">
        <f>I108*Part_III!I156/1000</f>
        <v>0</v>
      </c>
      <c r="J149" s="115">
        <f>J108*Part_III!J156/1000</f>
        <v>0</v>
      </c>
      <c r="K149" s="115">
        <f>K108*Part_III!K156/1000</f>
        <v>0</v>
      </c>
      <c r="L149" s="115">
        <f>L108*Part_III!L156/1000</f>
        <v>0</v>
      </c>
      <c r="M149" s="115">
        <f>M108*Part_III!M156/1000</f>
        <v>0</v>
      </c>
      <c r="N149" s="115">
        <f>N108*Part_III!N156/1000</f>
        <v>0</v>
      </c>
      <c r="O149" s="115">
        <f>O108*Part_III!O156/1000</f>
        <v>0</v>
      </c>
      <c r="P149" s="36"/>
      <c r="Q149" s="115">
        <f t="shared" si="11"/>
        <v>0</v>
      </c>
      <c r="R149" s="11"/>
      <c r="S149" s="4"/>
      <c r="T149" s="17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4"/>
      <c r="B150" s="10"/>
      <c r="C150" s="94">
        <f t="shared" si="12"/>
        <v>2033</v>
      </c>
      <c r="D150" s="115">
        <f>D109*Part_III!D157/1000</f>
        <v>0</v>
      </c>
      <c r="E150" s="115">
        <f>E109*Part_III!E157/1000</f>
        <v>0</v>
      </c>
      <c r="F150" s="115">
        <f>F109*Part_III!F157/1000</f>
        <v>0</v>
      </c>
      <c r="G150" s="115">
        <f>G109*Part_III!G157/1000</f>
        <v>0</v>
      </c>
      <c r="H150" s="115">
        <f>H109*Part_III!H157/1000</f>
        <v>0</v>
      </c>
      <c r="I150" s="115">
        <f>I109*Part_III!I157/1000</f>
        <v>0</v>
      </c>
      <c r="J150" s="115">
        <f>J109*Part_III!J157/1000</f>
        <v>0</v>
      </c>
      <c r="K150" s="115">
        <f>K109*Part_III!K157/1000</f>
        <v>0</v>
      </c>
      <c r="L150" s="115">
        <f>L109*Part_III!L157/1000</f>
        <v>0</v>
      </c>
      <c r="M150" s="115">
        <f>M109*Part_III!M157/1000</f>
        <v>0</v>
      </c>
      <c r="N150" s="115">
        <f>N109*Part_III!N157/1000</f>
        <v>0</v>
      </c>
      <c r="O150" s="115">
        <f>O109*Part_III!O157/1000</f>
        <v>0</v>
      </c>
      <c r="P150" s="36"/>
      <c r="Q150" s="115">
        <f t="shared" si="11"/>
        <v>0</v>
      </c>
      <c r="R150" s="11"/>
      <c r="S150" s="4"/>
      <c r="T150" s="17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x14ac:dyDescent="0.25">
      <c r="A151" s="4"/>
      <c r="B151" s="10"/>
      <c r="C151" s="94">
        <f t="shared" si="12"/>
        <v>2034</v>
      </c>
      <c r="D151" s="115">
        <f>D110*Part_III!D158/1000</f>
        <v>0</v>
      </c>
      <c r="E151" s="115">
        <f>E110*Part_III!E158/1000</f>
        <v>0</v>
      </c>
      <c r="F151" s="115">
        <f>F110*Part_III!F158/1000</f>
        <v>0</v>
      </c>
      <c r="G151" s="115">
        <f>G110*Part_III!G158/1000</f>
        <v>0</v>
      </c>
      <c r="H151" s="115">
        <f>H110*Part_III!H158/1000</f>
        <v>0</v>
      </c>
      <c r="I151" s="115">
        <f>I110*Part_III!I158/1000</f>
        <v>0</v>
      </c>
      <c r="J151" s="115">
        <f>J110*Part_III!J158/1000</f>
        <v>0</v>
      </c>
      <c r="K151" s="115">
        <f>K110*Part_III!K158/1000</f>
        <v>0</v>
      </c>
      <c r="L151" s="115">
        <f>L110*Part_III!L158/1000</f>
        <v>0</v>
      </c>
      <c r="M151" s="115">
        <f>M110*Part_III!M158/1000</f>
        <v>0</v>
      </c>
      <c r="N151" s="115">
        <f>N110*Part_III!N158/1000</f>
        <v>0</v>
      </c>
      <c r="O151" s="115">
        <f>O110*Part_III!O158/1000</f>
        <v>0</v>
      </c>
      <c r="P151" s="36"/>
      <c r="Q151" s="115">
        <f t="shared" si="11"/>
        <v>0</v>
      </c>
      <c r="R151" s="11"/>
      <c r="S151" s="4"/>
      <c r="T151" s="17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4"/>
      <c r="B152" s="10"/>
      <c r="C152" s="94">
        <f t="shared" si="12"/>
        <v>2035</v>
      </c>
      <c r="D152" s="115">
        <f>D111*Part_III!D159/1000</f>
        <v>0</v>
      </c>
      <c r="E152" s="115">
        <f>E111*Part_III!E159/1000</f>
        <v>0</v>
      </c>
      <c r="F152" s="115">
        <f>F111*Part_III!F159/1000</f>
        <v>0</v>
      </c>
      <c r="G152" s="115">
        <f>G111*Part_III!G159/1000</f>
        <v>0</v>
      </c>
      <c r="H152" s="115">
        <f>H111*Part_III!H159/1000</f>
        <v>0</v>
      </c>
      <c r="I152" s="115">
        <f>I111*Part_III!I159/1000</f>
        <v>0</v>
      </c>
      <c r="J152" s="115">
        <f>J111*Part_III!J159/1000</f>
        <v>0</v>
      </c>
      <c r="K152" s="115">
        <f>K111*Part_III!K159/1000</f>
        <v>0</v>
      </c>
      <c r="L152" s="115">
        <f>L111*Part_III!L159/1000</f>
        <v>0</v>
      </c>
      <c r="M152" s="115">
        <f>M111*Part_III!M159/1000</f>
        <v>0</v>
      </c>
      <c r="N152" s="115">
        <f>N111*Part_III!N159/1000</f>
        <v>0</v>
      </c>
      <c r="O152" s="115">
        <f>O111*Part_III!O159/1000</f>
        <v>0</v>
      </c>
      <c r="P152" s="36"/>
      <c r="Q152" s="115">
        <f t="shared" si="11"/>
        <v>0</v>
      </c>
      <c r="R152" s="11"/>
      <c r="S152" s="4"/>
      <c r="T152" s="17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4"/>
      <c r="B153" s="10"/>
      <c r="C153" s="94">
        <f t="shared" si="12"/>
        <v>2036</v>
      </c>
      <c r="D153" s="115">
        <f>D112*Part_III!D160/1000</f>
        <v>0</v>
      </c>
      <c r="E153" s="115">
        <f>E112*Part_III!E160/1000</f>
        <v>0</v>
      </c>
      <c r="F153" s="115">
        <f>F112*Part_III!F160/1000</f>
        <v>0</v>
      </c>
      <c r="G153" s="115">
        <f>G112*Part_III!G160/1000</f>
        <v>0</v>
      </c>
      <c r="H153" s="115">
        <f>H112*Part_III!H160/1000</f>
        <v>0</v>
      </c>
      <c r="I153" s="115">
        <f>I112*Part_III!I160/1000</f>
        <v>0</v>
      </c>
      <c r="J153" s="115">
        <f>J112*Part_III!J160/1000</f>
        <v>0</v>
      </c>
      <c r="K153" s="115">
        <f>K112*Part_III!K160/1000</f>
        <v>0</v>
      </c>
      <c r="L153" s="115">
        <f>L112*Part_III!L160/1000</f>
        <v>0</v>
      </c>
      <c r="M153" s="115">
        <f>M112*Part_III!M160/1000</f>
        <v>0</v>
      </c>
      <c r="N153" s="115">
        <f>N112*Part_III!N160/1000</f>
        <v>0</v>
      </c>
      <c r="O153" s="115">
        <f>O112*Part_III!O160/1000</f>
        <v>0</v>
      </c>
      <c r="P153" s="36"/>
      <c r="Q153" s="115">
        <f t="shared" si="11"/>
        <v>0</v>
      </c>
      <c r="R153" s="11"/>
      <c r="S153" s="4"/>
      <c r="T153" s="17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4"/>
      <c r="B154" s="10"/>
      <c r="C154" s="94">
        <f t="shared" si="12"/>
        <v>2037</v>
      </c>
      <c r="D154" s="115">
        <f>D113*Part_III!D161/1000</f>
        <v>0</v>
      </c>
      <c r="E154" s="115">
        <f>E113*Part_III!E161/1000</f>
        <v>0</v>
      </c>
      <c r="F154" s="115">
        <f>F113*Part_III!F161/1000</f>
        <v>0</v>
      </c>
      <c r="G154" s="115">
        <f>G113*Part_III!G161/1000</f>
        <v>0</v>
      </c>
      <c r="H154" s="115">
        <f>H113*Part_III!H161/1000</f>
        <v>0</v>
      </c>
      <c r="I154" s="115">
        <f>I113*Part_III!I161/1000</f>
        <v>0</v>
      </c>
      <c r="J154" s="115">
        <f>J113*Part_III!J161/1000</f>
        <v>0</v>
      </c>
      <c r="K154" s="115">
        <f>K113*Part_III!K161/1000</f>
        <v>0</v>
      </c>
      <c r="L154" s="115">
        <f>L113*Part_III!L161/1000</f>
        <v>0</v>
      </c>
      <c r="M154" s="115">
        <f>M113*Part_III!M161/1000</f>
        <v>0</v>
      </c>
      <c r="N154" s="115">
        <f>N113*Part_III!N161/1000</f>
        <v>0</v>
      </c>
      <c r="O154" s="115">
        <f>O113*Part_III!O161/1000</f>
        <v>0</v>
      </c>
      <c r="P154" s="36"/>
      <c r="Q154" s="115">
        <f t="shared" si="11"/>
        <v>0</v>
      </c>
      <c r="R154" s="11"/>
      <c r="S154" s="4"/>
      <c r="T154" s="17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4"/>
      <c r="B155" s="10"/>
      <c r="C155" s="94">
        <f t="shared" si="12"/>
        <v>2038</v>
      </c>
      <c r="D155" s="115">
        <f>D114*Part_III!D162/1000</f>
        <v>0</v>
      </c>
      <c r="E155" s="115">
        <f>E114*Part_III!E162/1000</f>
        <v>0</v>
      </c>
      <c r="F155" s="115">
        <f>F114*Part_III!F162/1000</f>
        <v>0</v>
      </c>
      <c r="G155" s="115">
        <f>G114*Part_III!G162/1000</f>
        <v>0</v>
      </c>
      <c r="H155" s="115">
        <f>H114*Part_III!H162/1000</f>
        <v>0</v>
      </c>
      <c r="I155" s="115">
        <f>I114*Part_III!I162/1000</f>
        <v>0</v>
      </c>
      <c r="J155" s="115">
        <f>J114*Part_III!J162/1000</f>
        <v>0</v>
      </c>
      <c r="K155" s="115">
        <f>K114*Part_III!K162/1000</f>
        <v>0</v>
      </c>
      <c r="L155" s="115">
        <f>L114*Part_III!L162/1000</f>
        <v>0</v>
      </c>
      <c r="M155" s="115">
        <f>M114*Part_III!M162/1000</f>
        <v>0</v>
      </c>
      <c r="N155" s="115">
        <f>N114*Part_III!N162/1000</f>
        <v>0</v>
      </c>
      <c r="O155" s="115">
        <f>O114*Part_III!O162/1000</f>
        <v>0</v>
      </c>
      <c r="P155" s="36"/>
      <c r="Q155" s="115">
        <f t="shared" si="11"/>
        <v>0</v>
      </c>
      <c r="R155" s="11"/>
      <c r="S155" s="4"/>
      <c r="T155" s="17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4"/>
      <c r="B156" s="10"/>
      <c r="C156" s="94">
        <f t="shared" si="12"/>
        <v>2039</v>
      </c>
      <c r="D156" s="115">
        <f>D115*Part_III!D163/1000</f>
        <v>0</v>
      </c>
      <c r="E156" s="115">
        <f>E115*Part_III!E163/1000</f>
        <v>0</v>
      </c>
      <c r="F156" s="115">
        <f>F115*Part_III!F163/1000</f>
        <v>0</v>
      </c>
      <c r="G156" s="115">
        <f>G115*Part_III!G163/1000</f>
        <v>0</v>
      </c>
      <c r="H156" s="115">
        <f>H115*Part_III!H163/1000</f>
        <v>0</v>
      </c>
      <c r="I156" s="115">
        <f>I115*Part_III!I163/1000</f>
        <v>0</v>
      </c>
      <c r="J156" s="115">
        <f>J115*Part_III!J163/1000</f>
        <v>0</v>
      </c>
      <c r="K156" s="115">
        <f>K115*Part_III!K163/1000</f>
        <v>0</v>
      </c>
      <c r="L156" s="115">
        <f>L115*Part_III!L163/1000</f>
        <v>0</v>
      </c>
      <c r="M156" s="115">
        <f>M115*Part_III!M163/1000</f>
        <v>0</v>
      </c>
      <c r="N156" s="115">
        <f>N115*Part_III!N163/1000</f>
        <v>0</v>
      </c>
      <c r="O156" s="115">
        <f>O115*Part_III!O163/1000</f>
        <v>0</v>
      </c>
      <c r="P156" s="36"/>
      <c r="Q156" s="115">
        <f t="shared" si="11"/>
        <v>0</v>
      </c>
      <c r="R156" s="11"/>
      <c r="S156" s="4"/>
      <c r="T156" s="17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4"/>
      <c r="B157" s="10"/>
      <c r="C157" s="94">
        <f t="shared" si="12"/>
        <v>2040</v>
      </c>
      <c r="D157" s="115">
        <f>D116*Part_III!D164/1000</f>
        <v>0</v>
      </c>
      <c r="E157" s="115">
        <f>E116*Part_III!E164/1000</f>
        <v>0</v>
      </c>
      <c r="F157" s="115">
        <f>F116*Part_III!F164/1000</f>
        <v>0</v>
      </c>
      <c r="G157" s="115">
        <f>G116*Part_III!G164/1000</f>
        <v>0</v>
      </c>
      <c r="H157" s="115">
        <f>H116*Part_III!H164/1000</f>
        <v>0</v>
      </c>
      <c r="I157" s="115">
        <f>I116*Part_III!I164/1000</f>
        <v>0</v>
      </c>
      <c r="J157" s="115">
        <f>J116*Part_III!J164/1000</f>
        <v>0</v>
      </c>
      <c r="K157" s="115">
        <f>K116*Part_III!K164/1000</f>
        <v>0</v>
      </c>
      <c r="L157" s="115">
        <f>L116*Part_III!L164/1000</f>
        <v>0</v>
      </c>
      <c r="M157" s="115">
        <f>M116*Part_III!M164/1000</f>
        <v>0</v>
      </c>
      <c r="N157" s="115">
        <f>N116*Part_III!N164/1000</f>
        <v>0</v>
      </c>
      <c r="O157" s="115">
        <f>O116*Part_III!O164/1000</f>
        <v>0</v>
      </c>
      <c r="P157" s="36"/>
      <c r="Q157" s="115">
        <f t="shared" si="11"/>
        <v>0</v>
      </c>
      <c r="R157" s="11"/>
      <c r="S157" s="4"/>
      <c r="T157" s="17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4"/>
      <c r="B158" s="10"/>
      <c r="C158" s="94">
        <f t="shared" si="12"/>
        <v>2041</v>
      </c>
      <c r="D158" s="115">
        <f>D117*Part_III!D165/1000</f>
        <v>0</v>
      </c>
      <c r="E158" s="115">
        <f>E117*Part_III!E165/1000</f>
        <v>0</v>
      </c>
      <c r="F158" s="115">
        <f>F117*Part_III!F165/1000</f>
        <v>0</v>
      </c>
      <c r="G158" s="115">
        <f>G117*Part_III!G165/1000</f>
        <v>0</v>
      </c>
      <c r="H158" s="115">
        <f>H117*Part_III!H165/1000</f>
        <v>0</v>
      </c>
      <c r="I158" s="115">
        <f>I117*Part_III!I165/1000</f>
        <v>0</v>
      </c>
      <c r="J158" s="115">
        <f>J117*Part_III!J165/1000</f>
        <v>0</v>
      </c>
      <c r="K158" s="115">
        <f>K117*Part_III!K165/1000</f>
        <v>0</v>
      </c>
      <c r="L158" s="115">
        <f>L117*Part_III!L165/1000</f>
        <v>0</v>
      </c>
      <c r="M158" s="115">
        <f>M117*Part_III!M165/1000</f>
        <v>0</v>
      </c>
      <c r="N158" s="115">
        <f>N117*Part_III!N165/1000</f>
        <v>0</v>
      </c>
      <c r="O158" s="115">
        <f>O117*Part_III!O165/1000</f>
        <v>0</v>
      </c>
      <c r="P158" s="36"/>
      <c r="Q158" s="115">
        <f t="shared" si="11"/>
        <v>0</v>
      </c>
      <c r="R158" s="11"/>
      <c r="S158" s="4"/>
      <c r="T158" s="17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4"/>
      <c r="B159" s="10"/>
      <c r="C159" s="94">
        <f t="shared" si="12"/>
        <v>2042</v>
      </c>
      <c r="D159" s="115">
        <f>D118*Part_III!D166/1000</f>
        <v>0</v>
      </c>
      <c r="E159" s="115">
        <f>E118*Part_III!E166/1000</f>
        <v>0</v>
      </c>
      <c r="F159" s="115">
        <f>F118*Part_III!F166/1000</f>
        <v>0</v>
      </c>
      <c r="G159" s="115">
        <f>G118*Part_III!G166/1000</f>
        <v>0</v>
      </c>
      <c r="H159" s="115">
        <f>H118*Part_III!H166/1000</f>
        <v>0</v>
      </c>
      <c r="I159" s="115">
        <f>I118*Part_III!I166/1000</f>
        <v>0</v>
      </c>
      <c r="J159" s="115">
        <f>J118*Part_III!J166/1000</f>
        <v>0</v>
      </c>
      <c r="K159" s="115">
        <f>K118*Part_III!K166/1000</f>
        <v>0</v>
      </c>
      <c r="L159" s="115">
        <f>L118*Part_III!L166/1000</f>
        <v>0</v>
      </c>
      <c r="M159" s="115">
        <f>M118*Part_III!M166/1000</f>
        <v>0</v>
      </c>
      <c r="N159" s="115">
        <f>N118*Part_III!N166/1000</f>
        <v>0</v>
      </c>
      <c r="O159" s="115">
        <f>O118*Part_III!O166/1000</f>
        <v>0</v>
      </c>
      <c r="P159" s="36"/>
      <c r="Q159" s="115">
        <f t="shared" si="11"/>
        <v>0</v>
      </c>
      <c r="R159" s="11"/>
      <c r="S159" s="4"/>
      <c r="T159" s="17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4"/>
      <c r="B160" s="10"/>
      <c r="C160" s="94">
        <f t="shared" si="12"/>
        <v>2043</v>
      </c>
      <c r="D160" s="115">
        <f>D119*Part_III!D167/1000</f>
        <v>0</v>
      </c>
      <c r="E160" s="115">
        <f>E119*Part_III!E167/1000</f>
        <v>0</v>
      </c>
      <c r="F160" s="115">
        <f>F119*Part_III!F167/1000</f>
        <v>0</v>
      </c>
      <c r="G160" s="115">
        <f>G119*Part_III!G167/1000</f>
        <v>0</v>
      </c>
      <c r="H160" s="115">
        <f>H119*Part_III!H167/1000</f>
        <v>0</v>
      </c>
      <c r="I160" s="115">
        <f>I119*Part_III!I167/1000</f>
        <v>0</v>
      </c>
      <c r="J160" s="115">
        <f>J119*Part_III!J167/1000</f>
        <v>0</v>
      </c>
      <c r="K160" s="115">
        <f>K119*Part_III!K167/1000</f>
        <v>0</v>
      </c>
      <c r="L160" s="115">
        <f>L119*Part_III!L167/1000</f>
        <v>0</v>
      </c>
      <c r="M160" s="115">
        <f>M119*Part_III!M167/1000</f>
        <v>0</v>
      </c>
      <c r="N160" s="115">
        <f>N119*Part_III!N167/1000</f>
        <v>0</v>
      </c>
      <c r="O160" s="115">
        <f>O119*Part_III!O167/1000</f>
        <v>0</v>
      </c>
      <c r="P160" s="36"/>
      <c r="Q160" s="115">
        <f t="shared" si="11"/>
        <v>0</v>
      </c>
      <c r="R160" s="11"/>
      <c r="S160" s="4"/>
      <c r="T160" s="17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4"/>
      <c r="B161" s="10"/>
      <c r="C161" s="94">
        <f t="shared" si="12"/>
        <v>2044</v>
      </c>
      <c r="D161" s="115">
        <f>D120*Part_III!D168/1000</f>
        <v>0</v>
      </c>
      <c r="E161" s="115">
        <f>E120*Part_III!E168/1000</f>
        <v>0</v>
      </c>
      <c r="F161" s="115">
        <f>F120*Part_III!F168/1000</f>
        <v>0</v>
      </c>
      <c r="G161" s="115">
        <f>G120*Part_III!G168/1000</f>
        <v>0</v>
      </c>
      <c r="H161" s="115">
        <f>H120*Part_III!H168/1000</f>
        <v>0</v>
      </c>
      <c r="I161" s="115">
        <f>I120*Part_III!I168/1000</f>
        <v>0</v>
      </c>
      <c r="J161" s="115">
        <f>J120*Part_III!J168/1000</f>
        <v>0</v>
      </c>
      <c r="K161" s="115">
        <f>K120*Part_III!K168/1000</f>
        <v>0</v>
      </c>
      <c r="L161" s="115">
        <f>L120*Part_III!L168/1000</f>
        <v>0</v>
      </c>
      <c r="M161" s="115">
        <f>M120*Part_III!M168/1000</f>
        <v>0</v>
      </c>
      <c r="N161" s="115">
        <f>N120*Part_III!N168/1000</f>
        <v>0</v>
      </c>
      <c r="O161" s="115">
        <f>O120*Part_III!O168/1000</f>
        <v>0</v>
      </c>
      <c r="P161" s="36"/>
      <c r="Q161" s="115">
        <f t="shared" si="11"/>
        <v>0</v>
      </c>
      <c r="R161" s="11"/>
      <c r="S161" s="4"/>
      <c r="T161" s="17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4"/>
      <c r="B162" s="10"/>
      <c r="C162" s="94">
        <f t="shared" si="12"/>
        <v>2045</v>
      </c>
      <c r="D162" s="115">
        <f>D121*Part_III!D169/1000</f>
        <v>0</v>
      </c>
      <c r="E162" s="115">
        <f>E121*Part_III!E169/1000</f>
        <v>0</v>
      </c>
      <c r="F162" s="115">
        <f>F121*Part_III!F169/1000</f>
        <v>0</v>
      </c>
      <c r="G162" s="115">
        <f>G121*Part_III!G169/1000</f>
        <v>0</v>
      </c>
      <c r="H162" s="115">
        <f>H121*Part_III!H169/1000</f>
        <v>0</v>
      </c>
      <c r="I162" s="115">
        <f>I121*Part_III!I169/1000</f>
        <v>0</v>
      </c>
      <c r="J162" s="115">
        <f>J121*Part_III!J169/1000</f>
        <v>0</v>
      </c>
      <c r="K162" s="115">
        <f>K121*Part_III!K169/1000</f>
        <v>0</v>
      </c>
      <c r="L162" s="115">
        <f>L121*Part_III!L169/1000</f>
        <v>0</v>
      </c>
      <c r="M162" s="115">
        <f>M121*Part_III!M169/1000</f>
        <v>0</v>
      </c>
      <c r="N162" s="115">
        <f>N121*Part_III!N169/1000</f>
        <v>0</v>
      </c>
      <c r="O162" s="115">
        <f>O121*Part_III!O169/1000</f>
        <v>0</v>
      </c>
      <c r="P162" s="36"/>
      <c r="Q162" s="115">
        <f t="shared" si="11"/>
        <v>0</v>
      </c>
      <c r="R162" s="11"/>
      <c r="S162" s="4"/>
      <c r="T162" s="17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4"/>
      <c r="B163" s="10"/>
      <c r="C163" s="94">
        <f t="shared" si="12"/>
        <v>2046</v>
      </c>
      <c r="D163" s="115">
        <f>D122*Part_III!D170/1000</f>
        <v>0</v>
      </c>
      <c r="E163" s="115">
        <f>E122*Part_III!E170/1000</f>
        <v>0</v>
      </c>
      <c r="F163" s="115">
        <f>F122*Part_III!F170/1000</f>
        <v>0</v>
      </c>
      <c r="G163" s="115">
        <f>G122*Part_III!G170/1000</f>
        <v>0</v>
      </c>
      <c r="H163" s="115">
        <f>H122*Part_III!H170/1000</f>
        <v>0</v>
      </c>
      <c r="I163" s="115">
        <f>I122*Part_III!I170/1000</f>
        <v>0</v>
      </c>
      <c r="J163" s="115">
        <f>J122*Part_III!J170/1000</f>
        <v>0</v>
      </c>
      <c r="K163" s="115">
        <f>K122*Part_III!K170/1000</f>
        <v>0</v>
      </c>
      <c r="L163" s="115">
        <f>L122*Part_III!L170/1000</f>
        <v>0</v>
      </c>
      <c r="M163" s="115">
        <f>M122*Part_III!M170/1000</f>
        <v>0</v>
      </c>
      <c r="N163" s="115">
        <f>N122*Part_III!N170/1000</f>
        <v>0</v>
      </c>
      <c r="O163" s="115">
        <f>O122*Part_III!O170/1000</f>
        <v>0</v>
      </c>
      <c r="P163" s="36"/>
      <c r="Q163" s="115">
        <f t="shared" si="11"/>
        <v>0</v>
      </c>
      <c r="R163" s="11"/>
      <c r="S163" s="4"/>
      <c r="T163" s="17" t="s">
        <v>145</v>
      </c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4"/>
      <c r="B164" s="13"/>
      <c r="C164" s="24"/>
      <c r="D164" s="14"/>
      <c r="E164" s="14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15"/>
      <c r="S164" s="4"/>
      <c r="T164" s="17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4"/>
      <c r="B165" s="113"/>
      <c r="C165" s="113"/>
      <c r="D165" s="113"/>
      <c r="E165" s="113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3"/>
      <c r="S165" s="4"/>
      <c r="T165" s="17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5.75" x14ac:dyDescent="0.25">
      <c r="A166" s="4"/>
      <c r="B166" s="6"/>
      <c r="C166" s="145" t="str">
        <f>Part_I!$C$2</f>
        <v>DRAFT / All Contents Subject to Further Deliberation and Final Decision</v>
      </c>
      <c r="D166" s="7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9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7.25" customHeight="1" x14ac:dyDescent="0.3">
      <c r="A167" s="4"/>
      <c r="B167" s="10"/>
      <c r="C167" s="158" t="str">
        <f>Part_I!$C$3</f>
        <v>Offer Data Form</v>
      </c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1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5.75" x14ac:dyDescent="0.25">
      <c r="A168" s="4"/>
      <c r="B168" s="10"/>
      <c r="C168" s="159" t="str">
        <f>Part_I!$C$4</f>
        <v>NYSERDA RFP No.  ORECRFP18-1</v>
      </c>
      <c r="D168" s="159"/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1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x14ac:dyDescent="0.25">
      <c r="A169" s="4"/>
      <c r="B169" s="10"/>
      <c r="C169" s="159" t="s">
        <v>75</v>
      </c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1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9.75" customHeight="1" x14ac:dyDescent="0.25">
      <c r="A170" s="4"/>
      <c r="B170" s="10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1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5" customHeight="1" x14ac:dyDescent="0.25">
      <c r="A171" s="4"/>
      <c r="B171" s="10"/>
      <c r="C171" s="12" t="str">
        <f>Part_I!$C$9</f>
        <v>Proposer Name</v>
      </c>
      <c r="D171" s="12"/>
      <c r="E171" s="12"/>
      <c r="F171" s="12"/>
      <c r="G171" s="12"/>
      <c r="H171" s="173" t="str">
        <f>Project_Sponsor</f>
        <v xml:space="preserve">  </v>
      </c>
      <c r="I171" s="173"/>
      <c r="J171" s="173"/>
      <c r="K171" s="173"/>
      <c r="L171" s="173"/>
      <c r="M171" s="173"/>
      <c r="N171" s="173"/>
      <c r="O171" s="173"/>
      <c r="P171" s="173"/>
      <c r="Q171" s="12"/>
      <c r="R171" s="11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5">
      <c r="A172" s="4"/>
      <c r="B172" s="10"/>
      <c r="C172" s="12" t="str">
        <f>Part_I!$C$11</f>
        <v>Offshore Wind Generation Facility Name</v>
      </c>
      <c r="D172" s="12"/>
      <c r="E172" s="12"/>
      <c r="F172" s="12"/>
      <c r="G172" s="12"/>
      <c r="H172" s="173" t="str">
        <f>Facility_Name</f>
        <v xml:space="preserve">  </v>
      </c>
      <c r="I172" s="173"/>
      <c r="J172" s="173"/>
      <c r="K172" s="173"/>
      <c r="L172" s="173"/>
      <c r="M172" s="173"/>
      <c r="N172" s="173"/>
      <c r="O172" s="173"/>
      <c r="P172" s="173"/>
      <c r="Q172" s="32"/>
      <c r="R172" s="11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4"/>
      <c r="B173" s="10"/>
      <c r="C173" s="12" t="str">
        <f>Part_I!$C$16</f>
        <v>Offer Data Form ID Name</v>
      </c>
      <c r="D173" s="12"/>
      <c r="E173" s="12"/>
      <c r="F173" s="12"/>
      <c r="G173" s="12"/>
      <c r="H173" s="174" t="str">
        <f>Offer_Data_Form_ID_Name</f>
        <v/>
      </c>
      <c r="I173" s="174"/>
      <c r="J173" s="174"/>
      <c r="K173" s="174"/>
      <c r="L173" s="174"/>
      <c r="M173" s="174"/>
      <c r="N173" s="174"/>
      <c r="O173" s="174"/>
      <c r="P173" s="174"/>
      <c r="Q173" s="32"/>
      <c r="R173" s="11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7.25" customHeight="1" x14ac:dyDescent="0.25">
      <c r="A174" s="4"/>
      <c r="B174" s="10"/>
      <c r="C174" s="12"/>
      <c r="D174" s="12"/>
      <c r="E174" s="12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11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4"/>
      <c r="B175" s="10"/>
      <c r="C175" s="184" t="str">
        <f>$C$11</f>
        <v>Price/Tenor Offer Type 4 - Non-Decreasing Price, 20-year Tenor</v>
      </c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P175" s="184"/>
      <c r="Q175" s="184"/>
      <c r="R175" s="11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4"/>
      <c r="B176" s="10"/>
      <c r="C176" s="184" t="s">
        <v>81</v>
      </c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1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5" customHeight="1" x14ac:dyDescent="0.25">
      <c r="A177" s="4"/>
      <c r="B177" s="10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47"/>
      <c r="O177" s="47"/>
      <c r="P177" s="92"/>
      <c r="Q177" s="92"/>
      <c r="R177" s="11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32.25" customHeight="1" x14ac:dyDescent="0.25">
      <c r="A178" s="4"/>
      <c r="B178" s="10"/>
      <c r="C178" s="92"/>
      <c r="D178" s="92"/>
      <c r="E178" s="121"/>
      <c r="F178" s="92"/>
      <c r="G178" s="92"/>
      <c r="H178" s="96"/>
      <c r="I178" s="217" t="s">
        <v>87</v>
      </c>
      <c r="J178" s="218"/>
      <c r="K178" s="219"/>
      <c r="L178" s="127"/>
      <c r="M178" s="185" t="s">
        <v>88</v>
      </c>
      <c r="N178" s="213"/>
      <c r="O178" s="213"/>
      <c r="P178" s="186"/>
      <c r="Q178" s="111"/>
      <c r="R178" s="11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24" customHeight="1" x14ac:dyDescent="0.25">
      <c r="A179" s="4"/>
      <c r="B179" s="10"/>
      <c r="C179" s="96"/>
      <c r="D179" s="130" t="s">
        <v>89</v>
      </c>
      <c r="E179" s="125"/>
      <c r="F179" s="95"/>
      <c r="G179" s="126"/>
      <c r="H179" s="96"/>
      <c r="I179" s="216">
        <f>SUMPRODUCT($X$15:$X$40,$Y$15:$Y$40,$Q$56:$Q$81)</f>
        <v>0</v>
      </c>
      <c r="J179" s="216"/>
      <c r="K179" s="216"/>
      <c r="L179" s="128"/>
      <c r="M179" s="216">
        <f>SUMPRODUCT($X$15:$X$40,$Y$15:$Y$40,$Q$138:$Q$163)</f>
        <v>0</v>
      </c>
      <c r="N179" s="216"/>
      <c r="O179" s="216"/>
      <c r="P179" s="216"/>
      <c r="Q179" s="119"/>
      <c r="R179" s="11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24" customHeight="1" x14ac:dyDescent="0.25">
      <c r="A180" s="4"/>
      <c r="B180" s="10"/>
      <c r="C180" s="96"/>
      <c r="D180" s="130" t="s">
        <v>90</v>
      </c>
      <c r="E180" s="95"/>
      <c r="F180" s="95"/>
      <c r="G180" s="126"/>
      <c r="H180" s="96"/>
      <c r="I180" s="211">
        <f>SUMPRODUCT($X$15:$X$40,$Z$15:$Z$40)</f>
        <v>0</v>
      </c>
      <c r="J180" s="211"/>
      <c r="K180" s="211"/>
      <c r="L180" s="129"/>
      <c r="M180" s="211">
        <f>SUMPRODUCT($X$15:$X$40,$Z$15:$Z$40)</f>
        <v>0</v>
      </c>
      <c r="N180" s="211"/>
      <c r="O180" s="211"/>
      <c r="P180" s="211"/>
      <c r="Q180" s="119"/>
      <c r="R180" s="11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24" customHeight="1" x14ac:dyDescent="0.25">
      <c r="A181" s="4"/>
      <c r="B181" s="10"/>
      <c r="C181" s="96"/>
      <c r="D181" s="131" t="str">
        <f>"Levelized Price  ("&amp;TEXT(Base_Year,"0000")&amp;" $/MWh)"</f>
        <v>Levelized Price  (2018 $/MWh)</v>
      </c>
      <c r="E181" s="132"/>
      <c r="F181" s="132"/>
      <c r="G181" s="133"/>
      <c r="H181" s="134"/>
      <c r="I181" s="212" t="e">
        <f>I179/I180*1000</f>
        <v>#DIV/0!</v>
      </c>
      <c r="J181" s="212"/>
      <c r="K181" s="212"/>
      <c r="L181" s="135"/>
      <c r="M181" s="212" t="e">
        <f>M179/M180*1000</f>
        <v>#DIV/0!</v>
      </c>
      <c r="N181" s="212"/>
      <c r="O181" s="212"/>
      <c r="P181" s="212"/>
      <c r="Q181" s="119"/>
      <c r="R181" s="11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5">
      <c r="A182" s="4"/>
      <c r="B182" s="10"/>
      <c r="C182" s="92"/>
      <c r="D182" s="123"/>
      <c r="E182" s="92"/>
      <c r="F182" s="92"/>
      <c r="G182" s="122"/>
      <c r="H182" s="92"/>
      <c r="I182" s="122"/>
      <c r="J182" s="122"/>
      <c r="K182" s="122"/>
      <c r="L182" s="122"/>
      <c r="M182" s="122"/>
      <c r="N182" s="215"/>
      <c r="O182" s="215"/>
      <c r="P182" s="215"/>
      <c r="Q182" s="119"/>
      <c r="R182" s="11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4"/>
      <c r="B183" s="10"/>
      <c r="C183" s="92"/>
      <c r="D183" s="120"/>
      <c r="E183" s="120"/>
      <c r="F183" s="103"/>
      <c r="G183" s="214"/>
      <c r="H183" s="214"/>
      <c r="I183" s="103"/>
      <c r="J183" s="215"/>
      <c r="K183" s="215"/>
      <c r="L183" s="215"/>
      <c r="M183" s="103"/>
      <c r="N183" s="215"/>
      <c r="O183" s="215"/>
      <c r="P183" s="215"/>
      <c r="Q183" s="119"/>
      <c r="R183" s="11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4"/>
      <c r="B184" s="13"/>
      <c r="C184" s="14"/>
      <c r="D184" s="14"/>
      <c r="E184" s="14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15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</sheetData>
  <sheetProtection password="EA31" sheet="1" objects="1" scenarios="1"/>
  <mergeCells count="52">
    <mergeCell ref="H173:P173"/>
    <mergeCell ref="N182:P182"/>
    <mergeCell ref="G183:H183"/>
    <mergeCell ref="J183:L183"/>
    <mergeCell ref="N183:P183"/>
    <mergeCell ref="I179:K179"/>
    <mergeCell ref="M179:P179"/>
    <mergeCell ref="I180:K180"/>
    <mergeCell ref="M180:P180"/>
    <mergeCell ref="I181:K181"/>
    <mergeCell ref="M181:P181"/>
    <mergeCell ref="I178:K178"/>
    <mergeCell ref="M178:P178"/>
    <mergeCell ref="C175:Q175"/>
    <mergeCell ref="C176:Q176"/>
    <mergeCell ref="H172:P172"/>
    <mergeCell ref="C128:Q128"/>
    <mergeCell ref="C52:Q52"/>
    <mergeCell ref="C53:Q53"/>
    <mergeCell ref="C85:Q85"/>
    <mergeCell ref="C86:Q86"/>
    <mergeCell ref="C87:Q87"/>
    <mergeCell ref="C93:Q93"/>
    <mergeCell ref="C94:Q94"/>
    <mergeCell ref="C126:Q126"/>
    <mergeCell ref="C127:Q127"/>
    <mergeCell ref="H90:P90"/>
    <mergeCell ref="H91:P91"/>
    <mergeCell ref="H130:P130"/>
    <mergeCell ref="C134:Q134"/>
    <mergeCell ref="C135:Q135"/>
    <mergeCell ref="C3:Q3"/>
    <mergeCell ref="C4:Q4"/>
    <mergeCell ref="C5:Q5"/>
    <mergeCell ref="C11:Q11"/>
    <mergeCell ref="C12:Q12"/>
    <mergeCell ref="H171:P171"/>
    <mergeCell ref="H49:P49"/>
    <mergeCell ref="H50:P50"/>
    <mergeCell ref="H7:P7"/>
    <mergeCell ref="H48:P48"/>
    <mergeCell ref="H89:P89"/>
    <mergeCell ref="C44:Q44"/>
    <mergeCell ref="C45:Q45"/>
    <mergeCell ref="C46:Q46"/>
    <mergeCell ref="H8:P8"/>
    <mergeCell ref="H9:P9"/>
    <mergeCell ref="H131:P131"/>
    <mergeCell ref="H132:P132"/>
    <mergeCell ref="C167:Q167"/>
    <mergeCell ref="C168:Q168"/>
    <mergeCell ref="C169:Q169"/>
  </mergeCells>
  <printOptions horizontalCentered="1"/>
  <pageMargins left="0.7" right="0.7" top="0.75" bottom="0.5" header="0.3" footer="0.25"/>
  <pageSetup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10.42578125" customWidth="1"/>
    <col min="4" max="9" width="13.7109375" customWidth="1"/>
    <col min="10" max="11" width="4.85546875" customWidth="1"/>
    <col min="16" max="16" width="16.42578125" customWidth="1"/>
    <col min="17" max="17" width="10.42578125" customWidth="1"/>
  </cols>
  <sheetData>
    <row r="1" spans="1:18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9"/>
      <c r="K2" s="4"/>
      <c r="L2" s="4"/>
      <c r="M2" s="4"/>
      <c r="N2" s="4"/>
      <c r="O2" s="4"/>
      <c r="P2" s="4"/>
      <c r="Q2" s="4"/>
      <c r="R2" s="4"/>
    </row>
    <row r="3" spans="1:18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1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1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4"/>
      <c r="B5" s="10"/>
      <c r="C5" s="159" t="s">
        <v>8</v>
      </c>
      <c r="D5" s="159"/>
      <c r="E5" s="159"/>
      <c r="F5" s="159"/>
      <c r="G5" s="159"/>
      <c r="H5" s="159"/>
      <c r="I5" s="159"/>
      <c r="J5" s="11"/>
      <c r="K5" s="4"/>
      <c r="L5" s="4"/>
      <c r="M5" s="4"/>
      <c r="N5" s="4"/>
      <c r="O5" s="4"/>
      <c r="P5" s="4"/>
      <c r="Q5" s="4"/>
      <c r="R5" s="4"/>
    </row>
    <row r="6" spans="1:18" x14ac:dyDescent="0.25">
      <c r="A6" s="4"/>
      <c r="B6" s="10"/>
      <c r="C6" s="149"/>
      <c r="D6" s="12"/>
      <c r="E6" s="12"/>
      <c r="F6" s="12"/>
      <c r="G6" s="12"/>
      <c r="H6" s="12"/>
      <c r="I6" s="12"/>
      <c r="J6" s="11"/>
      <c r="K6" s="4"/>
      <c r="L6" s="4"/>
      <c r="M6" s="4"/>
      <c r="N6" s="4"/>
      <c r="O6" s="4"/>
      <c r="P6" s="4"/>
      <c r="Q6" s="4"/>
      <c r="R6" s="4"/>
    </row>
    <row r="7" spans="1:18" ht="15.75" customHeight="1" x14ac:dyDescent="0.25">
      <c r="A7" s="4"/>
      <c r="B7" s="10"/>
      <c r="C7" s="12" t="str">
        <f>Part_I!$C$9</f>
        <v>Proposer Name</v>
      </c>
      <c r="D7" s="12"/>
      <c r="E7" s="12"/>
      <c r="F7" s="173" t="str">
        <f>Project_Sponsor</f>
        <v xml:space="preserve">  </v>
      </c>
      <c r="G7" s="173"/>
      <c r="H7" s="173"/>
      <c r="I7" s="173"/>
      <c r="J7" s="11"/>
      <c r="K7" s="4"/>
      <c r="L7" s="17" t="str">
        <f>IF(ISBLANK(Project_Sponsor),"Enter in Part I","")</f>
        <v/>
      </c>
      <c r="M7" s="4"/>
      <c r="N7" s="4"/>
      <c r="O7" s="4"/>
      <c r="P7" s="4"/>
      <c r="Q7" s="4"/>
      <c r="R7" s="4"/>
    </row>
    <row r="8" spans="1:18" ht="18" customHeight="1" x14ac:dyDescent="0.25">
      <c r="A8" s="4"/>
      <c r="B8" s="10"/>
      <c r="C8" s="12" t="str">
        <f>Part_I!C11</f>
        <v>Offshore Wind Generation Facility Name</v>
      </c>
      <c r="D8" s="12"/>
      <c r="E8" s="12"/>
      <c r="F8" s="173" t="str">
        <f>Facility_Name</f>
        <v xml:space="preserve">  </v>
      </c>
      <c r="G8" s="173"/>
      <c r="H8" s="173"/>
      <c r="I8" s="173"/>
      <c r="J8" s="11"/>
      <c r="K8" s="4"/>
      <c r="L8" s="17" t="str">
        <f>IF(ISBLANK(Facility_Name),"Enter in Part I","")</f>
        <v/>
      </c>
      <c r="M8" s="4"/>
      <c r="N8" s="4"/>
      <c r="O8" s="4"/>
      <c r="P8" s="4"/>
      <c r="Q8" s="4"/>
      <c r="R8" s="4"/>
    </row>
    <row r="9" spans="1:18" ht="20.25" customHeight="1" x14ac:dyDescent="0.25">
      <c r="A9" s="4"/>
      <c r="B9" s="10"/>
      <c r="C9" s="12" t="str">
        <f>Part_I!C12</f>
        <v>BOEM Renewable Energy Lease Number</v>
      </c>
      <c r="D9" s="12"/>
      <c r="E9" s="12"/>
      <c r="F9" s="173" t="str">
        <f>BOEM_Lease_Area</f>
        <v xml:space="preserve">  </v>
      </c>
      <c r="G9" s="173"/>
      <c r="H9" s="173"/>
      <c r="I9" s="173"/>
      <c r="J9" s="11"/>
      <c r="K9" s="4"/>
      <c r="L9" s="17" t="str">
        <f>IF(ISBLANK(BOEM_Lease_Area),"Enter in Part I","")</f>
        <v/>
      </c>
      <c r="M9" s="4"/>
      <c r="N9" s="4"/>
      <c r="O9" s="4"/>
      <c r="P9" s="4"/>
      <c r="Q9" s="4"/>
      <c r="R9" s="4"/>
    </row>
    <row r="10" spans="1:18" ht="18" customHeight="1" x14ac:dyDescent="0.25">
      <c r="A10" s="4"/>
      <c r="B10" s="10"/>
      <c r="C10" s="12" t="str">
        <f>Part_I!C16</f>
        <v>Offer Data Form ID Name</v>
      </c>
      <c r="D10" s="12"/>
      <c r="E10" s="12"/>
      <c r="F10" s="174" t="str">
        <f>Offer_Data_Form_ID_Name</f>
        <v/>
      </c>
      <c r="G10" s="174"/>
      <c r="H10" s="174"/>
      <c r="I10" s="174"/>
      <c r="J10" s="11"/>
      <c r="K10" s="4"/>
      <c r="L10" s="17" t="str">
        <f>IF(Offer_Data_Form_ID_Name="","Enter in Part I","")</f>
        <v>Enter in Part I</v>
      </c>
      <c r="M10" s="4"/>
      <c r="N10" s="4"/>
      <c r="O10" s="4"/>
      <c r="P10" s="4"/>
      <c r="Q10" s="4"/>
      <c r="R10" s="4"/>
    </row>
    <row r="11" spans="1:18" ht="15.75" customHeight="1" x14ac:dyDescent="0.25">
      <c r="A11" s="4"/>
      <c r="B11" s="10"/>
      <c r="C11" s="12"/>
      <c r="D11" s="12"/>
      <c r="E11" s="12"/>
      <c r="F11" s="12"/>
      <c r="G11" s="12"/>
      <c r="H11" s="12"/>
      <c r="I11" s="12"/>
      <c r="J11" s="11"/>
      <c r="K11" s="4"/>
      <c r="L11" s="17"/>
      <c r="M11" s="4"/>
      <c r="N11" s="4"/>
      <c r="O11" s="4"/>
      <c r="P11" s="4"/>
      <c r="Q11" s="4"/>
      <c r="R11" s="4"/>
    </row>
    <row r="12" spans="1:18" ht="8.25" customHeight="1" x14ac:dyDescent="0.25">
      <c r="A12" s="4"/>
      <c r="B12" s="10"/>
      <c r="C12" s="12"/>
      <c r="D12" s="12"/>
      <c r="E12" s="12"/>
      <c r="F12" s="26"/>
      <c r="G12" s="26"/>
      <c r="H12" s="26"/>
      <c r="I12" s="26"/>
      <c r="J12" s="11"/>
      <c r="K12" s="4"/>
      <c r="L12" s="17"/>
      <c r="M12" s="4"/>
      <c r="N12" s="4"/>
      <c r="O12" s="4"/>
      <c r="P12" s="4"/>
      <c r="Q12" s="4"/>
      <c r="R12" s="4"/>
    </row>
    <row r="13" spans="1:18" ht="16.5" customHeight="1" x14ac:dyDescent="0.25">
      <c r="A13" s="4"/>
      <c r="B13" s="10"/>
      <c r="C13" s="64" t="s">
        <v>120</v>
      </c>
      <c r="D13" s="12"/>
      <c r="E13" s="12"/>
      <c r="F13" s="26"/>
      <c r="G13" s="136">
        <f>InstCap</f>
        <v>0</v>
      </c>
      <c r="H13" s="28"/>
      <c r="I13" s="26"/>
      <c r="J13" s="11"/>
      <c r="K13" s="4"/>
      <c r="L13" s="17" t="str">
        <f>IF(ISBLANK(InstCap),"Enter in Part I","")</f>
        <v>Enter in Part I</v>
      </c>
      <c r="M13" s="4"/>
      <c r="N13" s="4"/>
      <c r="O13" s="4"/>
      <c r="P13" s="4"/>
      <c r="Q13" s="4"/>
      <c r="R13" s="4"/>
    </row>
    <row r="14" spans="1:18" ht="20.25" customHeight="1" x14ac:dyDescent="0.25">
      <c r="A14" s="4"/>
      <c r="B14" s="10"/>
      <c r="C14" s="12" t="s">
        <v>66</v>
      </c>
      <c r="D14" s="12"/>
      <c r="E14" s="12"/>
      <c r="F14" s="26"/>
      <c r="G14" s="26"/>
      <c r="H14" s="103"/>
      <c r="I14" s="52"/>
      <c r="J14" s="11"/>
      <c r="K14" s="4"/>
      <c r="L14" s="17" t="str">
        <f>IF(ISBLANK(I14),"Required Information","")</f>
        <v>Required Information</v>
      </c>
      <c r="M14" s="4"/>
      <c r="N14" s="4" t="s">
        <v>70</v>
      </c>
      <c r="O14" s="4"/>
      <c r="P14" s="4" t="s">
        <v>77</v>
      </c>
      <c r="Q14" s="4"/>
      <c r="R14" s="4" t="s">
        <v>151</v>
      </c>
    </row>
    <row r="15" spans="1:18" ht="20.25" customHeight="1" x14ac:dyDescent="0.25">
      <c r="A15" s="4"/>
      <c r="B15" s="10"/>
      <c r="C15" s="12" t="s">
        <v>65</v>
      </c>
      <c r="D15" s="12"/>
      <c r="E15" s="12"/>
      <c r="F15" s="26"/>
      <c r="G15" s="103"/>
      <c r="H15" s="29"/>
      <c r="I15" s="51"/>
      <c r="J15" s="11"/>
      <c r="K15" s="4"/>
      <c r="L15" s="17" t="str">
        <f>IF(ISBLANK(I15),"Required Information","")</f>
        <v>Required Information</v>
      </c>
      <c r="M15" s="4"/>
      <c r="N15" s="4">
        <f>IF(ISBLANK(Expected_COD),Early_Year,YEAR(Expected_COD))</f>
        <v>2021</v>
      </c>
      <c r="O15" s="4"/>
      <c r="P15" s="106">
        <f>DATE(YEAR(Expected_COD),MONTH(Expected_COD)+1,1)</f>
        <v>32</v>
      </c>
      <c r="Q15" s="4"/>
      <c r="R15" s="4">
        <v>2021</v>
      </c>
    </row>
    <row r="16" spans="1:18" ht="34.5" customHeight="1" x14ac:dyDescent="0.25">
      <c r="A16" s="4"/>
      <c r="B16" s="104"/>
      <c r="C16" s="175" t="s">
        <v>130</v>
      </c>
      <c r="D16" s="175"/>
      <c r="E16" s="175"/>
      <c r="F16" s="175"/>
      <c r="G16" s="175"/>
      <c r="H16" s="175"/>
      <c r="I16" s="175"/>
      <c r="J16" s="105"/>
      <c r="K16" s="4"/>
      <c r="L16" s="17"/>
      <c r="M16" s="4"/>
      <c r="N16" s="4"/>
      <c r="O16" s="4"/>
      <c r="P16" s="4"/>
      <c r="Q16" s="4"/>
      <c r="R16" s="4"/>
    </row>
    <row r="17" spans="1:18" ht="24.75" customHeight="1" x14ac:dyDescent="0.25">
      <c r="A17" s="4"/>
      <c r="B17" s="10"/>
      <c r="C17" s="137" t="s">
        <v>69</v>
      </c>
      <c r="D17" s="12"/>
      <c r="E17" s="12"/>
      <c r="F17" s="26"/>
      <c r="G17" s="26"/>
      <c r="H17" s="26"/>
      <c r="I17" s="26"/>
      <c r="J17" s="11"/>
      <c r="K17" s="4"/>
      <c r="L17" s="17"/>
      <c r="M17" s="4"/>
      <c r="N17" s="4"/>
      <c r="O17" s="4"/>
      <c r="P17" s="4"/>
      <c r="Q17" s="4"/>
      <c r="R17" s="4"/>
    </row>
    <row r="18" spans="1:18" ht="13.5" customHeight="1" x14ac:dyDescent="0.25">
      <c r="A18" s="4"/>
      <c r="B18" s="10"/>
      <c r="C18" s="179" t="s">
        <v>43</v>
      </c>
      <c r="D18" s="179"/>
      <c r="E18" s="179"/>
      <c r="F18" s="179"/>
      <c r="G18" s="179"/>
      <c r="H18" s="179"/>
      <c r="I18" s="179"/>
      <c r="J18" s="11"/>
      <c r="K18" s="4"/>
      <c r="L18" s="17"/>
      <c r="M18" s="4"/>
      <c r="N18" s="4"/>
      <c r="O18" s="4"/>
      <c r="P18" s="4"/>
      <c r="Q18" s="4"/>
      <c r="R18" s="4"/>
    </row>
    <row r="19" spans="1:18" ht="16.5" customHeight="1" x14ac:dyDescent="0.25">
      <c r="A19" s="4"/>
      <c r="B19" s="10"/>
      <c r="C19" s="87"/>
      <c r="D19" s="2"/>
      <c r="E19" s="2">
        <f>IF(Partial_Operation="Yes",IF(NOT(ISBLANK(Expected_COD)),YEAR(Expected_COD),1),1)</f>
        <v>1</v>
      </c>
      <c r="F19" s="2">
        <f>E19+1</f>
        <v>2</v>
      </c>
      <c r="G19" s="2">
        <f t="shared" ref="G19:H19" si="0">F19+1</f>
        <v>3</v>
      </c>
      <c r="H19" s="2">
        <f t="shared" si="0"/>
        <v>4</v>
      </c>
      <c r="I19" s="12"/>
      <c r="J19" s="11"/>
      <c r="K19" s="4"/>
      <c r="L19" s="17"/>
      <c r="M19" s="4"/>
      <c r="N19" s="4"/>
      <c r="O19" s="4"/>
      <c r="P19" s="4"/>
      <c r="Q19" s="5" t="s">
        <v>68</v>
      </c>
      <c r="R19" s="4"/>
    </row>
    <row r="20" spans="1:18" ht="16.5" customHeight="1" x14ac:dyDescent="0.25">
      <c r="A20" s="4"/>
      <c r="B20" s="10"/>
      <c r="C20" s="87"/>
      <c r="D20" s="2" t="s">
        <v>10</v>
      </c>
      <c r="E20" s="53"/>
      <c r="F20" s="53"/>
      <c r="G20" s="53"/>
      <c r="H20" s="53"/>
      <c r="I20" s="12"/>
      <c r="J20" s="11"/>
      <c r="K20" s="4"/>
      <c r="L20" s="58" t="s">
        <v>44</v>
      </c>
      <c r="M20" s="4"/>
      <c r="N20" s="4">
        <f>COUNT(ICAP_TAble)</f>
        <v>0</v>
      </c>
      <c r="O20" s="4"/>
      <c r="P20" s="4"/>
      <c r="Q20" s="5">
        <v>1</v>
      </c>
      <c r="R20" s="4"/>
    </row>
    <row r="21" spans="1:18" ht="16.5" customHeight="1" x14ac:dyDescent="0.25">
      <c r="A21" s="4"/>
      <c r="B21" s="10"/>
      <c r="C21" s="87"/>
      <c r="D21" s="2" t="s">
        <v>11</v>
      </c>
      <c r="E21" s="53"/>
      <c r="F21" s="53"/>
      <c r="G21" s="53"/>
      <c r="H21" s="53"/>
      <c r="I21" s="12"/>
      <c r="J21" s="11"/>
      <c r="K21" s="4"/>
      <c r="L21" s="17" t="str">
        <f>IF(AND(Partial_Operation="Yes",N20&lt;1),"Table entries required","")</f>
        <v/>
      </c>
      <c r="M21" s="4"/>
      <c r="N21" s="4"/>
      <c r="O21" s="4"/>
      <c r="P21" s="4"/>
      <c r="Q21" s="5">
        <f>Q20+1</f>
        <v>2</v>
      </c>
      <c r="R21" s="4"/>
    </row>
    <row r="22" spans="1:18" ht="16.5" customHeight="1" x14ac:dyDescent="0.25">
      <c r="A22" s="4"/>
      <c r="B22" s="10"/>
      <c r="C22" s="87"/>
      <c r="D22" s="2" t="s">
        <v>12</v>
      </c>
      <c r="E22" s="53"/>
      <c r="F22" s="53"/>
      <c r="G22" s="53"/>
      <c r="H22" s="53"/>
      <c r="I22" s="12"/>
      <c r="J22" s="11"/>
      <c r="K22" s="4"/>
      <c r="L22" s="17"/>
      <c r="M22" s="4"/>
      <c r="N22" s="4"/>
      <c r="O22" s="4"/>
      <c r="P22" s="4"/>
      <c r="Q22" s="5">
        <f t="shared" ref="Q22:Q31" si="1">Q21+1</f>
        <v>3</v>
      </c>
      <c r="R22" s="4"/>
    </row>
    <row r="23" spans="1:18" ht="16.5" customHeight="1" x14ac:dyDescent="0.25">
      <c r="A23" s="4"/>
      <c r="B23" s="10"/>
      <c r="C23" s="87"/>
      <c r="D23" s="2" t="s">
        <v>13</v>
      </c>
      <c r="E23" s="53"/>
      <c r="F23" s="53"/>
      <c r="G23" s="53"/>
      <c r="H23" s="53"/>
      <c r="I23" s="12"/>
      <c r="J23" s="11"/>
      <c r="K23" s="4"/>
      <c r="L23" s="17"/>
      <c r="M23" s="4"/>
      <c r="N23" s="4"/>
      <c r="O23" s="4"/>
      <c r="P23" s="4"/>
      <c r="Q23" s="5">
        <f t="shared" si="1"/>
        <v>4</v>
      </c>
      <c r="R23" s="4"/>
    </row>
    <row r="24" spans="1:18" ht="16.5" customHeight="1" x14ac:dyDescent="0.25">
      <c r="A24" s="4"/>
      <c r="B24" s="10"/>
      <c r="C24" s="87"/>
      <c r="D24" s="2" t="s">
        <v>14</v>
      </c>
      <c r="E24" s="53"/>
      <c r="F24" s="53"/>
      <c r="G24" s="53"/>
      <c r="H24" s="53"/>
      <c r="I24" s="12"/>
      <c r="J24" s="11"/>
      <c r="K24" s="4"/>
      <c r="L24" s="17"/>
      <c r="M24" s="4"/>
      <c r="N24" s="4"/>
      <c r="O24" s="4"/>
      <c r="P24" s="4"/>
      <c r="Q24" s="5">
        <f t="shared" si="1"/>
        <v>5</v>
      </c>
      <c r="R24" s="4"/>
    </row>
    <row r="25" spans="1:18" ht="16.5" customHeight="1" x14ac:dyDescent="0.25">
      <c r="A25" s="4"/>
      <c r="B25" s="10"/>
      <c r="C25" s="87"/>
      <c r="D25" s="2" t="s">
        <v>15</v>
      </c>
      <c r="E25" s="53"/>
      <c r="F25" s="53"/>
      <c r="G25" s="53"/>
      <c r="H25" s="53"/>
      <c r="I25" s="12"/>
      <c r="J25" s="11"/>
      <c r="K25" s="4"/>
      <c r="L25" s="17"/>
      <c r="M25" s="4"/>
      <c r="N25" s="4"/>
      <c r="O25" s="4"/>
      <c r="P25" s="4"/>
      <c r="Q25" s="5">
        <f t="shared" si="1"/>
        <v>6</v>
      </c>
      <c r="R25" s="4"/>
    </row>
    <row r="26" spans="1:18" ht="16.5" customHeight="1" x14ac:dyDescent="0.25">
      <c r="A26" s="4"/>
      <c r="B26" s="10"/>
      <c r="C26" s="87"/>
      <c r="D26" s="2" t="s">
        <v>16</v>
      </c>
      <c r="E26" s="53"/>
      <c r="F26" s="53"/>
      <c r="G26" s="53"/>
      <c r="H26" s="53"/>
      <c r="I26" s="12"/>
      <c r="J26" s="11"/>
      <c r="K26" s="4"/>
      <c r="L26" s="17"/>
      <c r="M26" s="4"/>
      <c r="N26" s="4"/>
      <c r="O26" s="4"/>
      <c r="P26" s="4"/>
      <c r="Q26" s="5">
        <f t="shared" si="1"/>
        <v>7</v>
      </c>
      <c r="R26" s="4"/>
    </row>
    <row r="27" spans="1:18" ht="16.5" customHeight="1" x14ac:dyDescent="0.25">
      <c r="A27" s="4"/>
      <c r="B27" s="10"/>
      <c r="C27" s="87"/>
      <c r="D27" s="2" t="s">
        <v>17</v>
      </c>
      <c r="E27" s="53"/>
      <c r="F27" s="53"/>
      <c r="G27" s="53"/>
      <c r="H27" s="53"/>
      <c r="I27" s="12"/>
      <c r="J27" s="11"/>
      <c r="K27" s="4"/>
      <c r="L27" s="17"/>
      <c r="M27" s="4"/>
      <c r="N27" s="4"/>
      <c r="O27" s="4"/>
      <c r="P27" s="4"/>
      <c r="Q27" s="5">
        <f t="shared" si="1"/>
        <v>8</v>
      </c>
      <c r="R27" s="4"/>
    </row>
    <row r="28" spans="1:18" ht="16.5" customHeight="1" x14ac:dyDescent="0.25">
      <c r="A28" s="4"/>
      <c r="B28" s="10"/>
      <c r="C28" s="87"/>
      <c r="D28" s="2" t="s">
        <v>18</v>
      </c>
      <c r="E28" s="53"/>
      <c r="F28" s="53"/>
      <c r="G28" s="53"/>
      <c r="H28" s="53"/>
      <c r="I28" s="12"/>
      <c r="J28" s="11"/>
      <c r="K28" s="4"/>
      <c r="L28" s="17"/>
      <c r="M28" s="4"/>
      <c r="N28" s="4"/>
      <c r="O28" s="4"/>
      <c r="P28" s="4"/>
      <c r="Q28" s="5">
        <f t="shared" si="1"/>
        <v>9</v>
      </c>
      <c r="R28" s="4"/>
    </row>
    <row r="29" spans="1:18" ht="16.5" customHeight="1" x14ac:dyDescent="0.25">
      <c r="A29" s="4"/>
      <c r="B29" s="10"/>
      <c r="C29" s="87"/>
      <c r="D29" s="2" t="s">
        <v>19</v>
      </c>
      <c r="E29" s="53"/>
      <c r="F29" s="53"/>
      <c r="G29" s="53"/>
      <c r="H29" s="53"/>
      <c r="I29" s="12"/>
      <c r="J29" s="11"/>
      <c r="K29" s="4"/>
      <c r="L29" s="17"/>
      <c r="M29" s="4"/>
      <c r="N29" s="4"/>
      <c r="O29" s="4"/>
      <c r="P29" s="4"/>
      <c r="Q29" s="5">
        <f t="shared" si="1"/>
        <v>10</v>
      </c>
      <c r="R29" s="4"/>
    </row>
    <row r="30" spans="1:18" ht="16.5" customHeight="1" x14ac:dyDescent="0.25">
      <c r="A30" s="4"/>
      <c r="B30" s="10"/>
      <c r="C30" s="87"/>
      <c r="D30" s="2" t="s">
        <v>20</v>
      </c>
      <c r="E30" s="53"/>
      <c r="F30" s="53"/>
      <c r="G30" s="53"/>
      <c r="H30" s="53"/>
      <c r="I30" s="12"/>
      <c r="J30" s="11"/>
      <c r="K30" s="4"/>
      <c r="L30" s="17"/>
      <c r="M30" s="4"/>
      <c r="N30" s="4"/>
      <c r="O30" s="4"/>
      <c r="P30" s="4"/>
      <c r="Q30" s="5">
        <f t="shared" si="1"/>
        <v>11</v>
      </c>
      <c r="R30" s="4"/>
    </row>
    <row r="31" spans="1:18" ht="16.5" customHeight="1" x14ac:dyDescent="0.25">
      <c r="A31" s="4"/>
      <c r="B31" s="10"/>
      <c r="C31" s="11"/>
      <c r="D31" s="2" t="s">
        <v>21</v>
      </c>
      <c r="E31" s="53"/>
      <c r="F31" s="53"/>
      <c r="G31" s="53"/>
      <c r="H31" s="53"/>
      <c r="I31" s="10"/>
      <c r="J31" s="11"/>
      <c r="K31" s="4"/>
      <c r="L31" s="17"/>
      <c r="M31" s="4"/>
      <c r="N31" s="4"/>
      <c r="O31" s="4"/>
      <c r="P31" s="4"/>
      <c r="Q31" s="5">
        <f t="shared" si="1"/>
        <v>12</v>
      </c>
      <c r="R31" s="4"/>
    </row>
    <row r="32" spans="1:18" ht="9.75" customHeight="1" x14ac:dyDescent="0.25">
      <c r="A32" s="4"/>
      <c r="B32" s="10"/>
      <c r="C32" s="177"/>
      <c r="D32" s="178"/>
      <c r="E32" s="178"/>
      <c r="F32" s="178"/>
      <c r="G32" s="178"/>
      <c r="H32" s="178"/>
      <c r="I32" s="177"/>
      <c r="J32" s="11"/>
      <c r="K32" s="4"/>
      <c r="L32" s="17"/>
      <c r="M32" s="4"/>
      <c r="N32" s="4"/>
      <c r="O32" s="4"/>
      <c r="P32" s="4"/>
      <c r="Q32" s="4"/>
      <c r="R32" s="4"/>
    </row>
    <row r="33" spans="1:18" ht="15.75" customHeight="1" x14ac:dyDescent="0.25">
      <c r="A33" s="4"/>
      <c r="B33" s="10"/>
      <c r="C33" s="12" t="s">
        <v>93</v>
      </c>
      <c r="D33" s="102"/>
      <c r="E33" s="102"/>
      <c r="F33" s="102"/>
      <c r="G33" s="102"/>
      <c r="H33" s="102"/>
      <c r="I33" s="102"/>
      <c r="J33" s="11"/>
      <c r="K33" s="4"/>
      <c r="L33" s="17"/>
      <c r="M33" s="4"/>
      <c r="N33" s="4"/>
      <c r="O33" s="4"/>
      <c r="P33" s="4"/>
      <c r="Q33" s="4"/>
      <c r="R33" s="4"/>
    </row>
    <row r="34" spans="1:18" ht="16.5" customHeight="1" x14ac:dyDescent="0.25">
      <c r="A34" s="4"/>
      <c r="B34" s="10"/>
      <c r="C34" s="63" t="s">
        <v>94</v>
      </c>
      <c r="D34" s="12"/>
      <c r="E34" s="12"/>
      <c r="F34" s="26"/>
      <c r="G34" s="26"/>
      <c r="H34" s="31">
        <f>INDEX(Part_III!$Q$145:$Q$175,Part_II!$L$34-Part_III!$C$145+1)</f>
        <v>0</v>
      </c>
      <c r="I34" s="32" t="str">
        <f>" MWh in "&amp;TEXT($L$34,"000")</f>
        <v xml:space="preserve"> MWh in 2030</v>
      </c>
      <c r="J34" s="11"/>
      <c r="K34" s="4"/>
      <c r="L34" s="4">
        <v>2030</v>
      </c>
      <c r="M34" s="4"/>
      <c r="N34" s="4"/>
      <c r="O34" s="4"/>
      <c r="P34" s="4"/>
      <c r="Q34" s="4"/>
      <c r="R34" s="4"/>
    </row>
    <row r="35" spans="1:18" ht="16.5" customHeight="1" x14ac:dyDescent="0.25">
      <c r="A35" s="4"/>
      <c r="B35" s="10"/>
      <c r="C35" s="63" t="s">
        <v>102</v>
      </c>
      <c r="D35" s="12"/>
      <c r="E35" s="12"/>
      <c r="F35" s="26"/>
      <c r="G35" s="26"/>
      <c r="H35" s="33" t="e">
        <f>H34/InstCap/Part_III!$Q$40</f>
        <v>#DIV/0!</v>
      </c>
      <c r="I35" s="32" t="str">
        <f>" in "&amp;TEXT($L$34,"0000")</f>
        <v xml:space="preserve"> in 2030</v>
      </c>
      <c r="J35" s="11"/>
      <c r="K35" s="4"/>
      <c r="L35" s="17"/>
      <c r="M35" s="4"/>
      <c r="N35" s="4"/>
      <c r="O35" s="4"/>
      <c r="P35" s="4"/>
      <c r="Q35" s="4"/>
      <c r="R35" s="4"/>
    </row>
    <row r="36" spans="1:18" ht="4.5" customHeight="1" x14ac:dyDescent="0.25">
      <c r="A36" s="4"/>
      <c r="B36" s="10"/>
      <c r="C36" s="63"/>
      <c r="D36" s="12"/>
      <c r="E36" s="12"/>
      <c r="F36" s="26"/>
      <c r="G36" s="26"/>
      <c r="H36" s="138"/>
      <c r="I36" s="32"/>
      <c r="J36" s="11"/>
      <c r="K36" s="4"/>
      <c r="L36" s="17"/>
      <c r="M36" s="4"/>
      <c r="N36" s="4"/>
      <c r="O36" s="4"/>
      <c r="P36" s="4"/>
      <c r="Q36" s="4"/>
      <c r="R36" s="4"/>
    </row>
    <row r="37" spans="1:18" ht="15" customHeight="1" x14ac:dyDescent="0.25">
      <c r="A37" s="4"/>
      <c r="B37" s="10"/>
      <c r="C37" s="12" t="s">
        <v>126</v>
      </c>
      <c r="D37" s="12"/>
      <c r="E37" s="12"/>
      <c r="F37" s="26"/>
      <c r="G37" s="26"/>
      <c r="H37" s="143"/>
      <c r="I37" s="32"/>
      <c r="J37" s="11"/>
      <c r="K37" s="4"/>
      <c r="L37" s="17" t="str">
        <f>IF(ISBLANK(H37),"Required Information","")</f>
        <v>Required Information</v>
      </c>
      <c r="M37" s="4"/>
      <c r="N37" s="4"/>
      <c r="O37" s="4"/>
      <c r="P37" s="4"/>
      <c r="Q37" s="4"/>
      <c r="R37" s="4"/>
    </row>
    <row r="38" spans="1:18" ht="7.5" customHeight="1" x14ac:dyDescent="0.25">
      <c r="A38" s="4"/>
      <c r="B38" s="10"/>
      <c r="C38" s="12"/>
      <c r="D38" s="12"/>
      <c r="E38" s="12"/>
      <c r="F38" s="26"/>
      <c r="G38" s="26"/>
      <c r="H38" s="26"/>
      <c r="I38" s="26"/>
      <c r="J38" s="11"/>
      <c r="K38" s="4"/>
      <c r="L38" s="17"/>
      <c r="M38" s="4"/>
      <c r="N38" s="4"/>
      <c r="O38" s="4"/>
      <c r="P38" s="4"/>
      <c r="Q38" s="4"/>
      <c r="R38" s="4"/>
    </row>
    <row r="39" spans="1:18" ht="15" customHeight="1" x14ac:dyDescent="0.25">
      <c r="A39" s="4"/>
      <c r="B39" s="10"/>
      <c r="C39" s="12" t="s">
        <v>127</v>
      </c>
      <c r="D39" s="12"/>
      <c r="E39" s="12"/>
      <c r="F39" s="26"/>
      <c r="G39" s="26"/>
      <c r="H39" s="26"/>
      <c r="I39" s="26"/>
      <c r="J39" s="11"/>
      <c r="K39" s="4"/>
      <c r="L39" s="17"/>
      <c r="M39" s="4"/>
      <c r="N39" s="4"/>
      <c r="O39" s="4"/>
      <c r="P39" s="4"/>
      <c r="Q39" s="4"/>
      <c r="R39" s="4"/>
    </row>
    <row r="40" spans="1:18" ht="15" customHeight="1" x14ac:dyDescent="0.25">
      <c r="A40" s="4"/>
      <c r="B40" s="10"/>
      <c r="C40" s="12"/>
      <c r="D40" s="12" t="s">
        <v>125</v>
      </c>
      <c r="E40" s="12"/>
      <c r="F40" s="26"/>
      <c r="G40" s="26"/>
      <c r="H40" s="26"/>
      <c r="I40" s="52"/>
      <c r="J40" s="11"/>
      <c r="K40" s="4"/>
      <c r="L40" s="17" t="str">
        <f>IF(ISBLANK(I40),"Required Information","")</f>
        <v>Required Information</v>
      </c>
      <c r="M40" s="4"/>
      <c r="N40" s="4"/>
      <c r="O40" s="4"/>
      <c r="P40" s="4"/>
      <c r="Q40" s="4"/>
      <c r="R40" s="4"/>
    </row>
    <row r="41" spans="1:18" ht="4.5" customHeight="1" x14ac:dyDescent="0.25">
      <c r="A41" s="4"/>
      <c r="B41" s="10"/>
      <c r="C41" s="12"/>
      <c r="D41" s="12"/>
      <c r="E41" s="12"/>
      <c r="F41" s="26"/>
      <c r="G41" s="26"/>
      <c r="H41" s="26"/>
      <c r="I41" s="26"/>
      <c r="J41" s="11"/>
      <c r="K41" s="4"/>
      <c r="L41" s="17"/>
      <c r="M41" s="4"/>
      <c r="N41" s="4"/>
      <c r="O41" s="4"/>
      <c r="P41" s="4"/>
      <c r="Q41" s="4"/>
      <c r="R41" s="4"/>
    </row>
    <row r="42" spans="1:18" ht="15" customHeight="1" x14ac:dyDescent="0.25">
      <c r="A42" s="4"/>
      <c r="B42" s="10"/>
      <c r="C42" s="12"/>
      <c r="D42" s="12" t="s">
        <v>128</v>
      </c>
      <c r="E42" s="12"/>
      <c r="F42" s="32" t="s">
        <v>95</v>
      </c>
      <c r="G42" s="26"/>
      <c r="H42" s="139"/>
      <c r="I42" s="26"/>
      <c r="J42" s="11"/>
      <c r="K42" s="4"/>
      <c r="L42" s="17" t="str">
        <f>IF(AND(ISBLANK(H42),Custom_UDRPF="Yes"),"Required Information","")</f>
        <v/>
      </c>
      <c r="M42" s="4"/>
      <c r="N42" s="4"/>
      <c r="O42" s="4"/>
      <c r="P42" s="4"/>
      <c r="Q42" s="4"/>
      <c r="R42" s="4"/>
    </row>
    <row r="43" spans="1:18" ht="15" customHeight="1" x14ac:dyDescent="0.25">
      <c r="A43" s="4"/>
      <c r="B43" s="10"/>
      <c r="C43" s="12"/>
      <c r="D43" s="12" t="s">
        <v>129</v>
      </c>
      <c r="E43" s="12"/>
      <c r="F43" s="32" t="s">
        <v>95</v>
      </c>
      <c r="G43" s="26"/>
      <c r="H43" s="139"/>
      <c r="I43" s="26"/>
      <c r="J43" s="11"/>
      <c r="K43" s="4"/>
      <c r="L43" s="17" t="str">
        <f>IF(AND(ISBLANK(H43),Custom_UDRPF="Yes"),"Required Information","")</f>
        <v/>
      </c>
      <c r="M43" s="4"/>
      <c r="N43" s="4"/>
      <c r="O43" s="4"/>
      <c r="P43" s="4"/>
      <c r="Q43" s="4"/>
      <c r="R43" s="4"/>
    </row>
    <row r="44" spans="1:18" ht="7.5" customHeight="1" x14ac:dyDescent="0.25">
      <c r="A44" s="4"/>
      <c r="B44" s="10"/>
      <c r="C44" s="12"/>
      <c r="D44" s="12"/>
      <c r="E44" s="12"/>
      <c r="F44" s="26"/>
      <c r="G44" s="26"/>
      <c r="H44" s="26"/>
      <c r="I44" s="26"/>
      <c r="J44" s="11"/>
      <c r="K44" s="4"/>
      <c r="L44" s="17"/>
      <c r="M44" s="4"/>
      <c r="N44" s="4"/>
      <c r="O44" s="4"/>
      <c r="P44" s="4"/>
      <c r="Q44" s="4"/>
      <c r="R44" s="4"/>
    </row>
    <row r="45" spans="1:18" ht="16.5" customHeight="1" x14ac:dyDescent="0.25">
      <c r="A45" s="4"/>
      <c r="B45" s="10"/>
      <c r="C45" s="12" t="s">
        <v>122</v>
      </c>
      <c r="D45" s="12"/>
      <c r="E45" s="64" t="s">
        <v>47</v>
      </c>
      <c r="F45" s="12"/>
      <c r="G45" s="90">
        <f>IC_Cntl_Area</f>
        <v>0</v>
      </c>
      <c r="H45" s="12"/>
      <c r="I45" s="12"/>
      <c r="J45" s="11"/>
      <c r="K45" s="4"/>
      <c r="L45" s="17" t="str">
        <f>IF(ISBLANK(IC_Cntl_Area),"Enter in Part I","")</f>
        <v>Enter in Part I</v>
      </c>
      <c r="M45" s="4"/>
      <c r="N45" s="4"/>
      <c r="O45" s="4"/>
      <c r="P45" s="4"/>
      <c r="Q45" s="4"/>
      <c r="R45" s="4"/>
    </row>
    <row r="46" spans="1:18" ht="16.5" customHeight="1" x14ac:dyDescent="0.25">
      <c r="A46" s="4"/>
      <c r="B46" s="10"/>
      <c r="C46" s="12"/>
      <c r="D46" s="12"/>
      <c r="E46" s="12" t="s">
        <v>22</v>
      </c>
      <c r="F46" s="26"/>
      <c r="G46" s="176"/>
      <c r="H46" s="176"/>
      <c r="I46" s="176"/>
      <c r="J46" s="11"/>
      <c r="K46" s="4"/>
      <c r="L46" s="17" t="str">
        <f>IF(ISBLANK(G46),"Required Information","")</f>
        <v>Required Information</v>
      </c>
      <c r="M46" s="4"/>
      <c r="N46" s="4"/>
      <c r="O46" s="4"/>
      <c r="P46" s="4"/>
      <c r="Q46" s="4"/>
      <c r="R46" s="4"/>
    </row>
    <row r="47" spans="1:18" ht="16.5" customHeight="1" x14ac:dyDescent="0.25">
      <c r="A47" s="4"/>
      <c r="B47" s="10"/>
      <c r="C47" s="12"/>
      <c r="D47" s="12"/>
      <c r="E47" s="12" t="s">
        <v>23</v>
      </c>
      <c r="F47" s="26"/>
      <c r="G47" s="176"/>
      <c r="H47" s="176"/>
      <c r="I47" s="176"/>
      <c r="J47" s="11"/>
      <c r="K47" s="4"/>
      <c r="L47" s="17" t="str">
        <f t="shared" ref="L47:L49" si="2">IF(ISBLANK(G47),"Required Information","")</f>
        <v>Required Information</v>
      </c>
      <c r="M47" s="4"/>
      <c r="N47" s="4"/>
      <c r="O47" s="4"/>
      <c r="P47" s="4"/>
      <c r="Q47" s="4"/>
      <c r="R47" s="4"/>
    </row>
    <row r="48" spans="1:18" ht="6.75" customHeight="1" x14ac:dyDescent="0.25">
      <c r="A48" s="4"/>
      <c r="B48" s="10"/>
      <c r="C48" s="12"/>
      <c r="D48" s="12"/>
      <c r="E48" s="12"/>
      <c r="F48" s="26"/>
      <c r="G48" s="26"/>
      <c r="H48" s="26"/>
      <c r="I48" s="26"/>
      <c r="J48" s="11"/>
      <c r="K48" s="4"/>
      <c r="L48" s="4"/>
      <c r="M48" s="4"/>
      <c r="N48" s="4"/>
      <c r="O48" s="4"/>
      <c r="P48" s="4"/>
      <c r="Q48" s="4"/>
      <c r="R48" s="4"/>
    </row>
    <row r="49" spans="1:18" ht="16.5" customHeight="1" x14ac:dyDescent="0.25">
      <c r="A49" s="4"/>
      <c r="B49" s="10"/>
      <c r="C49" s="12" t="s">
        <v>123</v>
      </c>
      <c r="D49" s="12"/>
      <c r="E49" s="12" t="s">
        <v>124</v>
      </c>
      <c r="F49" s="26"/>
      <c r="G49" s="176"/>
      <c r="H49" s="176"/>
      <c r="I49" s="176"/>
      <c r="J49" s="11"/>
      <c r="K49" s="4"/>
      <c r="L49" s="17" t="str">
        <f t="shared" si="2"/>
        <v>Required Information</v>
      </c>
      <c r="M49" s="4"/>
      <c r="N49" s="4"/>
      <c r="O49" s="4"/>
      <c r="P49" s="4"/>
      <c r="Q49" s="4"/>
      <c r="R49" s="4"/>
    </row>
    <row r="50" spans="1:18" x14ac:dyDescent="0.25">
      <c r="A50" s="4"/>
      <c r="B50" s="13"/>
      <c r="C50" s="14"/>
      <c r="D50" s="14"/>
      <c r="E50" s="14"/>
      <c r="F50" s="14"/>
      <c r="G50" s="14"/>
      <c r="H50" s="14"/>
      <c r="I50" s="14"/>
      <c r="J50" s="15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</sheetData>
  <sheetProtection password="EA31" sheet="1" objects="1" scenarios="1"/>
  <mergeCells count="13">
    <mergeCell ref="C16:I16"/>
    <mergeCell ref="G46:I46"/>
    <mergeCell ref="G47:I47"/>
    <mergeCell ref="G49:I49"/>
    <mergeCell ref="C32:I32"/>
    <mergeCell ref="C18:I18"/>
    <mergeCell ref="F8:I8"/>
    <mergeCell ref="F10:I10"/>
    <mergeCell ref="C3:I3"/>
    <mergeCell ref="C4:I4"/>
    <mergeCell ref="C5:I5"/>
    <mergeCell ref="F7:I7"/>
    <mergeCell ref="F9:I9"/>
  </mergeCells>
  <conditionalFormatting sqref="D19:H31">
    <cfRule type="expression" dxfId="12" priority="2">
      <formula>(NOT(Partial_Operation="Yes"))</formula>
    </cfRule>
  </conditionalFormatting>
  <conditionalFormatting sqref="E20:E31">
    <cfRule type="expression" dxfId="11" priority="3">
      <formula>($Q20&lt;=MONTH($I$15))</formula>
    </cfRule>
  </conditionalFormatting>
  <conditionalFormatting sqref="H42:H43">
    <cfRule type="expression" dxfId="10" priority="1">
      <formula>(NOT(Custom_UDRPF="Yes"))</formula>
    </cfRule>
  </conditionalFormatting>
  <dataValidations count="5">
    <dataValidation type="date" allowBlank="1" showInputMessage="1" showErrorMessage="1" promptTitle="Expected CO Date" prompt="Expected CO Date applies to first tranche placed in service (if &quot;Yes&quot; is selected above) or to full capacity operation (if &quot;No&quot; is selected&quot;).  OREC term of 25 or 20 years begins at actual CO Date in either case." sqref="I15" xr:uid="{00000000-0002-0000-0100-000000000000}">
      <formula1>43831</formula1>
      <formula2>47118</formula2>
    </dataValidation>
    <dataValidation type="list" allowBlank="1" showInputMessage="1" showErrorMessage="1" sqref="I14 I40" xr:uid="{00000000-0002-0000-0100-000001000000}">
      <formula1>"Yes, No"</formula1>
    </dataValidation>
    <dataValidation type="decimal" allowBlank="1" showInputMessage="1" showErrorMessage="1" sqref="E20:H31" xr:uid="{00000000-0002-0000-0100-000002000000}">
      <formula1>0</formula1>
      <formula2>InstCap</formula2>
    </dataValidation>
    <dataValidation type="decimal" allowBlank="1" showInputMessage="1" showErrorMessage="1" sqref="H42:H43" xr:uid="{00000000-0002-0000-0100-000003000000}">
      <formula1>0</formula1>
      <formula2>1</formula2>
    </dataValidation>
    <dataValidation type="decimal" allowBlank="1" showInputMessage="1" showErrorMessage="1" promptTitle="P10 MWh" sqref="H37" xr:uid="{00000000-0002-0000-0100-000004000000}">
      <formula1>0.01</formula1>
      <formula2>10000000</formula2>
    </dataValidation>
  </dataValidations>
  <pageMargins left="1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16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15" width="9" customWidth="1"/>
    <col min="16" max="16" width="2.5703125" customWidth="1"/>
    <col min="17" max="17" width="10.42578125" customWidth="1"/>
    <col min="18" max="19" width="4.85546875" customWidth="1"/>
    <col min="24" max="25" width="10.42578125" customWidth="1"/>
  </cols>
  <sheetData>
    <row r="1" spans="1:2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</row>
    <row r="2" spans="1:27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"/>
      <c r="T2" s="4"/>
      <c r="U2" s="4"/>
      <c r="V2" s="4"/>
      <c r="W2" s="4"/>
      <c r="X2" s="4"/>
      <c r="Y2" s="4"/>
      <c r="Z2" s="4"/>
      <c r="AA2" s="4"/>
    </row>
    <row r="3" spans="1:27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"/>
      <c r="S3" s="4"/>
      <c r="T3" s="4"/>
      <c r="U3" s="4"/>
      <c r="V3" s="4"/>
      <c r="W3" s="4"/>
      <c r="X3" s="4"/>
      <c r="Y3" s="4"/>
      <c r="Z3" s="4"/>
      <c r="AA3" s="4"/>
    </row>
    <row r="4" spans="1:27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"/>
      <c r="S4" s="4"/>
      <c r="T4" s="4"/>
      <c r="U4" s="4"/>
      <c r="V4" s="4"/>
      <c r="W4" s="4"/>
      <c r="X4" s="4"/>
      <c r="Y4" s="4"/>
      <c r="Z4" s="4"/>
      <c r="AA4" s="4"/>
    </row>
    <row r="5" spans="1:27" ht="15.75" x14ac:dyDescent="0.25">
      <c r="A5" s="4"/>
      <c r="B5" s="10"/>
      <c r="C5" s="159" t="s">
        <v>24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1"/>
      <c r="S5" s="4"/>
      <c r="T5" s="4"/>
      <c r="U5" s="4"/>
      <c r="V5" s="4"/>
      <c r="W5" s="4"/>
      <c r="X5" s="4"/>
      <c r="Y5" s="4"/>
      <c r="Z5" s="4"/>
      <c r="AA5" s="4"/>
    </row>
    <row r="6" spans="1:27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1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73"/>
      <c r="O7" s="173"/>
      <c r="P7" s="173"/>
      <c r="Q7" s="12"/>
      <c r="R7" s="11"/>
      <c r="S7" s="4"/>
      <c r="T7" s="17" t="str">
        <f>IF(ISBLANK(Project_Sponsor),"Enter in Part I","")</f>
        <v/>
      </c>
      <c r="U7" s="4"/>
      <c r="V7" s="4"/>
      <c r="W7" s="4"/>
      <c r="X7" s="4"/>
      <c r="Y7" s="4"/>
      <c r="Z7" s="4"/>
      <c r="AA7" s="4"/>
    </row>
    <row r="8" spans="1:27" x14ac:dyDescent="0.25">
      <c r="A8" s="4"/>
      <c r="B8" s="10"/>
      <c r="C8" s="12" t="str">
        <f>Part_I!$C$11</f>
        <v>Offshore Wind Generation Facility Name</v>
      </c>
      <c r="D8" s="12"/>
      <c r="E8" s="12"/>
      <c r="F8" s="12"/>
      <c r="G8" s="103"/>
      <c r="H8" s="173" t="str">
        <f>Facility_Name</f>
        <v xml:space="preserve">  </v>
      </c>
      <c r="I8" s="173"/>
      <c r="J8" s="173"/>
      <c r="K8" s="173"/>
      <c r="L8" s="173"/>
      <c r="M8" s="173"/>
      <c r="N8" s="173"/>
      <c r="O8" s="173"/>
      <c r="P8" s="173"/>
      <c r="Q8" s="32"/>
      <c r="R8" s="11"/>
      <c r="S8" s="4"/>
      <c r="T8" s="17" t="str">
        <f>IF(ISBLANK(Facility_Name),"Enter in Part I","")</f>
        <v/>
      </c>
      <c r="U8" s="4"/>
      <c r="V8" s="4"/>
      <c r="W8" s="4"/>
      <c r="X8" s="4"/>
      <c r="Y8" s="4"/>
      <c r="Z8" s="4"/>
      <c r="AA8" s="4"/>
    </row>
    <row r="9" spans="1:27" ht="17.25" customHeight="1" x14ac:dyDescent="0.25">
      <c r="A9" s="4"/>
      <c r="B9" s="10"/>
      <c r="C9" s="12" t="str">
        <f>Part_I!$C$16</f>
        <v>Offer Data Form ID Name</v>
      </c>
      <c r="D9" s="12"/>
      <c r="E9" s="12"/>
      <c r="F9" s="12"/>
      <c r="G9" s="32"/>
      <c r="H9" s="174" t="str">
        <f>Offer_Data_Form_ID_Name</f>
        <v/>
      </c>
      <c r="I9" s="174"/>
      <c r="J9" s="174"/>
      <c r="K9" s="174"/>
      <c r="L9" s="174"/>
      <c r="M9" s="174"/>
      <c r="N9" s="174"/>
      <c r="O9" s="174"/>
      <c r="P9" s="174"/>
      <c r="Q9" s="32"/>
      <c r="R9" s="11"/>
      <c r="S9" s="4"/>
      <c r="T9" s="17" t="str">
        <f>IF(Offer_Data_Form_ID_Name="","Enter in Part I","")</f>
        <v>Enter in Part I</v>
      </c>
      <c r="U9" s="4"/>
      <c r="V9" s="4"/>
      <c r="W9" s="4"/>
      <c r="X9" s="4"/>
      <c r="Y9" s="4"/>
      <c r="Z9" s="4"/>
      <c r="AA9" s="4"/>
    </row>
    <row r="10" spans="1:27" ht="15.75" customHeight="1" x14ac:dyDescent="0.25">
      <c r="A10" s="4"/>
      <c r="B10" s="10"/>
      <c r="C10" s="12"/>
      <c r="D10" s="12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1"/>
      <c r="S10" s="4"/>
      <c r="T10" s="17"/>
      <c r="U10" s="4"/>
      <c r="V10" s="4"/>
      <c r="W10" s="4"/>
      <c r="X10" s="4"/>
      <c r="Y10" s="4"/>
      <c r="Z10" s="4"/>
      <c r="AA10" s="4"/>
    </row>
    <row r="11" spans="1:27" ht="15.75" customHeight="1" x14ac:dyDescent="0.25">
      <c r="A11" s="4"/>
      <c r="B11" s="10"/>
      <c r="C11" s="184" t="s">
        <v>131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1"/>
      <c r="S11" s="4"/>
      <c r="T11" s="17"/>
      <c r="U11" s="4"/>
      <c r="V11" s="4"/>
      <c r="W11" s="4"/>
      <c r="X11" s="4"/>
      <c r="Y11" s="4"/>
      <c r="Z11" s="4"/>
      <c r="AA11" s="4"/>
    </row>
    <row r="12" spans="1:27" ht="15.75" customHeight="1" x14ac:dyDescent="0.25">
      <c r="A12" s="4"/>
      <c r="B12" s="10"/>
      <c r="C12" s="179" t="s">
        <v>43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1"/>
      <c r="S12" s="4"/>
      <c r="T12" s="17"/>
      <c r="U12" s="4"/>
      <c r="V12" s="4"/>
      <c r="W12" s="4"/>
      <c r="X12" s="4"/>
      <c r="Y12" s="4"/>
      <c r="Z12" s="4"/>
      <c r="AA12" s="4"/>
    </row>
    <row r="13" spans="1:27" ht="15.75" customHeight="1" x14ac:dyDescent="0.25">
      <c r="A13" s="4"/>
      <c r="B13" s="10"/>
      <c r="C13" s="2" t="s">
        <v>26</v>
      </c>
      <c r="D13" s="2" t="s">
        <v>10</v>
      </c>
      <c r="E13" s="2" t="s">
        <v>11</v>
      </c>
      <c r="F13" s="30" t="s">
        <v>12</v>
      </c>
      <c r="G13" s="30" t="s">
        <v>13</v>
      </c>
      <c r="H13" s="30" t="s">
        <v>14</v>
      </c>
      <c r="I13" s="30" t="s">
        <v>15</v>
      </c>
      <c r="J13" s="30" t="s">
        <v>16</v>
      </c>
      <c r="K13" s="30" t="s">
        <v>17</v>
      </c>
      <c r="L13" s="30" t="s">
        <v>18</v>
      </c>
      <c r="M13" s="30" t="s">
        <v>19</v>
      </c>
      <c r="N13" s="30" t="s">
        <v>20</v>
      </c>
      <c r="O13" s="30" t="s">
        <v>21</v>
      </c>
      <c r="P13" s="34"/>
      <c r="Q13" s="26"/>
      <c r="R13" s="11"/>
      <c r="S13" s="4"/>
      <c r="T13" s="16" t="s">
        <v>29</v>
      </c>
      <c r="U13" s="4"/>
      <c r="V13" s="4">
        <f>COUNT(D14:O37)</f>
        <v>0</v>
      </c>
      <c r="W13" s="4"/>
      <c r="X13" s="4"/>
      <c r="Y13" s="4"/>
      <c r="Z13" s="4"/>
      <c r="AA13" s="4"/>
    </row>
    <row r="14" spans="1:27" ht="15.75" customHeight="1" x14ac:dyDescent="0.25">
      <c r="A14" s="4"/>
      <c r="B14" s="10"/>
      <c r="C14" s="2">
        <v>1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36"/>
      <c r="Q14" s="26"/>
      <c r="R14" s="11"/>
      <c r="S14" s="4"/>
      <c r="T14" s="17" t="str">
        <f>IF(V13&lt;288,"All cells in table must contain a value","")</f>
        <v>All cells in table must contain a value</v>
      </c>
      <c r="U14" s="4"/>
      <c r="V14" s="4"/>
      <c r="W14" s="4"/>
      <c r="X14" s="4"/>
      <c r="Y14" s="4"/>
      <c r="Z14" s="4"/>
      <c r="AA14" s="4"/>
    </row>
    <row r="15" spans="1:27" ht="15.75" customHeight="1" x14ac:dyDescent="0.25">
      <c r="A15" s="4"/>
      <c r="B15" s="10"/>
      <c r="C15" s="2">
        <f>C14+1</f>
        <v>2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36"/>
      <c r="Q15" s="26"/>
      <c r="R15" s="11"/>
      <c r="S15" s="4"/>
      <c r="T15" s="17"/>
      <c r="U15" s="4"/>
      <c r="V15" s="4"/>
      <c r="W15" s="4"/>
      <c r="X15" s="4"/>
      <c r="Y15" s="4"/>
      <c r="Z15" s="4"/>
      <c r="AA15" s="4"/>
    </row>
    <row r="16" spans="1:27" ht="15.75" customHeight="1" x14ac:dyDescent="0.25">
      <c r="A16" s="4"/>
      <c r="B16" s="10"/>
      <c r="C16" s="2">
        <f t="shared" ref="C16:C37" si="0">C15+1</f>
        <v>3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36"/>
      <c r="Q16" s="26"/>
      <c r="R16" s="11"/>
      <c r="S16" s="4"/>
      <c r="T16" s="17"/>
      <c r="U16" s="4"/>
      <c r="V16" s="4"/>
      <c r="W16" s="4"/>
      <c r="X16" s="4"/>
      <c r="Y16" s="4"/>
      <c r="Z16" s="4"/>
      <c r="AA16" s="4"/>
    </row>
    <row r="17" spans="1:27" ht="15.75" customHeight="1" x14ac:dyDescent="0.25">
      <c r="A17" s="4"/>
      <c r="B17" s="10"/>
      <c r="C17" s="2">
        <f t="shared" si="0"/>
        <v>4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36"/>
      <c r="Q17" s="26"/>
      <c r="R17" s="11"/>
      <c r="S17" s="4"/>
      <c r="T17" s="17"/>
      <c r="U17" s="4"/>
      <c r="V17" s="4"/>
      <c r="W17" s="4"/>
      <c r="X17" s="4"/>
      <c r="Y17" s="4"/>
      <c r="Z17" s="4"/>
      <c r="AA17" s="4"/>
    </row>
    <row r="18" spans="1:27" ht="15.75" customHeight="1" x14ac:dyDescent="0.25">
      <c r="A18" s="4"/>
      <c r="B18" s="10"/>
      <c r="C18" s="2">
        <f t="shared" si="0"/>
        <v>5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36"/>
      <c r="Q18" s="26"/>
      <c r="R18" s="11"/>
      <c r="S18" s="4"/>
      <c r="T18" s="17"/>
      <c r="U18" s="4"/>
      <c r="V18" s="4"/>
      <c r="W18" s="4"/>
      <c r="X18" s="4"/>
      <c r="Y18" s="4"/>
      <c r="Z18" s="4"/>
      <c r="AA18" s="4"/>
    </row>
    <row r="19" spans="1:27" ht="15.75" customHeight="1" x14ac:dyDescent="0.25">
      <c r="A19" s="4"/>
      <c r="B19" s="10"/>
      <c r="C19" s="2">
        <f t="shared" si="0"/>
        <v>6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36"/>
      <c r="Q19" s="26"/>
      <c r="R19" s="11"/>
      <c r="S19" s="4"/>
      <c r="T19" s="17"/>
      <c r="U19" s="4"/>
      <c r="V19" s="4"/>
      <c r="W19" s="4"/>
      <c r="X19" s="4"/>
      <c r="Y19" s="4"/>
      <c r="Z19" s="4"/>
      <c r="AA19" s="4"/>
    </row>
    <row r="20" spans="1:27" ht="15.75" customHeight="1" x14ac:dyDescent="0.25">
      <c r="A20" s="4"/>
      <c r="B20" s="10"/>
      <c r="C20" s="2">
        <f t="shared" si="0"/>
        <v>7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36"/>
      <c r="Q20" s="26"/>
      <c r="R20" s="11"/>
      <c r="S20" s="4"/>
      <c r="T20" s="17"/>
      <c r="U20" s="4"/>
      <c r="V20" s="4"/>
      <c r="W20" s="4"/>
      <c r="X20" s="4"/>
      <c r="Y20" s="4"/>
      <c r="Z20" s="4"/>
      <c r="AA20" s="4"/>
    </row>
    <row r="21" spans="1:27" ht="15.75" customHeight="1" x14ac:dyDescent="0.25">
      <c r="A21" s="4"/>
      <c r="B21" s="10"/>
      <c r="C21" s="2">
        <f t="shared" si="0"/>
        <v>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36"/>
      <c r="Q21" s="26"/>
      <c r="R21" s="11"/>
      <c r="S21" s="4"/>
      <c r="T21" s="17"/>
      <c r="U21" s="4"/>
      <c r="V21" s="4"/>
      <c r="W21" s="4"/>
      <c r="X21" s="4"/>
      <c r="Y21" s="4"/>
      <c r="Z21" s="4"/>
      <c r="AA21" s="4"/>
    </row>
    <row r="22" spans="1:27" ht="15.75" customHeight="1" x14ac:dyDescent="0.25">
      <c r="A22" s="4"/>
      <c r="B22" s="10"/>
      <c r="C22" s="2">
        <f t="shared" si="0"/>
        <v>9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36"/>
      <c r="Q22" s="26"/>
      <c r="R22" s="11"/>
      <c r="S22" s="4"/>
      <c r="T22" s="17"/>
      <c r="U22" s="4"/>
      <c r="V22" s="4"/>
      <c r="W22" s="4"/>
      <c r="X22" s="4"/>
      <c r="Y22" s="4"/>
      <c r="Z22" s="4"/>
      <c r="AA22" s="4"/>
    </row>
    <row r="23" spans="1:27" ht="15.75" customHeight="1" x14ac:dyDescent="0.25">
      <c r="A23" s="4"/>
      <c r="B23" s="10"/>
      <c r="C23" s="2">
        <f t="shared" si="0"/>
        <v>10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36"/>
      <c r="Q23" s="26"/>
      <c r="R23" s="11"/>
      <c r="S23" s="4"/>
      <c r="T23" s="17"/>
      <c r="U23" s="4"/>
      <c r="V23" s="4"/>
      <c r="W23" s="4"/>
      <c r="X23" s="4"/>
      <c r="Y23" s="4"/>
      <c r="Z23" s="4"/>
      <c r="AA23" s="4"/>
    </row>
    <row r="24" spans="1:27" ht="15.75" customHeight="1" x14ac:dyDescent="0.25">
      <c r="A24" s="4"/>
      <c r="B24" s="10"/>
      <c r="C24" s="2">
        <f t="shared" si="0"/>
        <v>11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36"/>
      <c r="Q24" s="26"/>
      <c r="R24" s="11"/>
      <c r="S24" s="4"/>
      <c r="T24" s="17"/>
      <c r="U24" s="4"/>
      <c r="V24" s="4"/>
      <c r="W24" s="4"/>
      <c r="X24" s="4"/>
      <c r="Y24" s="4"/>
      <c r="Z24" s="4"/>
      <c r="AA24" s="4"/>
    </row>
    <row r="25" spans="1:27" ht="15.75" customHeight="1" x14ac:dyDescent="0.25">
      <c r="A25" s="4"/>
      <c r="B25" s="10"/>
      <c r="C25" s="2">
        <f t="shared" si="0"/>
        <v>12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36"/>
      <c r="Q25" s="26"/>
      <c r="R25" s="11"/>
      <c r="S25" s="4"/>
      <c r="T25" s="17"/>
      <c r="U25" s="4"/>
      <c r="V25" s="4"/>
      <c r="W25" s="4"/>
      <c r="X25" s="4"/>
      <c r="Y25" s="4"/>
      <c r="Z25" s="4"/>
      <c r="AA25" s="4"/>
    </row>
    <row r="26" spans="1:27" ht="15.75" customHeight="1" x14ac:dyDescent="0.25">
      <c r="A26" s="4"/>
      <c r="B26" s="10"/>
      <c r="C26" s="2">
        <f t="shared" si="0"/>
        <v>13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36"/>
      <c r="Q26" s="26"/>
      <c r="R26" s="11"/>
      <c r="S26" s="4"/>
      <c r="T26" s="17"/>
      <c r="U26" s="4"/>
      <c r="V26" s="4"/>
      <c r="W26" s="4"/>
      <c r="X26" s="4"/>
      <c r="Y26" s="4"/>
      <c r="Z26" s="4"/>
      <c r="AA26" s="4"/>
    </row>
    <row r="27" spans="1:27" ht="15.75" customHeight="1" x14ac:dyDescent="0.25">
      <c r="A27" s="4"/>
      <c r="B27" s="10"/>
      <c r="C27" s="2">
        <f t="shared" si="0"/>
        <v>14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36"/>
      <c r="Q27" s="26"/>
      <c r="R27" s="11"/>
      <c r="S27" s="4"/>
      <c r="T27" s="17"/>
      <c r="U27" s="4"/>
      <c r="V27" s="4"/>
      <c r="W27" s="4"/>
      <c r="X27" s="4"/>
      <c r="Y27" s="4"/>
      <c r="Z27" s="4"/>
      <c r="AA27" s="4"/>
    </row>
    <row r="28" spans="1:27" ht="15.75" customHeight="1" x14ac:dyDescent="0.25">
      <c r="A28" s="4"/>
      <c r="B28" s="10"/>
      <c r="C28" s="2">
        <f t="shared" si="0"/>
        <v>15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36"/>
      <c r="Q28" s="26"/>
      <c r="R28" s="11"/>
      <c r="S28" s="4"/>
      <c r="T28" s="17"/>
      <c r="U28" s="4"/>
      <c r="V28" s="4"/>
      <c r="W28" s="4"/>
      <c r="X28" s="4"/>
      <c r="Y28" s="4"/>
      <c r="Z28" s="4"/>
      <c r="AA28" s="4"/>
    </row>
    <row r="29" spans="1:27" ht="15.75" customHeight="1" x14ac:dyDescent="0.25">
      <c r="A29" s="4"/>
      <c r="B29" s="10"/>
      <c r="C29" s="2">
        <f t="shared" si="0"/>
        <v>16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36"/>
      <c r="Q29" s="26"/>
      <c r="R29" s="11"/>
      <c r="S29" s="4"/>
      <c r="T29" s="17"/>
      <c r="U29" s="4"/>
      <c r="V29" s="4"/>
      <c r="W29" s="4"/>
      <c r="X29" s="4"/>
      <c r="Y29" s="4"/>
      <c r="Z29" s="4"/>
      <c r="AA29" s="4"/>
    </row>
    <row r="30" spans="1:27" ht="15.75" customHeight="1" x14ac:dyDescent="0.25">
      <c r="A30" s="4"/>
      <c r="B30" s="10"/>
      <c r="C30" s="2">
        <f t="shared" si="0"/>
        <v>17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36"/>
      <c r="Q30" s="26"/>
      <c r="R30" s="11"/>
      <c r="S30" s="4"/>
      <c r="T30" s="17"/>
      <c r="U30" s="4"/>
      <c r="V30" s="4"/>
      <c r="W30" s="4"/>
      <c r="X30" s="4"/>
      <c r="Y30" s="4"/>
      <c r="Z30" s="4"/>
      <c r="AA30" s="4"/>
    </row>
    <row r="31" spans="1:27" ht="15.75" customHeight="1" x14ac:dyDescent="0.25">
      <c r="A31" s="4"/>
      <c r="B31" s="10"/>
      <c r="C31" s="2">
        <f t="shared" si="0"/>
        <v>18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36"/>
      <c r="Q31" s="26"/>
      <c r="R31" s="11"/>
      <c r="S31" s="4"/>
      <c r="T31" s="17"/>
      <c r="U31" s="4"/>
      <c r="V31" s="4"/>
      <c r="W31" s="4"/>
      <c r="X31" s="4"/>
      <c r="Y31" s="4"/>
      <c r="Z31" s="4"/>
      <c r="AA31" s="4"/>
    </row>
    <row r="32" spans="1:27" ht="15.75" customHeight="1" x14ac:dyDescent="0.25">
      <c r="A32" s="4"/>
      <c r="B32" s="10"/>
      <c r="C32" s="2">
        <f t="shared" si="0"/>
        <v>19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36"/>
      <c r="Q32" s="26"/>
      <c r="R32" s="11"/>
      <c r="S32" s="4"/>
      <c r="T32" s="17"/>
      <c r="U32" s="4"/>
      <c r="V32" s="4"/>
      <c r="W32" s="4"/>
      <c r="X32" s="4"/>
      <c r="Y32" s="4"/>
      <c r="Z32" s="4"/>
      <c r="AA32" s="4"/>
    </row>
    <row r="33" spans="1:27" ht="15.75" customHeight="1" x14ac:dyDescent="0.25">
      <c r="A33" s="4"/>
      <c r="B33" s="10"/>
      <c r="C33" s="2">
        <f t="shared" si="0"/>
        <v>20</v>
      </c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36"/>
      <c r="Q33" s="26"/>
      <c r="R33" s="11"/>
      <c r="S33" s="4"/>
      <c r="T33" s="17"/>
      <c r="U33" s="4"/>
      <c r="V33" s="4"/>
      <c r="W33" s="4"/>
      <c r="X33" s="4"/>
      <c r="Y33" s="4"/>
      <c r="Z33" s="4"/>
      <c r="AA33" s="4"/>
    </row>
    <row r="34" spans="1:27" ht="15.75" customHeight="1" x14ac:dyDescent="0.25">
      <c r="A34" s="4"/>
      <c r="B34" s="10"/>
      <c r="C34" s="2">
        <f t="shared" si="0"/>
        <v>21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6"/>
      <c r="Q34" s="26"/>
      <c r="R34" s="11"/>
      <c r="S34" s="4"/>
      <c r="T34" s="17"/>
      <c r="U34" s="4"/>
      <c r="V34" s="4"/>
      <c r="W34" s="4"/>
      <c r="X34" s="4"/>
      <c r="Y34" s="4"/>
      <c r="Z34" s="4"/>
      <c r="AA34" s="4"/>
    </row>
    <row r="35" spans="1:27" ht="15.75" customHeight="1" x14ac:dyDescent="0.25">
      <c r="A35" s="4"/>
      <c r="B35" s="10"/>
      <c r="C35" s="2">
        <f t="shared" si="0"/>
        <v>22</v>
      </c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36"/>
      <c r="Q35" s="26"/>
      <c r="R35" s="11"/>
      <c r="S35" s="4"/>
      <c r="T35" s="17"/>
      <c r="U35" s="4"/>
      <c r="V35" s="4"/>
      <c r="W35" s="4"/>
      <c r="X35" s="4"/>
      <c r="Y35" s="4"/>
      <c r="Z35" s="4"/>
      <c r="AA35" s="4"/>
    </row>
    <row r="36" spans="1:27" ht="15.75" customHeight="1" x14ac:dyDescent="0.25">
      <c r="A36" s="4"/>
      <c r="B36" s="10"/>
      <c r="C36" s="2">
        <f t="shared" si="0"/>
        <v>23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36"/>
      <c r="Q36" s="26"/>
      <c r="R36" s="11"/>
      <c r="S36" s="4"/>
      <c r="T36" s="17"/>
      <c r="U36" s="4"/>
      <c r="V36" s="4"/>
      <c r="W36" s="4"/>
      <c r="X36" s="4"/>
      <c r="Y36" s="4"/>
      <c r="Z36" s="4"/>
      <c r="AA36" s="4"/>
    </row>
    <row r="37" spans="1:27" ht="15.75" customHeight="1" x14ac:dyDescent="0.25">
      <c r="A37" s="4"/>
      <c r="B37" s="10"/>
      <c r="C37" s="2">
        <f t="shared" si="0"/>
        <v>24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36"/>
      <c r="Q37" s="26"/>
      <c r="R37" s="11"/>
      <c r="S37" s="4"/>
      <c r="T37" s="17"/>
      <c r="U37" s="4"/>
      <c r="V37" s="4"/>
      <c r="W37" s="4"/>
      <c r="X37" s="4"/>
      <c r="Y37" s="4"/>
      <c r="Z37" s="4"/>
      <c r="AA37" s="4"/>
    </row>
    <row r="38" spans="1:27" ht="15.75" customHeight="1" x14ac:dyDescent="0.25">
      <c r="A38" s="4"/>
      <c r="B38" s="10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1"/>
      <c r="S38" s="4"/>
      <c r="T38" s="17"/>
      <c r="U38" s="4"/>
      <c r="V38" s="4"/>
      <c r="W38" s="4"/>
      <c r="X38" s="4"/>
      <c r="Y38" s="4"/>
      <c r="Z38" s="4"/>
      <c r="AA38" s="4"/>
    </row>
    <row r="39" spans="1:27" ht="15.75" customHeight="1" x14ac:dyDescent="0.25">
      <c r="A39" s="4"/>
      <c r="B39" s="10"/>
      <c r="C39" s="147" t="s">
        <v>132</v>
      </c>
      <c r="D39" s="37">
        <f>SUM(D14:D37)/24</f>
        <v>0</v>
      </c>
      <c r="E39" s="37">
        <f t="shared" ref="E39:O39" si="1">SUM(E14:E37)/24</f>
        <v>0</v>
      </c>
      <c r="F39" s="37">
        <f t="shared" si="1"/>
        <v>0</v>
      </c>
      <c r="G39" s="37">
        <f t="shared" si="1"/>
        <v>0</v>
      </c>
      <c r="H39" s="37">
        <f t="shared" si="1"/>
        <v>0</v>
      </c>
      <c r="I39" s="37">
        <f t="shared" si="1"/>
        <v>0</v>
      </c>
      <c r="J39" s="37">
        <f t="shared" si="1"/>
        <v>0</v>
      </c>
      <c r="K39" s="37">
        <f t="shared" si="1"/>
        <v>0</v>
      </c>
      <c r="L39" s="37">
        <f t="shared" si="1"/>
        <v>0</v>
      </c>
      <c r="M39" s="37">
        <f t="shared" si="1"/>
        <v>0</v>
      </c>
      <c r="N39" s="37">
        <f t="shared" si="1"/>
        <v>0</v>
      </c>
      <c r="O39" s="37">
        <f t="shared" si="1"/>
        <v>0</v>
      </c>
      <c r="P39" s="35"/>
      <c r="Q39" s="37">
        <f>SUMPRODUCT(D39:O39,D40:O40)/Q40</f>
        <v>0</v>
      </c>
      <c r="R39" s="11"/>
      <c r="S39" s="4"/>
      <c r="T39" s="17"/>
      <c r="U39" s="4"/>
      <c r="V39" s="4"/>
      <c r="W39" s="4"/>
      <c r="X39" s="4"/>
      <c r="Y39" s="4"/>
      <c r="Z39" s="4"/>
      <c r="AA39" s="4"/>
    </row>
    <row r="40" spans="1:27" ht="15.75" customHeight="1" x14ac:dyDescent="0.25">
      <c r="A40" s="4"/>
      <c r="B40" s="10"/>
      <c r="C40" s="20" t="s">
        <v>27</v>
      </c>
      <c r="D40" s="39">
        <f>31*24</f>
        <v>744</v>
      </c>
      <c r="E40" s="39">
        <f>28*24</f>
        <v>672</v>
      </c>
      <c r="F40" s="39">
        <f t="shared" ref="F40:O40" si="2">31*24</f>
        <v>744</v>
      </c>
      <c r="G40" s="39">
        <f>30*24</f>
        <v>720</v>
      </c>
      <c r="H40" s="39">
        <f t="shared" si="2"/>
        <v>744</v>
      </c>
      <c r="I40" s="39">
        <f>30*24</f>
        <v>720</v>
      </c>
      <c r="J40" s="39">
        <f t="shared" si="2"/>
        <v>744</v>
      </c>
      <c r="K40" s="39">
        <f t="shared" si="2"/>
        <v>744</v>
      </c>
      <c r="L40" s="39">
        <f>30*24</f>
        <v>720</v>
      </c>
      <c r="M40" s="39">
        <f t="shared" si="2"/>
        <v>744</v>
      </c>
      <c r="N40" s="39">
        <f>30*24</f>
        <v>720</v>
      </c>
      <c r="O40" s="39">
        <f t="shared" si="2"/>
        <v>744</v>
      </c>
      <c r="P40" s="38"/>
      <c r="Q40" s="40">
        <f>SUM(D40:O40)</f>
        <v>8760</v>
      </c>
      <c r="R40" s="11"/>
      <c r="S40" s="4"/>
      <c r="T40" s="17"/>
      <c r="U40" s="4"/>
      <c r="V40" s="4"/>
      <c r="W40" s="4"/>
      <c r="X40" s="4"/>
      <c r="Y40" s="4"/>
      <c r="Z40" s="4"/>
      <c r="AA40" s="4"/>
    </row>
    <row r="41" spans="1:27" x14ac:dyDescent="0.25">
      <c r="A41" s="4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x14ac:dyDescent="0.25">
      <c r="A43" s="4"/>
      <c r="B43" s="6"/>
      <c r="C43" s="145" t="str">
        <f>Part_I!$C$2</f>
        <v>DRAFT / All Contents Subject to Further Deliberation and Final Decision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  <c r="S43" s="4"/>
      <c r="T43" s="4"/>
      <c r="U43" s="4"/>
      <c r="V43" s="4"/>
      <c r="W43" s="4"/>
      <c r="X43" s="4"/>
      <c r="Y43" s="4"/>
      <c r="Z43" s="4"/>
      <c r="AA43" s="4"/>
    </row>
    <row r="44" spans="1:27" ht="18.75" x14ac:dyDescent="0.3">
      <c r="A44" s="4"/>
      <c r="B44" s="10"/>
      <c r="C44" s="158" t="str">
        <f>Part_I!$C$3</f>
        <v>Offer Data Form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1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x14ac:dyDescent="0.25">
      <c r="A45" s="4"/>
      <c r="B45" s="10"/>
      <c r="C45" s="159" t="str">
        <f>Part_I!$C$4</f>
        <v>NYSERDA RFP No.  ORECRFP18-1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1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x14ac:dyDescent="0.25">
      <c r="A46" s="4"/>
      <c r="B46" s="10"/>
      <c r="C46" s="159" t="s">
        <v>24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1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5">
      <c r="A47" s="4"/>
      <c r="B47" s="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5">
      <c r="A48" s="4"/>
      <c r="B48" s="10"/>
      <c r="C48" s="12" t="str">
        <f>Part_I!$C$9</f>
        <v>Proposer Name</v>
      </c>
      <c r="D48" s="12"/>
      <c r="E48" s="12"/>
      <c r="F48" s="12"/>
      <c r="G48" s="12"/>
      <c r="H48" s="173" t="str">
        <f>Project_Sponsor</f>
        <v xml:space="preserve">  </v>
      </c>
      <c r="I48" s="173"/>
      <c r="J48" s="173"/>
      <c r="K48" s="173"/>
      <c r="L48" s="173"/>
      <c r="M48" s="173"/>
      <c r="N48" s="173"/>
      <c r="O48" s="173"/>
      <c r="P48" s="173"/>
      <c r="Q48" s="12"/>
      <c r="R48" s="11"/>
      <c r="S48" s="4"/>
      <c r="T48" s="17" t="str">
        <f>IF(ISBLANK(Project_Sponsor),"Enter in Part I","")</f>
        <v/>
      </c>
      <c r="U48" s="4"/>
      <c r="V48" s="4"/>
      <c r="W48" s="4"/>
      <c r="X48" s="4"/>
      <c r="Y48" s="4"/>
      <c r="Z48" s="4"/>
      <c r="AA48" s="4"/>
    </row>
    <row r="49" spans="1:27" x14ac:dyDescent="0.25">
      <c r="A49" s="4"/>
      <c r="B49" s="10"/>
      <c r="C49" s="12" t="str">
        <f>Part_I!$C$11</f>
        <v>Offshore Wind Generation Facility Name</v>
      </c>
      <c r="D49" s="12"/>
      <c r="E49" s="12"/>
      <c r="F49" s="32"/>
      <c r="G49" s="32"/>
      <c r="H49" s="173" t="str">
        <f>Facility_Name</f>
        <v xml:space="preserve">  </v>
      </c>
      <c r="I49" s="173"/>
      <c r="J49" s="173"/>
      <c r="K49" s="173"/>
      <c r="L49" s="173"/>
      <c r="M49" s="173"/>
      <c r="N49" s="173"/>
      <c r="O49" s="173"/>
      <c r="P49" s="173"/>
      <c r="Q49" s="32"/>
      <c r="R49" s="11"/>
      <c r="S49" s="4"/>
      <c r="T49" s="17" t="str">
        <f>IF(ISBLANK(Facility_Name),"Enter in Part I","")</f>
        <v/>
      </c>
      <c r="U49" s="4"/>
      <c r="V49" s="4"/>
      <c r="W49" s="4"/>
      <c r="X49" s="4"/>
      <c r="Y49" s="4"/>
      <c r="Z49" s="4"/>
      <c r="AA49" s="4"/>
    </row>
    <row r="50" spans="1:27" x14ac:dyDescent="0.25">
      <c r="A50" s="4"/>
      <c r="B50" s="10"/>
      <c r="C50" s="12" t="str">
        <f>Part_I!$C$16</f>
        <v>Offer Data Form ID Name</v>
      </c>
      <c r="D50" s="12"/>
      <c r="E50" s="12"/>
      <c r="F50" s="12"/>
      <c r="G50" s="32"/>
      <c r="H50" s="174" t="str">
        <f>Offer_Data_Form_ID_Name</f>
        <v/>
      </c>
      <c r="I50" s="174"/>
      <c r="J50" s="174"/>
      <c r="K50" s="174"/>
      <c r="L50" s="174"/>
      <c r="M50" s="174"/>
      <c r="N50" s="174"/>
      <c r="O50" s="174"/>
      <c r="P50" s="174"/>
      <c r="Q50" s="32"/>
      <c r="R50" s="11"/>
      <c r="S50" s="4"/>
      <c r="T50" s="17" t="str">
        <f>IF(Offer_Data_Form_ID_Name="","Enter in Part I","")</f>
        <v>Enter in Part I</v>
      </c>
      <c r="U50" s="4"/>
      <c r="V50" s="4"/>
      <c r="W50" s="4"/>
      <c r="X50" s="4"/>
      <c r="Y50" s="4"/>
      <c r="Z50" s="4"/>
      <c r="AA50" s="4"/>
    </row>
    <row r="51" spans="1:27" x14ac:dyDescent="0.25">
      <c r="A51" s="4"/>
      <c r="B51" s="10"/>
      <c r="C51" s="12"/>
      <c r="D51" s="12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11"/>
      <c r="S51" s="4"/>
      <c r="T51" s="17"/>
      <c r="U51" s="4"/>
      <c r="V51" s="4"/>
      <c r="W51" s="4"/>
      <c r="X51" s="4"/>
      <c r="Y51" s="4"/>
      <c r="Z51" s="4"/>
      <c r="AA51" s="4"/>
    </row>
    <row r="52" spans="1:27" x14ac:dyDescent="0.25">
      <c r="A52" s="4"/>
      <c r="B52" s="10"/>
      <c r="C52" s="184" t="s">
        <v>96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1"/>
      <c r="S52" s="4"/>
      <c r="T52" s="17"/>
      <c r="U52" s="4"/>
      <c r="V52" s="4"/>
      <c r="W52" s="4"/>
      <c r="X52" s="4"/>
      <c r="Y52" s="4"/>
      <c r="Z52" s="4"/>
      <c r="AA52" s="4"/>
    </row>
    <row r="53" spans="1:27" x14ac:dyDescent="0.25">
      <c r="A53" s="4"/>
      <c r="B53" s="10"/>
      <c r="C53" s="179" t="s">
        <v>43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1"/>
      <c r="S53" s="4"/>
      <c r="T53" s="17"/>
      <c r="U53" s="4"/>
      <c r="V53" s="4"/>
      <c r="W53" s="4"/>
      <c r="X53" s="4"/>
      <c r="Y53" s="4"/>
      <c r="Z53" s="4"/>
      <c r="AA53" s="4"/>
    </row>
    <row r="54" spans="1:27" x14ac:dyDescent="0.25">
      <c r="A54" s="4"/>
      <c r="B54" s="10"/>
      <c r="C54" s="43" t="s">
        <v>9</v>
      </c>
      <c r="D54" s="43" t="s">
        <v>10</v>
      </c>
      <c r="E54" s="43" t="s">
        <v>11</v>
      </c>
      <c r="F54" s="44" t="s">
        <v>12</v>
      </c>
      <c r="G54" s="44" t="s">
        <v>13</v>
      </c>
      <c r="H54" s="44" t="s">
        <v>14</v>
      </c>
      <c r="I54" s="44" t="s">
        <v>15</v>
      </c>
      <c r="J54" s="44" t="s">
        <v>16</v>
      </c>
      <c r="K54" s="44" t="s">
        <v>17</v>
      </c>
      <c r="L54" s="44" t="s">
        <v>18</v>
      </c>
      <c r="M54" s="44" t="s">
        <v>19</v>
      </c>
      <c r="N54" s="44" t="s">
        <v>20</v>
      </c>
      <c r="O54" s="44" t="s">
        <v>21</v>
      </c>
      <c r="P54" s="48"/>
      <c r="Q54" s="44" t="s">
        <v>28</v>
      </c>
      <c r="R54" s="11"/>
      <c r="S54" s="4"/>
      <c r="T54" s="17"/>
      <c r="U54" s="4"/>
      <c r="V54" s="4"/>
      <c r="W54" s="4"/>
      <c r="X54" s="4"/>
      <c r="Y54" s="4"/>
      <c r="Z54" s="4"/>
      <c r="AA54" s="4"/>
    </row>
    <row r="55" spans="1:27" x14ac:dyDescent="0.25">
      <c r="A55" s="4"/>
      <c r="B55" s="10"/>
      <c r="C55" s="43">
        <f>Early_Year</f>
        <v>2021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36"/>
      <c r="Q55" s="46" t="e">
        <f>IF(COUNT(D55:O55)&gt;0,AVERAGE(D55:O55),NA())</f>
        <v>#N/A</v>
      </c>
      <c r="R55" s="11"/>
      <c r="S55" s="4"/>
      <c r="T55" s="17"/>
      <c r="U55" s="106"/>
      <c r="V55" s="4"/>
      <c r="W55" s="4"/>
      <c r="X55" s="4"/>
      <c r="Y55" s="4"/>
      <c r="Z55" s="4"/>
      <c r="AA55" s="4"/>
    </row>
    <row r="56" spans="1:27" x14ac:dyDescent="0.25">
      <c r="A56" s="4"/>
      <c r="B56" s="10"/>
      <c r="C56" s="43">
        <f>C55+1</f>
        <v>2022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36"/>
      <c r="Q56" s="46" t="e">
        <f t="shared" ref="Q56:Q85" si="3">IF(COUNT(D56:O56)&gt;0,AVERAGE(D56:O56),NA())</f>
        <v>#N/A</v>
      </c>
      <c r="R56" s="11"/>
      <c r="S56" s="4"/>
      <c r="T56" s="17"/>
      <c r="U56" s="4"/>
      <c r="V56" s="4"/>
      <c r="W56" s="4"/>
      <c r="X56" s="4"/>
      <c r="Y56" s="4"/>
      <c r="Z56" s="4"/>
      <c r="AA56" s="4"/>
    </row>
    <row r="57" spans="1:27" x14ac:dyDescent="0.25">
      <c r="A57" s="4"/>
      <c r="B57" s="10"/>
      <c r="C57" s="43">
        <f t="shared" ref="C57:C77" si="4">C56+1</f>
        <v>2023</v>
      </c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36"/>
      <c r="Q57" s="46" t="e">
        <f t="shared" si="3"/>
        <v>#N/A</v>
      </c>
      <c r="R57" s="11"/>
      <c r="S57" s="4"/>
      <c r="T57" s="17"/>
      <c r="U57" s="4"/>
      <c r="V57" s="4"/>
      <c r="W57" s="4"/>
      <c r="X57" s="4"/>
      <c r="Y57" s="4"/>
      <c r="Z57" s="4"/>
      <c r="AA57" s="4"/>
    </row>
    <row r="58" spans="1:27" x14ac:dyDescent="0.25">
      <c r="A58" s="4"/>
      <c r="B58" s="10"/>
      <c r="C58" s="43">
        <f t="shared" si="4"/>
        <v>2024</v>
      </c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36"/>
      <c r="Q58" s="46" t="e">
        <f t="shared" si="3"/>
        <v>#N/A</v>
      </c>
      <c r="R58" s="11"/>
      <c r="S58" s="4"/>
      <c r="T58" s="17"/>
      <c r="U58" s="4"/>
      <c r="V58" s="4"/>
      <c r="W58" s="4"/>
      <c r="X58" s="4"/>
      <c r="Y58" s="4"/>
      <c r="Z58" s="4"/>
      <c r="AA58" s="4"/>
    </row>
    <row r="59" spans="1:27" x14ac:dyDescent="0.25">
      <c r="A59" s="4"/>
      <c r="B59" s="10"/>
      <c r="C59" s="43">
        <f t="shared" si="4"/>
        <v>2025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36"/>
      <c r="Q59" s="46" t="e">
        <f t="shared" si="3"/>
        <v>#N/A</v>
      </c>
      <c r="R59" s="11"/>
      <c r="S59" s="4"/>
      <c r="T59" s="17"/>
      <c r="U59" s="4"/>
      <c r="V59" s="4"/>
      <c r="W59" s="4"/>
      <c r="X59" s="4"/>
      <c r="Y59" s="4"/>
      <c r="Z59" s="4"/>
      <c r="AA59" s="4"/>
    </row>
    <row r="60" spans="1:27" x14ac:dyDescent="0.25">
      <c r="A60" s="4"/>
      <c r="B60" s="10"/>
      <c r="C60" s="43">
        <f t="shared" si="4"/>
        <v>2026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36"/>
      <c r="Q60" s="46" t="e">
        <f t="shared" si="3"/>
        <v>#N/A</v>
      </c>
      <c r="R60" s="11"/>
      <c r="S60" s="4"/>
      <c r="T60" s="17"/>
      <c r="U60" s="4"/>
      <c r="V60" s="4"/>
      <c r="W60" s="4"/>
      <c r="X60" s="4"/>
      <c r="Y60" s="4"/>
      <c r="Z60" s="4"/>
      <c r="AA60" s="4"/>
    </row>
    <row r="61" spans="1:27" x14ac:dyDescent="0.25">
      <c r="A61" s="4"/>
      <c r="B61" s="10"/>
      <c r="C61" s="43">
        <f t="shared" si="4"/>
        <v>2027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36"/>
      <c r="Q61" s="46" t="e">
        <f t="shared" si="3"/>
        <v>#N/A</v>
      </c>
      <c r="R61" s="11"/>
      <c r="S61" s="4"/>
      <c r="T61" s="17"/>
      <c r="U61" s="4"/>
      <c r="V61" s="4"/>
      <c r="W61" s="4"/>
      <c r="X61" s="4"/>
      <c r="Y61" s="4"/>
      <c r="Z61" s="4"/>
      <c r="AA61" s="4"/>
    </row>
    <row r="62" spans="1:27" x14ac:dyDescent="0.25">
      <c r="A62" s="4"/>
      <c r="B62" s="10"/>
      <c r="C62" s="43">
        <f t="shared" si="4"/>
        <v>2028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36"/>
      <c r="Q62" s="46" t="e">
        <f t="shared" si="3"/>
        <v>#N/A</v>
      </c>
      <c r="R62" s="11"/>
      <c r="S62" s="4"/>
      <c r="T62" s="17"/>
      <c r="U62" s="4"/>
      <c r="V62" s="4"/>
      <c r="W62" s="4"/>
      <c r="X62" s="4"/>
      <c r="Y62" s="4"/>
      <c r="Z62" s="4"/>
      <c r="AA62" s="4"/>
    </row>
    <row r="63" spans="1:27" x14ac:dyDescent="0.25">
      <c r="A63" s="4"/>
      <c r="B63" s="10"/>
      <c r="C63" s="43">
        <f t="shared" si="4"/>
        <v>2029</v>
      </c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36"/>
      <c r="Q63" s="46" t="e">
        <f t="shared" si="3"/>
        <v>#N/A</v>
      </c>
      <c r="R63" s="11"/>
      <c r="S63" s="4"/>
      <c r="T63" s="17"/>
      <c r="U63" s="4"/>
      <c r="V63" s="4"/>
      <c r="W63" s="4"/>
      <c r="X63" s="4"/>
      <c r="Y63" s="4"/>
      <c r="Z63" s="4"/>
      <c r="AA63" s="4"/>
    </row>
    <row r="64" spans="1:27" x14ac:dyDescent="0.25">
      <c r="A64" s="4"/>
      <c r="B64" s="10"/>
      <c r="C64" s="43">
        <f t="shared" si="4"/>
        <v>2030</v>
      </c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36"/>
      <c r="Q64" s="46" t="e">
        <f t="shared" si="3"/>
        <v>#N/A</v>
      </c>
      <c r="R64" s="11"/>
      <c r="S64" s="4"/>
      <c r="T64" s="17"/>
      <c r="U64" s="4"/>
      <c r="V64" s="4"/>
      <c r="W64" s="4"/>
      <c r="X64" s="4"/>
      <c r="Y64" s="4"/>
      <c r="Z64" s="4"/>
      <c r="AA64" s="4"/>
    </row>
    <row r="65" spans="1:27" x14ac:dyDescent="0.25">
      <c r="A65" s="4"/>
      <c r="B65" s="10"/>
      <c r="C65" s="43">
        <f t="shared" si="4"/>
        <v>2031</v>
      </c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36"/>
      <c r="Q65" s="46" t="e">
        <f t="shared" si="3"/>
        <v>#N/A</v>
      </c>
      <c r="R65" s="11"/>
      <c r="S65" s="4"/>
      <c r="T65" s="17"/>
      <c r="U65" s="4"/>
      <c r="V65" s="4"/>
      <c r="W65" s="4"/>
      <c r="X65" s="4"/>
      <c r="Y65" s="4"/>
      <c r="Z65" s="4"/>
      <c r="AA65" s="4"/>
    </row>
    <row r="66" spans="1:27" x14ac:dyDescent="0.25">
      <c r="A66" s="4"/>
      <c r="B66" s="10"/>
      <c r="C66" s="43">
        <f t="shared" si="4"/>
        <v>2032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36"/>
      <c r="Q66" s="46" t="e">
        <f t="shared" si="3"/>
        <v>#N/A</v>
      </c>
      <c r="R66" s="11"/>
      <c r="S66" s="4"/>
      <c r="T66" s="17"/>
      <c r="U66" s="4"/>
      <c r="V66" s="4"/>
      <c r="W66" s="4"/>
      <c r="X66" s="4"/>
      <c r="Y66" s="4"/>
      <c r="Z66" s="4"/>
      <c r="AA66" s="4"/>
    </row>
    <row r="67" spans="1:27" x14ac:dyDescent="0.25">
      <c r="A67" s="4"/>
      <c r="B67" s="10"/>
      <c r="C67" s="43">
        <f t="shared" si="4"/>
        <v>2033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36"/>
      <c r="Q67" s="46" t="e">
        <f t="shared" si="3"/>
        <v>#N/A</v>
      </c>
      <c r="R67" s="11"/>
      <c r="S67" s="4"/>
      <c r="T67" s="17"/>
      <c r="U67" s="4"/>
      <c r="V67" s="4"/>
      <c r="W67" s="4"/>
      <c r="X67" s="4"/>
      <c r="Y67" s="4"/>
      <c r="Z67" s="4"/>
      <c r="AA67" s="4"/>
    </row>
    <row r="68" spans="1:27" x14ac:dyDescent="0.25">
      <c r="A68" s="4"/>
      <c r="B68" s="10"/>
      <c r="C68" s="43">
        <f t="shared" si="4"/>
        <v>2034</v>
      </c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36"/>
      <c r="Q68" s="46" t="e">
        <f t="shared" si="3"/>
        <v>#N/A</v>
      </c>
      <c r="R68" s="11"/>
      <c r="S68" s="4"/>
      <c r="T68" s="17"/>
      <c r="U68" s="4"/>
      <c r="V68" s="4"/>
      <c r="W68" s="4"/>
      <c r="X68" s="4"/>
      <c r="Y68" s="4"/>
      <c r="Z68" s="4"/>
      <c r="AA68" s="4"/>
    </row>
    <row r="69" spans="1:27" x14ac:dyDescent="0.25">
      <c r="A69" s="4"/>
      <c r="B69" s="10"/>
      <c r="C69" s="43">
        <f t="shared" si="4"/>
        <v>2035</v>
      </c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36"/>
      <c r="Q69" s="46" t="e">
        <f t="shared" si="3"/>
        <v>#N/A</v>
      </c>
      <c r="R69" s="11"/>
      <c r="S69" s="4"/>
      <c r="T69" s="17"/>
      <c r="U69" s="4"/>
      <c r="V69" s="4"/>
      <c r="W69" s="4"/>
      <c r="X69" s="4"/>
      <c r="Y69" s="4"/>
      <c r="Z69" s="4"/>
      <c r="AA69" s="4"/>
    </row>
    <row r="70" spans="1:27" x14ac:dyDescent="0.25">
      <c r="A70" s="4"/>
      <c r="B70" s="10"/>
      <c r="C70" s="43">
        <f t="shared" si="4"/>
        <v>2036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36"/>
      <c r="Q70" s="46" t="e">
        <f t="shared" si="3"/>
        <v>#N/A</v>
      </c>
      <c r="R70" s="11"/>
      <c r="S70" s="4"/>
      <c r="T70" s="17"/>
      <c r="U70" s="4"/>
      <c r="V70" s="4"/>
      <c r="W70" s="4"/>
      <c r="X70" s="4"/>
      <c r="Y70" s="4"/>
      <c r="Z70" s="4"/>
      <c r="AA70" s="4"/>
    </row>
    <row r="71" spans="1:27" x14ac:dyDescent="0.25">
      <c r="A71" s="4"/>
      <c r="B71" s="10"/>
      <c r="C71" s="43">
        <f t="shared" si="4"/>
        <v>2037</v>
      </c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36"/>
      <c r="Q71" s="46" t="e">
        <f t="shared" si="3"/>
        <v>#N/A</v>
      </c>
      <c r="R71" s="11"/>
      <c r="S71" s="4"/>
      <c r="T71" s="17"/>
      <c r="U71" s="4"/>
      <c r="V71" s="4"/>
      <c r="W71" s="4"/>
      <c r="X71" s="4"/>
      <c r="Y71" s="4"/>
      <c r="Z71" s="4"/>
      <c r="AA71" s="4"/>
    </row>
    <row r="72" spans="1:27" x14ac:dyDescent="0.25">
      <c r="A72" s="4"/>
      <c r="B72" s="10"/>
      <c r="C72" s="43">
        <f t="shared" si="4"/>
        <v>2038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36"/>
      <c r="Q72" s="46" t="e">
        <f t="shared" si="3"/>
        <v>#N/A</v>
      </c>
      <c r="R72" s="11"/>
      <c r="S72" s="4"/>
      <c r="T72" s="17"/>
      <c r="U72" s="4"/>
      <c r="V72" s="4"/>
      <c r="W72" s="4"/>
      <c r="X72" s="4"/>
      <c r="Y72" s="4"/>
      <c r="Z72" s="4"/>
      <c r="AA72" s="4"/>
    </row>
    <row r="73" spans="1:27" x14ac:dyDescent="0.25">
      <c r="A73" s="4"/>
      <c r="B73" s="10"/>
      <c r="C73" s="43">
        <f t="shared" si="4"/>
        <v>2039</v>
      </c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36"/>
      <c r="Q73" s="46" t="e">
        <f t="shared" si="3"/>
        <v>#N/A</v>
      </c>
      <c r="R73" s="11"/>
      <c r="S73" s="4"/>
      <c r="T73" s="17"/>
      <c r="U73" s="4"/>
      <c r="V73" s="4"/>
      <c r="W73" s="4"/>
      <c r="X73" s="4"/>
      <c r="Y73" s="4"/>
      <c r="Z73" s="4"/>
      <c r="AA73" s="4"/>
    </row>
    <row r="74" spans="1:27" x14ac:dyDescent="0.25">
      <c r="A74" s="4"/>
      <c r="B74" s="10"/>
      <c r="C74" s="43">
        <f t="shared" si="4"/>
        <v>2040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36"/>
      <c r="Q74" s="46" t="e">
        <f t="shared" si="3"/>
        <v>#N/A</v>
      </c>
      <c r="R74" s="11"/>
      <c r="S74" s="4"/>
      <c r="T74" s="17"/>
      <c r="U74" s="4"/>
      <c r="V74" s="4"/>
      <c r="W74" s="4"/>
      <c r="X74" s="4"/>
      <c r="Y74" s="4"/>
      <c r="Z74" s="4"/>
      <c r="AA74" s="4"/>
    </row>
    <row r="75" spans="1:27" x14ac:dyDescent="0.25">
      <c r="A75" s="4"/>
      <c r="B75" s="10"/>
      <c r="C75" s="43">
        <f t="shared" si="4"/>
        <v>2041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36"/>
      <c r="Q75" s="46" t="e">
        <f t="shared" si="3"/>
        <v>#N/A</v>
      </c>
      <c r="R75" s="11"/>
      <c r="S75" s="4"/>
      <c r="T75" s="17"/>
      <c r="U75" s="4"/>
      <c r="V75" s="4"/>
      <c r="W75" s="4"/>
      <c r="X75" s="4"/>
      <c r="Y75" s="4"/>
      <c r="Z75" s="4"/>
      <c r="AA75" s="4"/>
    </row>
    <row r="76" spans="1:27" x14ac:dyDescent="0.25">
      <c r="A76" s="4"/>
      <c r="B76" s="10"/>
      <c r="C76" s="43">
        <f t="shared" si="4"/>
        <v>2042</v>
      </c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36"/>
      <c r="Q76" s="46" t="e">
        <f t="shared" si="3"/>
        <v>#N/A</v>
      </c>
      <c r="R76" s="11"/>
      <c r="S76" s="4"/>
      <c r="T76" s="17"/>
      <c r="U76" s="4"/>
      <c r="V76" s="4"/>
      <c r="W76" s="4"/>
      <c r="X76" s="4"/>
      <c r="Y76" s="4"/>
      <c r="Z76" s="4"/>
      <c r="AA76" s="4"/>
    </row>
    <row r="77" spans="1:27" x14ac:dyDescent="0.25">
      <c r="A77" s="4"/>
      <c r="B77" s="10"/>
      <c r="C77" s="43">
        <f t="shared" si="4"/>
        <v>2043</v>
      </c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36"/>
      <c r="Q77" s="46" t="e">
        <f t="shared" si="3"/>
        <v>#N/A</v>
      </c>
      <c r="R77" s="11"/>
      <c r="S77" s="4"/>
      <c r="T77" s="17"/>
      <c r="U77" s="4"/>
      <c r="V77" s="4"/>
      <c r="W77" s="4"/>
      <c r="X77" s="4"/>
      <c r="Y77" s="4"/>
      <c r="Z77" s="4"/>
      <c r="AA77" s="4"/>
    </row>
    <row r="78" spans="1:27" x14ac:dyDescent="0.25">
      <c r="A78" s="4"/>
      <c r="B78" s="10"/>
      <c r="C78" s="43">
        <f t="shared" ref="C78:C85" si="5">C77+1</f>
        <v>2044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36"/>
      <c r="Q78" s="46" t="e">
        <f t="shared" si="3"/>
        <v>#N/A</v>
      </c>
      <c r="R78" s="11"/>
      <c r="S78" s="4"/>
      <c r="T78" s="17"/>
      <c r="U78" s="4"/>
      <c r="V78" s="4"/>
      <c r="W78" s="4"/>
      <c r="X78" s="4"/>
      <c r="Y78" s="4"/>
      <c r="Z78" s="4"/>
      <c r="AA78" s="4"/>
    </row>
    <row r="79" spans="1:27" x14ac:dyDescent="0.25">
      <c r="A79" s="4"/>
      <c r="B79" s="10"/>
      <c r="C79" s="43">
        <f t="shared" si="5"/>
        <v>2045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36"/>
      <c r="Q79" s="46" t="e">
        <f t="shared" si="3"/>
        <v>#N/A</v>
      </c>
      <c r="R79" s="11"/>
      <c r="S79" s="4"/>
      <c r="T79" s="17"/>
      <c r="U79" s="4"/>
      <c r="V79" s="4"/>
      <c r="W79" s="4"/>
      <c r="X79" s="4"/>
      <c r="Y79" s="4"/>
      <c r="Z79" s="4"/>
      <c r="AA79" s="4"/>
    </row>
    <row r="80" spans="1:27" x14ac:dyDescent="0.25">
      <c r="A80" s="4"/>
      <c r="B80" s="10"/>
      <c r="C80" s="43">
        <f t="shared" si="5"/>
        <v>2046</v>
      </c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36"/>
      <c r="Q80" s="46" t="e">
        <f t="shared" si="3"/>
        <v>#N/A</v>
      </c>
      <c r="R80" s="11"/>
      <c r="S80" s="4"/>
      <c r="T80" s="17"/>
      <c r="U80" s="4"/>
      <c r="V80" s="4"/>
      <c r="W80" s="4"/>
      <c r="X80" s="4"/>
      <c r="Y80" s="4"/>
      <c r="Z80" s="4"/>
      <c r="AA80" s="4"/>
    </row>
    <row r="81" spans="1:27" x14ac:dyDescent="0.25">
      <c r="A81" s="4"/>
      <c r="B81" s="10"/>
      <c r="C81" s="43">
        <f t="shared" si="5"/>
        <v>2047</v>
      </c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36"/>
      <c r="Q81" s="46" t="e">
        <f t="shared" si="3"/>
        <v>#N/A</v>
      </c>
      <c r="R81" s="11"/>
      <c r="S81" s="4"/>
      <c r="T81" s="17"/>
      <c r="U81" s="4"/>
      <c r="V81" s="4"/>
      <c r="W81" s="4"/>
      <c r="X81" s="4"/>
      <c r="Y81" s="4"/>
      <c r="Z81" s="4"/>
      <c r="AA81" s="4"/>
    </row>
    <row r="82" spans="1:27" x14ac:dyDescent="0.25">
      <c r="A82" s="4"/>
      <c r="B82" s="10"/>
      <c r="C82" s="43">
        <f t="shared" si="5"/>
        <v>2048</v>
      </c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36"/>
      <c r="Q82" s="46" t="e">
        <f t="shared" si="3"/>
        <v>#N/A</v>
      </c>
      <c r="R82" s="11"/>
      <c r="S82" s="4"/>
      <c r="T82" s="17"/>
      <c r="U82" s="4"/>
      <c r="V82" s="4"/>
      <c r="W82" s="4"/>
      <c r="X82" s="4"/>
      <c r="Y82" s="4"/>
      <c r="Z82" s="4"/>
      <c r="AA82" s="4"/>
    </row>
    <row r="83" spans="1:27" x14ac:dyDescent="0.25">
      <c r="A83" s="4"/>
      <c r="B83" s="10"/>
      <c r="C83" s="43">
        <f t="shared" si="5"/>
        <v>2049</v>
      </c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36"/>
      <c r="Q83" s="46" t="e">
        <f t="shared" si="3"/>
        <v>#N/A</v>
      </c>
      <c r="R83" s="11"/>
      <c r="S83" s="4"/>
      <c r="T83" s="17"/>
      <c r="U83" s="4"/>
      <c r="V83" s="4"/>
      <c r="W83" s="4"/>
      <c r="X83" s="4"/>
      <c r="Y83" s="4"/>
      <c r="Z83" s="4"/>
      <c r="AA83" s="4"/>
    </row>
    <row r="84" spans="1:27" x14ac:dyDescent="0.25">
      <c r="A84" s="4"/>
      <c r="B84" s="10"/>
      <c r="C84" s="43">
        <f t="shared" si="5"/>
        <v>2050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36"/>
      <c r="Q84" s="46" t="e">
        <f t="shared" si="3"/>
        <v>#N/A</v>
      </c>
      <c r="R84" s="11"/>
      <c r="S84" s="4"/>
      <c r="T84" s="17"/>
      <c r="U84" s="4"/>
      <c r="V84" s="4"/>
      <c r="W84" s="4"/>
      <c r="X84" s="4"/>
      <c r="Y84" s="4"/>
      <c r="Z84" s="4"/>
      <c r="AA84" s="4"/>
    </row>
    <row r="85" spans="1:27" x14ac:dyDescent="0.25">
      <c r="A85" s="4"/>
      <c r="B85" s="10"/>
      <c r="C85" s="43">
        <f t="shared" si="5"/>
        <v>2051</v>
      </c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36"/>
      <c r="Q85" s="46" t="e">
        <f t="shared" si="3"/>
        <v>#N/A</v>
      </c>
      <c r="R85" s="11"/>
      <c r="S85" s="4"/>
      <c r="T85" s="17"/>
      <c r="U85" s="4"/>
      <c r="V85" s="4"/>
      <c r="W85" s="4"/>
      <c r="X85" s="4"/>
      <c r="Y85" s="4"/>
      <c r="Z85" s="4"/>
      <c r="AA85" s="4"/>
    </row>
    <row r="86" spans="1:27" x14ac:dyDescent="0.25">
      <c r="A86" s="4"/>
      <c r="B86" s="13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5"/>
      <c r="S86" s="4"/>
      <c r="T86" s="17"/>
      <c r="U86" s="4"/>
      <c r="V86" s="4"/>
      <c r="W86" s="4"/>
      <c r="X86" s="4"/>
      <c r="Y86" s="4"/>
      <c r="Z86" s="4"/>
      <c r="AA86" s="4"/>
    </row>
    <row r="87" spans="1:27" x14ac:dyDescent="0.25">
      <c r="A87" s="4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4"/>
      <c r="V87" s="4"/>
      <c r="W87" s="4"/>
      <c r="X87" s="4"/>
      <c r="Y87" s="4"/>
      <c r="Z87" s="4"/>
      <c r="AA87" s="4"/>
    </row>
    <row r="88" spans="1:27" ht="15.75" x14ac:dyDescent="0.25">
      <c r="A88" s="4"/>
      <c r="B88" s="6"/>
      <c r="C88" s="145" t="str">
        <f>Part_I!$C$2</f>
        <v>DRAFT / All Contents Subject to Further Deliberation and Final Decision</v>
      </c>
      <c r="D88" s="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9"/>
      <c r="S88" s="4"/>
      <c r="T88" s="4"/>
      <c r="U88" s="4"/>
      <c r="V88" s="4"/>
      <c r="W88" s="4"/>
      <c r="X88" s="4"/>
      <c r="Y88" s="4"/>
      <c r="Z88" s="4"/>
      <c r="AA88" s="4"/>
    </row>
    <row r="89" spans="1:27" ht="18.75" x14ac:dyDescent="0.3">
      <c r="A89" s="4"/>
      <c r="B89" s="10"/>
      <c r="C89" s="158" t="str">
        <f>Part_I!$C$3</f>
        <v>Offer Data Form</v>
      </c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1"/>
      <c r="S89" s="4"/>
      <c r="T89" s="4"/>
      <c r="U89" s="4"/>
      <c r="V89" s="4"/>
      <c r="W89" s="4"/>
      <c r="X89" s="4"/>
      <c r="Y89" s="4"/>
      <c r="Z89" s="4"/>
      <c r="AA89" s="4"/>
    </row>
    <row r="90" spans="1:27" ht="15.75" x14ac:dyDescent="0.25">
      <c r="A90" s="4"/>
      <c r="B90" s="10"/>
      <c r="C90" s="159" t="str">
        <f>Part_I!$C$4</f>
        <v>NYSERDA RFP No.  ORECRFP18-1</v>
      </c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1"/>
      <c r="S90" s="4"/>
      <c r="T90" s="4"/>
      <c r="U90" s="4"/>
      <c r="V90" s="4"/>
      <c r="W90" s="4"/>
      <c r="X90" s="4"/>
      <c r="Y90" s="4"/>
      <c r="Z90" s="4"/>
      <c r="AA90" s="4"/>
    </row>
    <row r="91" spans="1:27" ht="15.75" x14ac:dyDescent="0.25">
      <c r="A91" s="4"/>
      <c r="B91" s="10"/>
      <c r="C91" s="159" t="s">
        <v>24</v>
      </c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1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25">
      <c r="A92" s="4"/>
      <c r="B92" s="10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1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25">
      <c r="A93" s="4"/>
      <c r="B93" s="10"/>
      <c r="C93" s="12" t="str">
        <f>Part_I!$C$9</f>
        <v>Proposer Name</v>
      </c>
      <c r="D93" s="12"/>
      <c r="E93" s="12"/>
      <c r="F93" s="12"/>
      <c r="G93" s="12"/>
      <c r="H93" s="173" t="str">
        <f>Project_Sponsor</f>
        <v xml:space="preserve">  </v>
      </c>
      <c r="I93" s="173"/>
      <c r="J93" s="173"/>
      <c r="K93" s="173"/>
      <c r="L93" s="173"/>
      <c r="M93" s="173"/>
      <c r="N93" s="173"/>
      <c r="O93" s="173"/>
      <c r="P93" s="173"/>
      <c r="Q93" s="12"/>
      <c r="R93" s="11"/>
      <c r="S93" s="4"/>
      <c r="T93" s="17" t="str">
        <f>IF(ISBLANK(Project_Sponsor),"Enter in Part I","")</f>
        <v/>
      </c>
      <c r="U93" s="4"/>
      <c r="V93" s="4"/>
      <c r="W93" s="4"/>
      <c r="X93" s="4"/>
      <c r="Y93" s="4"/>
      <c r="Z93" s="4"/>
      <c r="AA93" s="4"/>
    </row>
    <row r="94" spans="1:27" x14ac:dyDescent="0.25">
      <c r="A94" s="4"/>
      <c r="B94" s="10"/>
      <c r="C94" s="12" t="str">
        <f>Part_I!$C$11</f>
        <v>Offshore Wind Generation Facility Name</v>
      </c>
      <c r="D94" s="12"/>
      <c r="E94" s="12"/>
      <c r="F94" s="32"/>
      <c r="G94" s="32"/>
      <c r="H94" s="173" t="str">
        <f>Facility_Name</f>
        <v xml:space="preserve">  </v>
      </c>
      <c r="I94" s="173"/>
      <c r="J94" s="173"/>
      <c r="K94" s="173"/>
      <c r="L94" s="173"/>
      <c r="M94" s="173"/>
      <c r="N94" s="173"/>
      <c r="O94" s="173"/>
      <c r="P94" s="173"/>
      <c r="Q94" s="32"/>
      <c r="R94" s="11"/>
      <c r="S94" s="4"/>
      <c r="T94" s="17" t="str">
        <f>IF(ISBLANK(Facility_Name),"Enter in Part I","")</f>
        <v/>
      </c>
      <c r="U94" s="4"/>
      <c r="V94" s="4"/>
      <c r="W94" s="4"/>
      <c r="X94" s="4"/>
      <c r="Y94" s="4"/>
      <c r="Z94" s="4"/>
      <c r="AA94" s="4"/>
    </row>
    <row r="95" spans="1:27" x14ac:dyDescent="0.25">
      <c r="A95" s="4"/>
      <c r="B95" s="10"/>
      <c r="C95" s="12" t="str">
        <f>Part_I!$C$16</f>
        <v>Offer Data Form ID Name</v>
      </c>
      <c r="D95" s="12"/>
      <c r="E95" s="12"/>
      <c r="F95" s="12"/>
      <c r="G95" s="32"/>
      <c r="H95" s="174" t="str">
        <f>Offer_Data_Form_ID_Name</f>
        <v/>
      </c>
      <c r="I95" s="174"/>
      <c r="J95" s="174"/>
      <c r="K95" s="174"/>
      <c r="L95" s="174"/>
      <c r="M95" s="174"/>
      <c r="N95" s="174"/>
      <c r="O95" s="174"/>
      <c r="P95" s="174"/>
      <c r="Q95" s="32"/>
      <c r="R95" s="11"/>
      <c r="S95" s="4"/>
      <c r="T95" s="17" t="str">
        <f>IF(Offer_Data_Form_ID_Name="","Enter in Part I","")</f>
        <v>Enter in Part I</v>
      </c>
      <c r="U95" s="4"/>
      <c r="V95" s="4"/>
      <c r="W95" s="4"/>
      <c r="X95" s="4"/>
      <c r="Y95" s="4"/>
      <c r="Z95" s="4"/>
      <c r="AA95" s="4"/>
    </row>
    <row r="96" spans="1:27" x14ac:dyDescent="0.25">
      <c r="A96" s="4"/>
      <c r="B96" s="10"/>
      <c r="C96" s="12"/>
      <c r="D96" s="12"/>
      <c r="E96" s="12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11"/>
      <c r="S96" s="4"/>
      <c r="T96" s="17"/>
      <c r="U96" s="4"/>
      <c r="V96" s="4"/>
      <c r="W96" s="4"/>
      <c r="X96" s="4"/>
      <c r="Y96" s="4"/>
      <c r="Z96" s="4"/>
      <c r="AA96" s="4"/>
    </row>
    <row r="97" spans="1:27" x14ac:dyDescent="0.25">
      <c r="A97" s="4"/>
      <c r="B97" s="10"/>
      <c r="C97" s="184" t="s">
        <v>101</v>
      </c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1"/>
      <c r="S97" s="4"/>
      <c r="T97" s="17"/>
      <c r="U97" s="4"/>
      <c r="V97" s="4"/>
      <c r="W97" s="4"/>
      <c r="X97" s="4"/>
      <c r="Y97" s="4"/>
      <c r="Z97" s="4"/>
      <c r="AA97" s="4"/>
    </row>
    <row r="98" spans="1:27" ht="7.5" customHeight="1" x14ac:dyDescent="0.25">
      <c r="A98" s="4"/>
      <c r="B98" s="10"/>
      <c r="C98" s="42"/>
      <c r="D98" s="47">
        <v>1</v>
      </c>
      <c r="E98" s="47">
        <f>D98+1</f>
        <v>2</v>
      </c>
      <c r="F98" s="47">
        <f t="shared" ref="F98:O98" si="6">E98+1</f>
        <v>3</v>
      </c>
      <c r="G98" s="47">
        <f t="shared" si="6"/>
        <v>4</v>
      </c>
      <c r="H98" s="47">
        <f t="shared" si="6"/>
        <v>5</v>
      </c>
      <c r="I98" s="47">
        <f t="shared" si="6"/>
        <v>6</v>
      </c>
      <c r="J98" s="47">
        <f t="shared" si="6"/>
        <v>7</v>
      </c>
      <c r="K98" s="47">
        <f t="shared" si="6"/>
        <v>8</v>
      </c>
      <c r="L98" s="47">
        <f t="shared" si="6"/>
        <v>9</v>
      </c>
      <c r="M98" s="47">
        <f t="shared" si="6"/>
        <v>10</v>
      </c>
      <c r="N98" s="47">
        <f t="shared" si="6"/>
        <v>11</v>
      </c>
      <c r="O98" s="47">
        <f t="shared" si="6"/>
        <v>12</v>
      </c>
      <c r="P98" s="42"/>
      <c r="Q98" s="42"/>
      <c r="R98" s="11"/>
      <c r="S98" s="4"/>
      <c r="T98" s="17"/>
      <c r="U98" s="4"/>
      <c r="V98" s="4"/>
      <c r="W98" s="4"/>
      <c r="X98" s="4"/>
      <c r="Y98" s="4"/>
      <c r="Z98" s="4"/>
      <c r="AA98" s="4"/>
    </row>
    <row r="99" spans="1:27" x14ac:dyDescent="0.25">
      <c r="A99" s="4"/>
      <c r="B99" s="10"/>
      <c r="C99" s="43" t="s">
        <v>9</v>
      </c>
      <c r="D99" s="43" t="s">
        <v>10</v>
      </c>
      <c r="E99" s="43" t="s">
        <v>11</v>
      </c>
      <c r="F99" s="44" t="s">
        <v>12</v>
      </c>
      <c r="G99" s="44" t="s">
        <v>13</v>
      </c>
      <c r="H99" s="44" t="s">
        <v>14</v>
      </c>
      <c r="I99" s="44" t="s">
        <v>15</v>
      </c>
      <c r="J99" s="44" t="s">
        <v>16</v>
      </c>
      <c r="K99" s="44" t="s">
        <v>17</v>
      </c>
      <c r="L99" s="44" t="s">
        <v>18</v>
      </c>
      <c r="M99" s="44" t="s">
        <v>19</v>
      </c>
      <c r="N99" s="44" t="s">
        <v>20</v>
      </c>
      <c r="O99" s="44" t="s">
        <v>21</v>
      </c>
      <c r="P99" s="34"/>
      <c r="Q99" s="44" t="s">
        <v>28</v>
      </c>
      <c r="R99" s="11"/>
      <c r="S99" s="4"/>
      <c r="T99" s="17"/>
      <c r="U99" s="4"/>
      <c r="V99" s="4"/>
      <c r="W99" s="4"/>
      <c r="X99" s="4"/>
      <c r="Y99" s="4"/>
      <c r="Z99" s="4"/>
      <c r="AA99" s="4"/>
    </row>
    <row r="100" spans="1:27" x14ac:dyDescent="0.25">
      <c r="A100" s="4"/>
      <c r="B100" s="10"/>
      <c r="C100" s="43">
        <f>C55</f>
        <v>2021</v>
      </c>
      <c r="D100" s="41">
        <f t="shared" ref="D100:O109" si="7">IF($C100&lt;Table_Year_1,0,IF(DATE($C100,D$98,1)&gt;DATE(YEAR(Expected_COD)+25,MONTH(Expected_COD),1),0,IF($C100&gt;Table_Year_1+3,InstCap,IF(Partial_Operation="Yes",INDEX(ICAP_TAble,D$98,$C100-Table_Year_1+1),IF(DATE($C100,D$98,1)&gt;=Expected_COD,InstCap,0)))))</f>
        <v>0</v>
      </c>
      <c r="E100" s="41">
        <f t="shared" si="7"/>
        <v>0</v>
      </c>
      <c r="F100" s="41">
        <f t="shared" si="7"/>
        <v>0</v>
      </c>
      <c r="G100" s="41">
        <f t="shared" si="7"/>
        <v>0</v>
      </c>
      <c r="H100" s="41">
        <f t="shared" si="7"/>
        <v>0</v>
      </c>
      <c r="I100" s="41">
        <f t="shared" si="7"/>
        <v>0</v>
      </c>
      <c r="J100" s="41">
        <f t="shared" si="7"/>
        <v>0</v>
      </c>
      <c r="K100" s="41">
        <f t="shared" si="7"/>
        <v>0</v>
      </c>
      <c r="L100" s="41">
        <f t="shared" si="7"/>
        <v>0</v>
      </c>
      <c r="M100" s="41">
        <f t="shared" si="7"/>
        <v>0</v>
      </c>
      <c r="N100" s="41">
        <f t="shared" si="7"/>
        <v>0</v>
      </c>
      <c r="O100" s="41">
        <f t="shared" si="7"/>
        <v>0</v>
      </c>
      <c r="P100" s="36"/>
      <c r="Q100" s="41">
        <f>SUMPRODUCT($D$40:$O$40,$D100:$O100)/SUM($D$40:$O$40)</f>
        <v>0</v>
      </c>
      <c r="R100" s="11"/>
      <c r="S100" s="4"/>
      <c r="T100" s="17"/>
      <c r="U100" s="4"/>
      <c r="V100" s="4"/>
      <c r="W100" s="4"/>
      <c r="X100" s="4"/>
      <c r="Y100" s="4"/>
      <c r="Z100" s="4"/>
      <c r="AA100" s="4"/>
    </row>
    <row r="101" spans="1:27" x14ac:dyDescent="0.25">
      <c r="A101" s="4"/>
      <c r="B101" s="10"/>
      <c r="C101" s="43">
        <f>C100+1</f>
        <v>2022</v>
      </c>
      <c r="D101" s="41">
        <f t="shared" si="7"/>
        <v>0</v>
      </c>
      <c r="E101" s="41">
        <f t="shared" si="7"/>
        <v>0</v>
      </c>
      <c r="F101" s="41">
        <f t="shared" si="7"/>
        <v>0</v>
      </c>
      <c r="G101" s="41">
        <f t="shared" si="7"/>
        <v>0</v>
      </c>
      <c r="H101" s="41">
        <f t="shared" si="7"/>
        <v>0</v>
      </c>
      <c r="I101" s="41">
        <f t="shared" si="7"/>
        <v>0</v>
      </c>
      <c r="J101" s="41">
        <f t="shared" si="7"/>
        <v>0</v>
      </c>
      <c r="K101" s="41">
        <f t="shared" si="7"/>
        <v>0</v>
      </c>
      <c r="L101" s="41">
        <f t="shared" si="7"/>
        <v>0</v>
      </c>
      <c r="M101" s="41">
        <f t="shared" si="7"/>
        <v>0</v>
      </c>
      <c r="N101" s="41">
        <f t="shared" si="7"/>
        <v>0</v>
      </c>
      <c r="O101" s="41">
        <f t="shared" si="7"/>
        <v>0</v>
      </c>
      <c r="P101" s="36"/>
      <c r="Q101" s="41">
        <f t="shared" ref="Q101:Q130" si="8">SUMPRODUCT($D$40:$O$40,$D101:$O101)/SUM($D$40:$O$40)</f>
        <v>0</v>
      </c>
      <c r="R101" s="11"/>
      <c r="S101" s="4"/>
      <c r="T101" s="17"/>
      <c r="U101" s="4"/>
      <c r="V101" s="4"/>
      <c r="W101" s="4"/>
      <c r="X101" s="4"/>
      <c r="Y101" s="4"/>
      <c r="Z101" s="4"/>
      <c r="AA101" s="4"/>
    </row>
    <row r="102" spans="1:27" x14ac:dyDescent="0.25">
      <c r="A102" s="4"/>
      <c r="B102" s="10"/>
      <c r="C102" s="43">
        <f t="shared" ref="C102:C130" si="9">C101+1</f>
        <v>2023</v>
      </c>
      <c r="D102" s="41">
        <f t="shared" si="7"/>
        <v>0</v>
      </c>
      <c r="E102" s="41">
        <f t="shared" si="7"/>
        <v>0</v>
      </c>
      <c r="F102" s="41">
        <f t="shared" si="7"/>
        <v>0</v>
      </c>
      <c r="G102" s="41">
        <f t="shared" si="7"/>
        <v>0</v>
      </c>
      <c r="H102" s="41">
        <f t="shared" si="7"/>
        <v>0</v>
      </c>
      <c r="I102" s="41">
        <f t="shared" si="7"/>
        <v>0</v>
      </c>
      <c r="J102" s="41">
        <f t="shared" si="7"/>
        <v>0</v>
      </c>
      <c r="K102" s="41">
        <f t="shared" si="7"/>
        <v>0</v>
      </c>
      <c r="L102" s="41">
        <f t="shared" si="7"/>
        <v>0</v>
      </c>
      <c r="M102" s="41">
        <f t="shared" si="7"/>
        <v>0</v>
      </c>
      <c r="N102" s="41">
        <f t="shared" si="7"/>
        <v>0</v>
      </c>
      <c r="O102" s="41">
        <f t="shared" si="7"/>
        <v>0</v>
      </c>
      <c r="P102" s="36"/>
      <c r="Q102" s="41">
        <f t="shared" si="8"/>
        <v>0</v>
      </c>
      <c r="R102" s="11"/>
      <c r="S102" s="4"/>
      <c r="T102" s="17"/>
      <c r="U102" s="4"/>
      <c r="V102" s="4"/>
      <c r="W102" s="4"/>
      <c r="X102" s="4"/>
      <c r="Y102" s="4"/>
      <c r="Z102" s="4"/>
      <c r="AA102" s="4"/>
    </row>
    <row r="103" spans="1:27" x14ac:dyDescent="0.25">
      <c r="A103" s="4"/>
      <c r="B103" s="10"/>
      <c r="C103" s="43">
        <f t="shared" si="9"/>
        <v>2024</v>
      </c>
      <c r="D103" s="41">
        <f t="shared" si="7"/>
        <v>0</v>
      </c>
      <c r="E103" s="41">
        <f t="shared" si="7"/>
        <v>0</v>
      </c>
      <c r="F103" s="41">
        <f t="shared" si="7"/>
        <v>0</v>
      </c>
      <c r="G103" s="41">
        <f t="shared" si="7"/>
        <v>0</v>
      </c>
      <c r="H103" s="41">
        <f t="shared" si="7"/>
        <v>0</v>
      </c>
      <c r="I103" s="41">
        <f t="shared" si="7"/>
        <v>0</v>
      </c>
      <c r="J103" s="41">
        <f t="shared" si="7"/>
        <v>0</v>
      </c>
      <c r="K103" s="41">
        <f t="shared" si="7"/>
        <v>0</v>
      </c>
      <c r="L103" s="41">
        <f t="shared" si="7"/>
        <v>0</v>
      </c>
      <c r="M103" s="41">
        <f t="shared" si="7"/>
        <v>0</v>
      </c>
      <c r="N103" s="41">
        <f t="shared" si="7"/>
        <v>0</v>
      </c>
      <c r="O103" s="41">
        <f t="shared" si="7"/>
        <v>0</v>
      </c>
      <c r="P103" s="36"/>
      <c r="Q103" s="41">
        <f t="shared" si="8"/>
        <v>0</v>
      </c>
      <c r="R103" s="11"/>
      <c r="S103" s="4"/>
      <c r="T103" s="17"/>
      <c r="U103" s="4"/>
      <c r="V103" s="4"/>
      <c r="W103" s="4"/>
      <c r="X103" s="4"/>
      <c r="Y103" s="4"/>
      <c r="Z103" s="4"/>
      <c r="AA103" s="4"/>
    </row>
    <row r="104" spans="1:27" x14ac:dyDescent="0.25">
      <c r="A104" s="4"/>
      <c r="B104" s="10"/>
      <c r="C104" s="43">
        <f t="shared" si="9"/>
        <v>2025</v>
      </c>
      <c r="D104" s="41">
        <f t="shared" si="7"/>
        <v>0</v>
      </c>
      <c r="E104" s="41">
        <f t="shared" si="7"/>
        <v>0</v>
      </c>
      <c r="F104" s="41">
        <f t="shared" si="7"/>
        <v>0</v>
      </c>
      <c r="G104" s="41">
        <f t="shared" si="7"/>
        <v>0</v>
      </c>
      <c r="H104" s="41">
        <f t="shared" si="7"/>
        <v>0</v>
      </c>
      <c r="I104" s="41">
        <f t="shared" si="7"/>
        <v>0</v>
      </c>
      <c r="J104" s="41">
        <f t="shared" si="7"/>
        <v>0</v>
      </c>
      <c r="K104" s="41">
        <f t="shared" si="7"/>
        <v>0</v>
      </c>
      <c r="L104" s="41">
        <f t="shared" si="7"/>
        <v>0</v>
      </c>
      <c r="M104" s="41">
        <f t="shared" si="7"/>
        <v>0</v>
      </c>
      <c r="N104" s="41">
        <f t="shared" si="7"/>
        <v>0</v>
      </c>
      <c r="O104" s="41">
        <f t="shared" si="7"/>
        <v>0</v>
      </c>
      <c r="P104" s="36"/>
      <c r="Q104" s="41">
        <f t="shared" si="8"/>
        <v>0</v>
      </c>
      <c r="R104" s="11"/>
      <c r="S104" s="4"/>
      <c r="T104" s="17"/>
      <c r="U104" s="4"/>
      <c r="V104" s="4"/>
      <c r="W104" s="4"/>
      <c r="X104" s="4"/>
      <c r="Y104" s="4"/>
      <c r="Z104" s="4"/>
      <c r="AA104" s="4"/>
    </row>
    <row r="105" spans="1:27" x14ac:dyDescent="0.25">
      <c r="A105" s="4"/>
      <c r="B105" s="10"/>
      <c r="C105" s="43">
        <f t="shared" si="9"/>
        <v>2026</v>
      </c>
      <c r="D105" s="41">
        <f t="shared" si="7"/>
        <v>0</v>
      </c>
      <c r="E105" s="41">
        <f t="shared" si="7"/>
        <v>0</v>
      </c>
      <c r="F105" s="41">
        <f t="shared" si="7"/>
        <v>0</v>
      </c>
      <c r="G105" s="41">
        <f t="shared" si="7"/>
        <v>0</v>
      </c>
      <c r="H105" s="41">
        <f t="shared" si="7"/>
        <v>0</v>
      </c>
      <c r="I105" s="41">
        <f t="shared" si="7"/>
        <v>0</v>
      </c>
      <c r="J105" s="41">
        <f t="shared" si="7"/>
        <v>0</v>
      </c>
      <c r="K105" s="41">
        <f t="shared" si="7"/>
        <v>0</v>
      </c>
      <c r="L105" s="41">
        <f t="shared" si="7"/>
        <v>0</v>
      </c>
      <c r="M105" s="41">
        <f t="shared" si="7"/>
        <v>0</v>
      </c>
      <c r="N105" s="41">
        <f t="shared" si="7"/>
        <v>0</v>
      </c>
      <c r="O105" s="41">
        <f t="shared" si="7"/>
        <v>0</v>
      </c>
      <c r="P105" s="36"/>
      <c r="Q105" s="41">
        <f t="shared" si="8"/>
        <v>0</v>
      </c>
      <c r="R105" s="11"/>
      <c r="S105" s="4"/>
      <c r="T105" s="17"/>
      <c r="U105" s="4"/>
      <c r="V105" s="4"/>
      <c r="W105" s="4"/>
      <c r="X105" s="4"/>
      <c r="Y105" s="4"/>
      <c r="Z105" s="4"/>
      <c r="AA105" s="4"/>
    </row>
    <row r="106" spans="1:27" x14ac:dyDescent="0.25">
      <c r="A106" s="4"/>
      <c r="B106" s="10"/>
      <c r="C106" s="43">
        <f t="shared" si="9"/>
        <v>2027</v>
      </c>
      <c r="D106" s="41">
        <f t="shared" si="7"/>
        <v>0</v>
      </c>
      <c r="E106" s="41">
        <f t="shared" si="7"/>
        <v>0</v>
      </c>
      <c r="F106" s="41">
        <f t="shared" si="7"/>
        <v>0</v>
      </c>
      <c r="G106" s="41">
        <f t="shared" si="7"/>
        <v>0</v>
      </c>
      <c r="H106" s="41">
        <f t="shared" si="7"/>
        <v>0</v>
      </c>
      <c r="I106" s="41">
        <f t="shared" si="7"/>
        <v>0</v>
      </c>
      <c r="J106" s="41">
        <f t="shared" si="7"/>
        <v>0</v>
      </c>
      <c r="K106" s="41">
        <f t="shared" si="7"/>
        <v>0</v>
      </c>
      <c r="L106" s="41">
        <f t="shared" si="7"/>
        <v>0</v>
      </c>
      <c r="M106" s="41">
        <f t="shared" si="7"/>
        <v>0</v>
      </c>
      <c r="N106" s="41">
        <f t="shared" si="7"/>
        <v>0</v>
      </c>
      <c r="O106" s="41">
        <f t="shared" si="7"/>
        <v>0</v>
      </c>
      <c r="P106" s="36"/>
      <c r="Q106" s="41">
        <f t="shared" si="8"/>
        <v>0</v>
      </c>
      <c r="R106" s="11"/>
      <c r="S106" s="4"/>
      <c r="T106" s="17"/>
      <c r="U106" s="4"/>
      <c r="V106" s="4"/>
      <c r="W106" s="4"/>
      <c r="X106" s="4"/>
      <c r="Y106" s="4"/>
      <c r="Z106" s="4"/>
      <c r="AA106" s="4"/>
    </row>
    <row r="107" spans="1:27" x14ac:dyDescent="0.25">
      <c r="A107" s="4"/>
      <c r="B107" s="10"/>
      <c r="C107" s="43">
        <f t="shared" si="9"/>
        <v>2028</v>
      </c>
      <c r="D107" s="41">
        <f t="shared" si="7"/>
        <v>0</v>
      </c>
      <c r="E107" s="41">
        <f t="shared" si="7"/>
        <v>0</v>
      </c>
      <c r="F107" s="41">
        <f t="shared" si="7"/>
        <v>0</v>
      </c>
      <c r="G107" s="41">
        <f t="shared" si="7"/>
        <v>0</v>
      </c>
      <c r="H107" s="41">
        <f t="shared" si="7"/>
        <v>0</v>
      </c>
      <c r="I107" s="41">
        <f t="shared" si="7"/>
        <v>0</v>
      </c>
      <c r="J107" s="41">
        <f t="shared" si="7"/>
        <v>0</v>
      </c>
      <c r="K107" s="41">
        <f t="shared" si="7"/>
        <v>0</v>
      </c>
      <c r="L107" s="41">
        <f t="shared" si="7"/>
        <v>0</v>
      </c>
      <c r="M107" s="41">
        <f t="shared" si="7"/>
        <v>0</v>
      </c>
      <c r="N107" s="41">
        <f t="shared" si="7"/>
        <v>0</v>
      </c>
      <c r="O107" s="41">
        <f t="shared" si="7"/>
        <v>0</v>
      </c>
      <c r="P107" s="36"/>
      <c r="Q107" s="41">
        <f t="shared" si="8"/>
        <v>0</v>
      </c>
      <c r="R107" s="11"/>
      <c r="S107" s="4"/>
      <c r="T107" s="17"/>
      <c r="U107" s="4"/>
      <c r="V107" s="4"/>
      <c r="W107" s="4"/>
      <c r="X107" s="4"/>
      <c r="Y107" s="4"/>
      <c r="Z107" s="4"/>
      <c r="AA107" s="4"/>
    </row>
    <row r="108" spans="1:27" x14ac:dyDescent="0.25">
      <c r="A108" s="4"/>
      <c r="B108" s="10"/>
      <c r="C108" s="43">
        <f t="shared" si="9"/>
        <v>2029</v>
      </c>
      <c r="D108" s="41">
        <f t="shared" si="7"/>
        <v>0</v>
      </c>
      <c r="E108" s="41">
        <f t="shared" si="7"/>
        <v>0</v>
      </c>
      <c r="F108" s="41">
        <f t="shared" si="7"/>
        <v>0</v>
      </c>
      <c r="G108" s="41">
        <f t="shared" si="7"/>
        <v>0</v>
      </c>
      <c r="H108" s="41">
        <f t="shared" si="7"/>
        <v>0</v>
      </c>
      <c r="I108" s="41">
        <f t="shared" si="7"/>
        <v>0</v>
      </c>
      <c r="J108" s="41">
        <f t="shared" si="7"/>
        <v>0</v>
      </c>
      <c r="K108" s="41">
        <f t="shared" si="7"/>
        <v>0</v>
      </c>
      <c r="L108" s="41">
        <f t="shared" si="7"/>
        <v>0</v>
      </c>
      <c r="M108" s="41">
        <f t="shared" si="7"/>
        <v>0</v>
      </c>
      <c r="N108" s="41">
        <f t="shared" si="7"/>
        <v>0</v>
      </c>
      <c r="O108" s="41">
        <f t="shared" si="7"/>
        <v>0</v>
      </c>
      <c r="P108" s="36"/>
      <c r="Q108" s="41">
        <f t="shared" si="8"/>
        <v>0</v>
      </c>
      <c r="R108" s="11"/>
      <c r="S108" s="4"/>
      <c r="T108" s="17"/>
      <c r="U108" s="4"/>
      <c r="V108" s="4"/>
      <c r="W108" s="4"/>
      <c r="X108" s="4"/>
      <c r="Y108" s="4"/>
      <c r="Z108" s="4"/>
      <c r="AA108" s="4"/>
    </row>
    <row r="109" spans="1:27" x14ac:dyDescent="0.25">
      <c r="A109" s="4"/>
      <c r="B109" s="10"/>
      <c r="C109" s="43">
        <f t="shared" si="9"/>
        <v>2030</v>
      </c>
      <c r="D109" s="41">
        <f t="shared" si="7"/>
        <v>0</v>
      </c>
      <c r="E109" s="41">
        <f t="shared" si="7"/>
        <v>0</v>
      </c>
      <c r="F109" s="41">
        <f t="shared" si="7"/>
        <v>0</v>
      </c>
      <c r="G109" s="41">
        <f t="shared" si="7"/>
        <v>0</v>
      </c>
      <c r="H109" s="41">
        <f t="shared" si="7"/>
        <v>0</v>
      </c>
      <c r="I109" s="41">
        <f t="shared" si="7"/>
        <v>0</v>
      </c>
      <c r="J109" s="41">
        <f t="shared" si="7"/>
        <v>0</v>
      </c>
      <c r="K109" s="41">
        <f t="shared" si="7"/>
        <v>0</v>
      </c>
      <c r="L109" s="41">
        <f t="shared" si="7"/>
        <v>0</v>
      </c>
      <c r="M109" s="41">
        <f t="shared" si="7"/>
        <v>0</v>
      </c>
      <c r="N109" s="41">
        <f t="shared" si="7"/>
        <v>0</v>
      </c>
      <c r="O109" s="41">
        <f t="shared" si="7"/>
        <v>0</v>
      </c>
      <c r="P109" s="36"/>
      <c r="Q109" s="41">
        <f t="shared" si="8"/>
        <v>0</v>
      </c>
      <c r="R109" s="11"/>
      <c r="S109" s="4"/>
      <c r="T109" s="17"/>
      <c r="U109" s="4"/>
      <c r="V109" s="4"/>
      <c r="W109" s="4"/>
      <c r="X109" s="4"/>
      <c r="Y109" s="4"/>
      <c r="Z109" s="4"/>
      <c r="AA109" s="4"/>
    </row>
    <row r="110" spans="1:27" x14ac:dyDescent="0.25">
      <c r="A110" s="4"/>
      <c r="B110" s="10"/>
      <c r="C110" s="43">
        <f t="shared" si="9"/>
        <v>2031</v>
      </c>
      <c r="D110" s="41">
        <f t="shared" ref="D110:O119" si="10">IF($C110&lt;Table_Year_1,0,IF(DATE($C110,D$98,1)&gt;DATE(YEAR(Expected_COD)+25,MONTH(Expected_COD),1),0,IF($C110&gt;Table_Year_1+3,InstCap,IF(Partial_Operation="Yes",INDEX(ICAP_TAble,D$98,$C110-Table_Year_1+1),IF(DATE($C110,D$98,1)&gt;=Expected_COD,InstCap,0)))))</f>
        <v>0</v>
      </c>
      <c r="E110" s="41">
        <f t="shared" si="10"/>
        <v>0</v>
      </c>
      <c r="F110" s="41">
        <f t="shared" si="10"/>
        <v>0</v>
      </c>
      <c r="G110" s="41">
        <f t="shared" si="10"/>
        <v>0</v>
      </c>
      <c r="H110" s="41">
        <f t="shared" si="10"/>
        <v>0</v>
      </c>
      <c r="I110" s="41">
        <f t="shared" si="10"/>
        <v>0</v>
      </c>
      <c r="J110" s="41">
        <f t="shared" si="10"/>
        <v>0</v>
      </c>
      <c r="K110" s="41">
        <f t="shared" si="10"/>
        <v>0</v>
      </c>
      <c r="L110" s="41">
        <f t="shared" si="10"/>
        <v>0</v>
      </c>
      <c r="M110" s="41">
        <f t="shared" si="10"/>
        <v>0</v>
      </c>
      <c r="N110" s="41">
        <f t="shared" si="10"/>
        <v>0</v>
      </c>
      <c r="O110" s="41">
        <f t="shared" si="10"/>
        <v>0</v>
      </c>
      <c r="P110" s="36"/>
      <c r="Q110" s="41">
        <f t="shared" si="8"/>
        <v>0</v>
      </c>
      <c r="R110" s="11"/>
      <c r="S110" s="4"/>
      <c r="T110" s="17"/>
      <c r="U110" s="4"/>
      <c r="V110" s="4"/>
      <c r="W110" s="4"/>
      <c r="X110" s="4"/>
      <c r="Y110" s="4"/>
      <c r="Z110" s="4"/>
      <c r="AA110" s="4"/>
    </row>
    <row r="111" spans="1:27" x14ac:dyDescent="0.25">
      <c r="A111" s="4"/>
      <c r="B111" s="10"/>
      <c r="C111" s="43">
        <f t="shared" si="9"/>
        <v>2032</v>
      </c>
      <c r="D111" s="41">
        <f t="shared" si="10"/>
        <v>0</v>
      </c>
      <c r="E111" s="41">
        <f t="shared" si="10"/>
        <v>0</v>
      </c>
      <c r="F111" s="41">
        <f t="shared" si="10"/>
        <v>0</v>
      </c>
      <c r="G111" s="41">
        <f t="shared" si="10"/>
        <v>0</v>
      </c>
      <c r="H111" s="41">
        <f t="shared" si="10"/>
        <v>0</v>
      </c>
      <c r="I111" s="41">
        <f t="shared" si="10"/>
        <v>0</v>
      </c>
      <c r="J111" s="41">
        <f t="shared" si="10"/>
        <v>0</v>
      </c>
      <c r="K111" s="41">
        <f t="shared" si="10"/>
        <v>0</v>
      </c>
      <c r="L111" s="41">
        <f t="shared" si="10"/>
        <v>0</v>
      </c>
      <c r="M111" s="41">
        <f t="shared" si="10"/>
        <v>0</v>
      </c>
      <c r="N111" s="41">
        <f t="shared" si="10"/>
        <v>0</v>
      </c>
      <c r="O111" s="41">
        <f t="shared" si="10"/>
        <v>0</v>
      </c>
      <c r="P111" s="36"/>
      <c r="Q111" s="41">
        <f t="shared" si="8"/>
        <v>0</v>
      </c>
      <c r="R111" s="11"/>
      <c r="S111" s="4"/>
      <c r="T111" s="17"/>
      <c r="U111" s="4"/>
      <c r="V111" s="4"/>
      <c r="W111" s="4"/>
      <c r="X111" s="4"/>
      <c r="Y111" s="4"/>
      <c r="Z111" s="4"/>
      <c r="AA111" s="4"/>
    </row>
    <row r="112" spans="1:27" x14ac:dyDescent="0.25">
      <c r="A112" s="4"/>
      <c r="B112" s="10"/>
      <c r="C112" s="43">
        <f t="shared" si="9"/>
        <v>2033</v>
      </c>
      <c r="D112" s="41">
        <f t="shared" si="10"/>
        <v>0</v>
      </c>
      <c r="E112" s="41">
        <f t="shared" si="10"/>
        <v>0</v>
      </c>
      <c r="F112" s="41">
        <f t="shared" si="10"/>
        <v>0</v>
      </c>
      <c r="G112" s="41">
        <f t="shared" si="10"/>
        <v>0</v>
      </c>
      <c r="H112" s="41">
        <f t="shared" si="10"/>
        <v>0</v>
      </c>
      <c r="I112" s="41">
        <f t="shared" si="10"/>
        <v>0</v>
      </c>
      <c r="J112" s="41">
        <f t="shared" si="10"/>
        <v>0</v>
      </c>
      <c r="K112" s="41">
        <f t="shared" si="10"/>
        <v>0</v>
      </c>
      <c r="L112" s="41">
        <f t="shared" si="10"/>
        <v>0</v>
      </c>
      <c r="M112" s="41">
        <f t="shared" si="10"/>
        <v>0</v>
      </c>
      <c r="N112" s="41">
        <f t="shared" si="10"/>
        <v>0</v>
      </c>
      <c r="O112" s="41">
        <f t="shared" si="10"/>
        <v>0</v>
      </c>
      <c r="P112" s="36"/>
      <c r="Q112" s="41">
        <f t="shared" si="8"/>
        <v>0</v>
      </c>
      <c r="R112" s="11"/>
      <c r="S112" s="4"/>
      <c r="T112" s="17"/>
      <c r="U112" s="4"/>
      <c r="V112" s="4"/>
      <c r="W112" s="4"/>
      <c r="X112" s="4"/>
      <c r="Y112" s="4"/>
      <c r="Z112" s="4"/>
      <c r="AA112" s="4"/>
    </row>
    <row r="113" spans="1:27" x14ac:dyDescent="0.25">
      <c r="A113" s="4"/>
      <c r="B113" s="10"/>
      <c r="C113" s="43">
        <f t="shared" si="9"/>
        <v>2034</v>
      </c>
      <c r="D113" s="41">
        <f t="shared" si="10"/>
        <v>0</v>
      </c>
      <c r="E113" s="41">
        <f t="shared" si="10"/>
        <v>0</v>
      </c>
      <c r="F113" s="41">
        <f t="shared" si="10"/>
        <v>0</v>
      </c>
      <c r="G113" s="41">
        <f t="shared" si="10"/>
        <v>0</v>
      </c>
      <c r="H113" s="41">
        <f t="shared" si="10"/>
        <v>0</v>
      </c>
      <c r="I113" s="41">
        <f t="shared" si="10"/>
        <v>0</v>
      </c>
      <c r="J113" s="41">
        <f t="shared" si="10"/>
        <v>0</v>
      </c>
      <c r="K113" s="41">
        <f t="shared" si="10"/>
        <v>0</v>
      </c>
      <c r="L113" s="41">
        <f t="shared" si="10"/>
        <v>0</v>
      </c>
      <c r="M113" s="41">
        <f t="shared" si="10"/>
        <v>0</v>
      </c>
      <c r="N113" s="41">
        <f t="shared" si="10"/>
        <v>0</v>
      </c>
      <c r="O113" s="41">
        <f t="shared" si="10"/>
        <v>0</v>
      </c>
      <c r="P113" s="36"/>
      <c r="Q113" s="41">
        <f t="shared" si="8"/>
        <v>0</v>
      </c>
      <c r="R113" s="11"/>
      <c r="S113" s="4"/>
      <c r="T113" s="17"/>
      <c r="U113" s="4"/>
      <c r="V113" s="4"/>
      <c r="W113" s="4"/>
      <c r="X113" s="4"/>
      <c r="Y113" s="4"/>
      <c r="Z113" s="4"/>
      <c r="AA113" s="4"/>
    </row>
    <row r="114" spans="1:27" x14ac:dyDescent="0.25">
      <c r="A114" s="4"/>
      <c r="B114" s="10"/>
      <c r="C114" s="43">
        <f t="shared" si="9"/>
        <v>2035</v>
      </c>
      <c r="D114" s="41">
        <f t="shared" si="10"/>
        <v>0</v>
      </c>
      <c r="E114" s="41">
        <f t="shared" si="10"/>
        <v>0</v>
      </c>
      <c r="F114" s="41">
        <f t="shared" si="10"/>
        <v>0</v>
      </c>
      <c r="G114" s="41">
        <f t="shared" si="10"/>
        <v>0</v>
      </c>
      <c r="H114" s="41">
        <f t="shared" si="10"/>
        <v>0</v>
      </c>
      <c r="I114" s="41">
        <f t="shared" si="10"/>
        <v>0</v>
      </c>
      <c r="J114" s="41">
        <f t="shared" si="10"/>
        <v>0</v>
      </c>
      <c r="K114" s="41">
        <f t="shared" si="10"/>
        <v>0</v>
      </c>
      <c r="L114" s="41">
        <f t="shared" si="10"/>
        <v>0</v>
      </c>
      <c r="M114" s="41">
        <f t="shared" si="10"/>
        <v>0</v>
      </c>
      <c r="N114" s="41">
        <f t="shared" si="10"/>
        <v>0</v>
      </c>
      <c r="O114" s="41">
        <f t="shared" si="10"/>
        <v>0</v>
      </c>
      <c r="P114" s="36"/>
      <c r="Q114" s="41">
        <f t="shared" si="8"/>
        <v>0</v>
      </c>
      <c r="R114" s="11"/>
      <c r="S114" s="4"/>
      <c r="T114" s="17"/>
      <c r="U114" s="4"/>
      <c r="V114" s="4"/>
      <c r="W114" s="4"/>
      <c r="X114" s="4"/>
      <c r="Y114" s="4"/>
      <c r="Z114" s="4"/>
      <c r="AA114" s="4"/>
    </row>
    <row r="115" spans="1:27" x14ac:dyDescent="0.25">
      <c r="A115" s="4"/>
      <c r="B115" s="10"/>
      <c r="C115" s="43">
        <f t="shared" si="9"/>
        <v>2036</v>
      </c>
      <c r="D115" s="41">
        <f t="shared" si="10"/>
        <v>0</v>
      </c>
      <c r="E115" s="41">
        <f t="shared" si="10"/>
        <v>0</v>
      </c>
      <c r="F115" s="41">
        <f t="shared" si="10"/>
        <v>0</v>
      </c>
      <c r="G115" s="41">
        <f t="shared" si="10"/>
        <v>0</v>
      </c>
      <c r="H115" s="41">
        <f t="shared" si="10"/>
        <v>0</v>
      </c>
      <c r="I115" s="41">
        <f t="shared" si="10"/>
        <v>0</v>
      </c>
      <c r="J115" s="41">
        <f t="shared" si="10"/>
        <v>0</v>
      </c>
      <c r="K115" s="41">
        <f t="shared" si="10"/>
        <v>0</v>
      </c>
      <c r="L115" s="41">
        <f t="shared" si="10"/>
        <v>0</v>
      </c>
      <c r="M115" s="41">
        <f t="shared" si="10"/>
        <v>0</v>
      </c>
      <c r="N115" s="41">
        <f t="shared" si="10"/>
        <v>0</v>
      </c>
      <c r="O115" s="41">
        <f t="shared" si="10"/>
        <v>0</v>
      </c>
      <c r="P115" s="36"/>
      <c r="Q115" s="41">
        <f t="shared" si="8"/>
        <v>0</v>
      </c>
      <c r="R115" s="11"/>
      <c r="S115" s="4"/>
      <c r="T115" s="17"/>
      <c r="U115" s="4"/>
      <c r="V115" s="4"/>
      <c r="W115" s="4"/>
      <c r="X115" s="4"/>
      <c r="Y115" s="4"/>
      <c r="Z115" s="4"/>
      <c r="AA115" s="4"/>
    </row>
    <row r="116" spans="1:27" x14ac:dyDescent="0.25">
      <c r="A116" s="4"/>
      <c r="B116" s="10"/>
      <c r="C116" s="43">
        <f t="shared" si="9"/>
        <v>2037</v>
      </c>
      <c r="D116" s="41">
        <f t="shared" si="10"/>
        <v>0</v>
      </c>
      <c r="E116" s="41">
        <f t="shared" si="10"/>
        <v>0</v>
      </c>
      <c r="F116" s="41">
        <f t="shared" si="10"/>
        <v>0</v>
      </c>
      <c r="G116" s="41">
        <f t="shared" si="10"/>
        <v>0</v>
      </c>
      <c r="H116" s="41">
        <f t="shared" si="10"/>
        <v>0</v>
      </c>
      <c r="I116" s="41">
        <f t="shared" si="10"/>
        <v>0</v>
      </c>
      <c r="J116" s="41">
        <f t="shared" si="10"/>
        <v>0</v>
      </c>
      <c r="K116" s="41">
        <f t="shared" si="10"/>
        <v>0</v>
      </c>
      <c r="L116" s="41">
        <f t="shared" si="10"/>
        <v>0</v>
      </c>
      <c r="M116" s="41">
        <f t="shared" si="10"/>
        <v>0</v>
      </c>
      <c r="N116" s="41">
        <f t="shared" si="10"/>
        <v>0</v>
      </c>
      <c r="O116" s="41">
        <f t="shared" si="10"/>
        <v>0</v>
      </c>
      <c r="P116" s="36"/>
      <c r="Q116" s="41">
        <f t="shared" si="8"/>
        <v>0</v>
      </c>
      <c r="R116" s="11"/>
      <c r="S116" s="4"/>
      <c r="T116" s="17"/>
      <c r="U116" s="4"/>
      <c r="V116" s="4"/>
      <c r="W116" s="4"/>
      <c r="X116" s="4"/>
      <c r="Y116" s="4"/>
      <c r="Z116" s="4"/>
      <c r="AA116" s="4"/>
    </row>
    <row r="117" spans="1:27" x14ac:dyDescent="0.25">
      <c r="A117" s="4"/>
      <c r="B117" s="10"/>
      <c r="C117" s="43">
        <f t="shared" si="9"/>
        <v>2038</v>
      </c>
      <c r="D117" s="41">
        <f t="shared" si="10"/>
        <v>0</v>
      </c>
      <c r="E117" s="41">
        <f t="shared" si="10"/>
        <v>0</v>
      </c>
      <c r="F117" s="41">
        <f t="shared" si="10"/>
        <v>0</v>
      </c>
      <c r="G117" s="41">
        <f t="shared" si="10"/>
        <v>0</v>
      </c>
      <c r="H117" s="41">
        <f t="shared" si="10"/>
        <v>0</v>
      </c>
      <c r="I117" s="41">
        <f t="shared" si="10"/>
        <v>0</v>
      </c>
      <c r="J117" s="41">
        <f t="shared" si="10"/>
        <v>0</v>
      </c>
      <c r="K117" s="41">
        <f t="shared" si="10"/>
        <v>0</v>
      </c>
      <c r="L117" s="41">
        <f t="shared" si="10"/>
        <v>0</v>
      </c>
      <c r="M117" s="41">
        <f t="shared" si="10"/>
        <v>0</v>
      </c>
      <c r="N117" s="41">
        <f t="shared" si="10"/>
        <v>0</v>
      </c>
      <c r="O117" s="41">
        <f t="shared" si="10"/>
        <v>0</v>
      </c>
      <c r="P117" s="36"/>
      <c r="Q117" s="41">
        <f t="shared" si="8"/>
        <v>0</v>
      </c>
      <c r="R117" s="11"/>
      <c r="S117" s="4"/>
      <c r="T117" s="17"/>
      <c r="U117" s="4"/>
      <c r="V117" s="4"/>
      <c r="W117" s="4"/>
      <c r="X117" s="4"/>
      <c r="Y117" s="4"/>
      <c r="Z117" s="4"/>
      <c r="AA117" s="4"/>
    </row>
    <row r="118" spans="1:27" x14ac:dyDescent="0.25">
      <c r="A118" s="4"/>
      <c r="B118" s="10"/>
      <c r="C118" s="43">
        <f t="shared" si="9"/>
        <v>2039</v>
      </c>
      <c r="D118" s="41">
        <f t="shared" si="10"/>
        <v>0</v>
      </c>
      <c r="E118" s="41">
        <f t="shared" si="10"/>
        <v>0</v>
      </c>
      <c r="F118" s="41">
        <f t="shared" si="10"/>
        <v>0</v>
      </c>
      <c r="G118" s="41">
        <f t="shared" si="10"/>
        <v>0</v>
      </c>
      <c r="H118" s="41">
        <f t="shared" si="10"/>
        <v>0</v>
      </c>
      <c r="I118" s="41">
        <f t="shared" si="10"/>
        <v>0</v>
      </c>
      <c r="J118" s="41">
        <f t="shared" si="10"/>
        <v>0</v>
      </c>
      <c r="K118" s="41">
        <f t="shared" si="10"/>
        <v>0</v>
      </c>
      <c r="L118" s="41">
        <f t="shared" si="10"/>
        <v>0</v>
      </c>
      <c r="M118" s="41">
        <f t="shared" si="10"/>
        <v>0</v>
      </c>
      <c r="N118" s="41">
        <f t="shared" si="10"/>
        <v>0</v>
      </c>
      <c r="O118" s="41">
        <f t="shared" si="10"/>
        <v>0</v>
      </c>
      <c r="P118" s="36"/>
      <c r="Q118" s="41">
        <f t="shared" si="8"/>
        <v>0</v>
      </c>
      <c r="R118" s="11"/>
      <c r="S118" s="4"/>
      <c r="T118" s="17"/>
      <c r="U118" s="4"/>
      <c r="V118" s="4"/>
      <c r="W118" s="4"/>
      <c r="X118" s="4"/>
      <c r="Y118" s="4"/>
      <c r="Z118" s="4"/>
      <c r="AA118" s="4"/>
    </row>
    <row r="119" spans="1:27" x14ac:dyDescent="0.25">
      <c r="A119" s="4"/>
      <c r="B119" s="10"/>
      <c r="C119" s="43">
        <f t="shared" si="9"/>
        <v>2040</v>
      </c>
      <c r="D119" s="41">
        <f t="shared" si="10"/>
        <v>0</v>
      </c>
      <c r="E119" s="41">
        <f t="shared" si="10"/>
        <v>0</v>
      </c>
      <c r="F119" s="41">
        <f t="shared" si="10"/>
        <v>0</v>
      </c>
      <c r="G119" s="41">
        <f t="shared" si="10"/>
        <v>0</v>
      </c>
      <c r="H119" s="41">
        <f t="shared" si="10"/>
        <v>0</v>
      </c>
      <c r="I119" s="41">
        <f t="shared" si="10"/>
        <v>0</v>
      </c>
      <c r="J119" s="41">
        <f t="shared" si="10"/>
        <v>0</v>
      </c>
      <c r="K119" s="41">
        <f t="shared" si="10"/>
        <v>0</v>
      </c>
      <c r="L119" s="41">
        <f t="shared" si="10"/>
        <v>0</v>
      </c>
      <c r="M119" s="41">
        <f t="shared" si="10"/>
        <v>0</v>
      </c>
      <c r="N119" s="41">
        <f t="shared" si="10"/>
        <v>0</v>
      </c>
      <c r="O119" s="41">
        <f t="shared" si="10"/>
        <v>0</v>
      </c>
      <c r="P119" s="36"/>
      <c r="Q119" s="41">
        <f t="shared" si="8"/>
        <v>0</v>
      </c>
      <c r="R119" s="11"/>
      <c r="S119" s="4"/>
      <c r="T119" s="17"/>
      <c r="U119" s="4"/>
      <c r="V119" s="4"/>
      <c r="W119" s="4"/>
      <c r="X119" s="4"/>
      <c r="Y119" s="4"/>
      <c r="Z119" s="4"/>
      <c r="AA119" s="4"/>
    </row>
    <row r="120" spans="1:27" x14ac:dyDescent="0.25">
      <c r="A120" s="4"/>
      <c r="B120" s="10"/>
      <c r="C120" s="43">
        <f t="shared" si="9"/>
        <v>2041</v>
      </c>
      <c r="D120" s="41">
        <f t="shared" ref="D120:O130" si="11">IF($C120&lt;Table_Year_1,0,IF(DATE($C120,D$98,1)&gt;DATE(YEAR(Expected_COD)+25,MONTH(Expected_COD),1),0,IF($C120&gt;Table_Year_1+3,InstCap,IF(Partial_Operation="Yes",INDEX(ICAP_TAble,D$98,$C120-Table_Year_1+1),IF(DATE($C120,D$98,1)&gt;=Expected_COD,InstCap,0)))))</f>
        <v>0</v>
      </c>
      <c r="E120" s="41">
        <f t="shared" si="11"/>
        <v>0</v>
      </c>
      <c r="F120" s="41">
        <f t="shared" si="11"/>
        <v>0</v>
      </c>
      <c r="G120" s="41">
        <f t="shared" si="11"/>
        <v>0</v>
      </c>
      <c r="H120" s="41">
        <f t="shared" si="11"/>
        <v>0</v>
      </c>
      <c r="I120" s="41">
        <f t="shared" si="11"/>
        <v>0</v>
      </c>
      <c r="J120" s="41">
        <f t="shared" si="11"/>
        <v>0</v>
      </c>
      <c r="K120" s="41">
        <f t="shared" si="11"/>
        <v>0</v>
      </c>
      <c r="L120" s="41">
        <f t="shared" si="11"/>
        <v>0</v>
      </c>
      <c r="M120" s="41">
        <f t="shared" si="11"/>
        <v>0</v>
      </c>
      <c r="N120" s="41">
        <f t="shared" si="11"/>
        <v>0</v>
      </c>
      <c r="O120" s="41">
        <f t="shared" si="11"/>
        <v>0</v>
      </c>
      <c r="P120" s="36"/>
      <c r="Q120" s="41">
        <f t="shared" si="8"/>
        <v>0</v>
      </c>
      <c r="R120" s="11"/>
      <c r="S120" s="4"/>
      <c r="T120" s="17"/>
      <c r="U120" s="4"/>
      <c r="V120" s="4"/>
      <c r="W120" s="4"/>
      <c r="X120" s="4"/>
      <c r="Y120" s="4"/>
      <c r="Z120" s="4"/>
      <c r="AA120" s="4"/>
    </row>
    <row r="121" spans="1:27" x14ac:dyDescent="0.25">
      <c r="A121" s="4"/>
      <c r="B121" s="10"/>
      <c r="C121" s="43">
        <f t="shared" si="9"/>
        <v>2042</v>
      </c>
      <c r="D121" s="41">
        <f t="shared" si="11"/>
        <v>0</v>
      </c>
      <c r="E121" s="41">
        <f t="shared" si="11"/>
        <v>0</v>
      </c>
      <c r="F121" s="41">
        <f t="shared" si="11"/>
        <v>0</v>
      </c>
      <c r="G121" s="41">
        <f t="shared" si="11"/>
        <v>0</v>
      </c>
      <c r="H121" s="41">
        <f t="shared" si="11"/>
        <v>0</v>
      </c>
      <c r="I121" s="41">
        <f t="shared" si="11"/>
        <v>0</v>
      </c>
      <c r="J121" s="41">
        <f t="shared" si="11"/>
        <v>0</v>
      </c>
      <c r="K121" s="41">
        <f t="shared" si="11"/>
        <v>0</v>
      </c>
      <c r="L121" s="41">
        <f t="shared" si="11"/>
        <v>0</v>
      </c>
      <c r="M121" s="41">
        <f t="shared" si="11"/>
        <v>0</v>
      </c>
      <c r="N121" s="41">
        <f t="shared" si="11"/>
        <v>0</v>
      </c>
      <c r="O121" s="41">
        <f t="shared" si="11"/>
        <v>0</v>
      </c>
      <c r="P121" s="36"/>
      <c r="Q121" s="41">
        <f t="shared" si="8"/>
        <v>0</v>
      </c>
      <c r="R121" s="11"/>
      <c r="S121" s="4"/>
      <c r="T121" s="17"/>
      <c r="U121" s="4"/>
      <c r="V121" s="4"/>
      <c r="W121" s="4"/>
      <c r="X121" s="4"/>
      <c r="Y121" s="4"/>
      <c r="Z121" s="4"/>
      <c r="AA121" s="4"/>
    </row>
    <row r="122" spans="1:27" x14ac:dyDescent="0.25">
      <c r="A122" s="4"/>
      <c r="B122" s="10"/>
      <c r="C122" s="43">
        <f t="shared" si="9"/>
        <v>2043</v>
      </c>
      <c r="D122" s="41">
        <f t="shared" si="11"/>
        <v>0</v>
      </c>
      <c r="E122" s="41">
        <f t="shared" si="11"/>
        <v>0</v>
      </c>
      <c r="F122" s="41">
        <f t="shared" si="11"/>
        <v>0</v>
      </c>
      <c r="G122" s="41">
        <f t="shared" si="11"/>
        <v>0</v>
      </c>
      <c r="H122" s="41">
        <f t="shared" si="11"/>
        <v>0</v>
      </c>
      <c r="I122" s="41">
        <f t="shared" si="11"/>
        <v>0</v>
      </c>
      <c r="J122" s="41">
        <f t="shared" si="11"/>
        <v>0</v>
      </c>
      <c r="K122" s="41">
        <f t="shared" si="11"/>
        <v>0</v>
      </c>
      <c r="L122" s="41">
        <f t="shared" si="11"/>
        <v>0</v>
      </c>
      <c r="M122" s="41">
        <f t="shared" si="11"/>
        <v>0</v>
      </c>
      <c r="N122" s="41">
        <f t="shared" si="11"/>
        <v>0</v>
      </c>
      <c r="O122" s="41">
        <f t="shared" si="11"/>
        <v>0</v>
      </c>
      <c r="P122" s="36"/>
      <c r="Q122" s="41">
        <f t="shared" si="8"/>
        <v>0</v>
      </c>
      <c r="R122" s="11"/>
      <c r="S122" s="4"/>
      <c r="T122" s="17"/>
      <c r="U122" s="4"/>
      <c r="V122" s="4"/>
      <c r="W122" s="4"/>
      <c r="X122" s="4"/>
      <c r="Y122" s="4"/>
      <c r="Z122" s="4"/>
      <c r="AA122" s="4"/>
    </row>
    <row r="123" spans="1:27" x14ac:dyDescent="0.25">
      <c r="A123" s="4"/>
      <c r="B123" s="10"/>
      <c r="C123" s="43">
        <f t="shared" si="9"/>
        <v>2044</v>
      </c>
      <c r="D123" s="41">
        <f t="shared" si="11"/>
        <v>0</v>
      </c>
      <c r="E123" s="41">
        <f t="shared" si="11"/>
        <v>0</v>
      </c>
      <c r="F123" s="41">
        <f t="shared" si="11"/>
        <v>0</v>
      </c>
      <c r="G123" s="41">
        <f t="shared" si="11"/>
        <v>0</v>
      </c>
      <c r="H123" s="41">
        <f t="shared" si="11"/>
        <v>0</v>
      </c>
      <c r="I123" s="41">
        <f t="shared" si="11"/>
        <v>0</v>
      </c>
      <c r="J123" s="41">
        <f t="shared" si="11"/>
        <v>0</v>
      </c>
      <c r="K123" s="41">
        <f t="shared" si="11"/>
        <v>0</v>
      </c>
      <c r="L123" s="41">
        <f t="shared" si="11"/>
        <v>0</v>
      </c>
      <c r="M123" s="41">
        <f t="shared" si="11"/>
        <v>0</v>
      </c>
      <c r="N123" s="41">
        <f t="shared" si="11"/>
        <v>0</v>
      </c>
      <c r="O123" s="41">
        <f t="shared" si="11"/>
        <v>0</v>
      </c>
      <c r="P123" s="36"/>
      <c r="Q123" s="41">
        <f t="shared" si="8"/>
        <v>0</v>
      </c>
      <c r="R123" s="11"/>
      <c r="S123" s="4"/>
      <c r="T123" s="17"/>
      <c r="U123" s="4"/>
      <c r="V123" s="4"/>
      <c r="W123" s="4"/>
      <c r="X123" s="4"/>
      <c r="Y123" s="4"/>
      <c r="Z123" s="4"/>
      <c r="AA123" s="4"/>
    </row>
    <row r="124" spans="1:27" x14ac:dyDescent="0.25">
      <c r="A124" s="4"/>
      <c r="B124" s="10"/>
      <c r="C124" s="43">
        <f t="shared" si="9"/>
        <v>2045</v>
      </c>
      <c r="D124" s="41">
        <f t="shared" si="11"/>
        <v>0</v>
      </c>
      <c r="E124" s="41">
        <f t="shared" si="11"/>
        <v>0</v>
      </c>
      <c r="F124" s="41">
        <f t="shared" si="11"/>
        <v>0</v>
      </c>
      <c r="G124" s="41">
        <f t="shared" si="11"/>
        <v>0</v>
      </c>
      <c r="H124" s="41">
        <f t="shared" si="11"/>
        <v>0</v>
      </c>
      <c r="I124" s="41">
        <f t="shared" si="11"/>
        <v>0</v>
      </c>
      <c r="J124" s="41">
        <f t="shared" si="11"/>
        <v>0</v>
      </c>
      <c r="K124" s="41">
        <f t="shared" si="11"/>
        <v>0</v>
      </c>
      <c r="L124" s="41">
        <f t="shared" si="11"/>
        <v>0</v>
      </c>
      <c r="M124" s="41">
        <f t="shared" si="11"/>
        <v>0</v>
      </c>
      <c r="N124" s="41">
        <f t="shared" si="11"/>
        <v>0</v>
      </c>
      <c r="O124" s="41">
        <f t="shared" si="11"/>
        <v>0</v>
      </c>
      <c r="P124" s="36"/>
      <c r="Q124" s="41">
        <f t="shared" si="8"/>
        <v>0</v>
      </c>
      <c r="R124" s="11"/>
      <c r="S124" s="4"/>
      <c r="T124" s="17"/>
      <c r="U124" s="4"/>
      <c r="V124" s="4"/>
      <c r="W124" s="4"/>
      <c r="X124" s="4"/>
      <c r="Y124" s="4"/>
      <c r="Z124" s="4"/>
      <c r="AA124" s="4"/>
    </row>
    <row r="125" spans="1:27" x14ac:dyDescent="0.25">
      <c r="A125" s="4"/>
      <c r="B125" s="10"/>
      <c r="C125" s="43">
        <f t="shared" si="9"/>
        <v>2046</v>
      </c>
      <c r="D125" s="41">
        <f t="shared" si="11"/>
        <v>0</v>
      </c>
      <c r="E125" s="41">
        <f t="shared" si="11"/>
        <v>0</v>
      </c>
      <c r="F125" s="41">
        <f t="shared" si="11"/>
        <v>0</v>
      </c>
      <c r="G125" s="41">
        <f t="shared" si="11"/>
        <v>0</v>
      </c>
      <c r="H125" s="41">
        <f t="shared" si="11"/>
        <v>0</v>
      </c>
      <c r="I125" s="41">
        <f t="shared" si="11"/>
        <v>0</v>
      </c>
      <c r="J125" s="41">
        <f t="shared" si="11"/>
        <v>0</v>
      </c>
      <c r="K125" s="41">
        <f t="shared" si="11"/>
        <v>0</v>
      </c>
      <c r="L125" s="41">
        <f t="shared" si="11"/>
        <v>0</v>
      </c>
      <c r="M125" s="41">
        <f t="shared" si="11"/>
        <v>0</v>
      </c>
      <c r="N125" s="41">
        <f t="shared" si="11"/>
        <v>0</v>
      </c>
      <c r="O125" s="41">
        <f t="shared" si="11"/>
        <v>0</v>
      </c>
      <c r="P125" s="36"/>
      <c r="Q125" s="41">
        <f t="shared" si="8"/>
        <v>0</v>
      </c>
      <c r="R125" s="11"/>
      <c r="S125" s="4"/>
      <c r="T125" s="17"/>
      <c r="U125" s="4"/>
      <c r="V125" s="4"/>
      <c r="W125" s="4"/>
      <c r="X125" s="4"/>
      <c r="Y125" s="4"/>
      <c r="Z125" s="4"/>
      <c r="AA125" s="4"/>
    </row>
    <row r="126" spans="1:27" x14ac:dyDescent="0.25">
      <c r="A126" s="4"/>
      <c r="B126" s="10"/>
      <c r="C126" s="43">
        <f t="shared" si="9"/>
        <v>2047</v>
      </c>
      <c r="D126" s="41">
        <f t="shared" si="11"/>
        <v>0</v>
      </c>
      <c r="E126" s="41">
        <f t="shared" si="11"/>
        <v>0</v>
      </c>
      <c r="F126" s="41">
        <f t="shared" si="11"/>
        <v>0</v>
      </c>
      <c r="G126" s="41">
        <f t="shared" si="11"/>
        <v>0</v>
      </c>
      <c r="H126" s="41">
        <f t="shared" si="11"/>
        <v>0</v>
      </c>
      <c r="I126" s="41">
        <f t="shared" si="11"/>
        <v>0</v>
      </c>
      <c r="J126" s="41">
        <f t="shared" si="11"/>
        <v>0</v>
      </c>
      <c r="K126" s="41">
        <f t="shared" si="11"/>
        <v>0</v>
      </c>
      <c r="L126" s="41">
        <f t="shared" si="11"/>
        <v>0</v>
      </c>
      <c r="M126" s="41">
        <f t="shared" si="11"/>
        <v>0</v>
      </c>
      <c r="N126" s="41">
        <f t="shared" si="11"/>
        <v>0</v>
      </c>
      <c r="O126" s="41">
        <f t="shared" si="11"/>
        <v>0</v>
      </c>
      <c r="P126" s="36"/>
      <c r="Q126" s="41">
        <f t="shared" si="8"/>
        <v>0</v>
      </c>
      <c r="R126" s="11"/>
      <c r="S126" s="4"/>
      <c r="T126" s="17"/>
      <c r="U126" s="4"/>
      <c r="V126" s="4"/>
      <c r="W126" s="4"/>
      <c r="X126" s="4"/>
      <c r="Y126" s="4"/>
      <c r="Z126" s="4"/>
      <c r="AA126" s="4"/>
    </row>
    <row r="127" spans="1:27" x14ac:dyDescent="0.25">
      <c r="A127" s="4"/>
      <c r="B127" s="10"/>
      <c r="C127" s="43">
        <f t="shared" si="9"/>
        <v>2048</v>
      </c>
      <c r="D127" s="41">
        <f t="shared" si="11"/>
        <v>0</v>
      </c>
      <c r="E127" s="41">
        <f t="shared" si="11"/>
        <v>0</v>
      </c>
      <c r="F127" s="41">
        <f t="shared" si="11"/>
        <v>0</v>
      </c>
      <c r="G127" s="41">
        <f t="shared" si="11"/>
        <v>0</v>
      </c>
      <c r="H127" s="41">
        <f t="shared" si="11"/>
        <v>0</v>
      </c>
      <c r="I127" s="41">
        <f t="shared" si="11"/>
        <v>0</v>
      </c>
      <c r="J127" s="41">
        <f t="shared" si="11"/>
        <v>0</v>
      </c>
      <c r="K127" s="41">
        <f t="shared" si="11"/>
        <v>0</v>
      </c>
      <c r="L127" s="41">
        <f t="shared" si="11"/>
        <v>0</v>
      </c>
      <c r="M127" s="41">
        <f t="shared" si="11"/>
        <v>0</v>
      </c>
      <c r="N127" s="41">
        <f t="shared" si="11"/>
        <v>0</v>
      </c>
      <c r="O127" s="41">
        <f t="shared" si="11"/>
        <v>0</v>
      </c>
      <c r="P127" s="36"/>
      <c r="Q127" s="41">
        <f t="shared" si="8"/>
        <v>0</v>
      </c>
      <c r="R127" s="11"/>
      <c r="S127" s="4"/>
      <c r="T127" s="17"/>
      <c r="U127" s="4"/>
      <c r="V127" s="4"/>
      <c r="W127" s="4"/>
      <c r="X127" s="4"/>
      <c r="Y127" s="4"/>
      <c r="Z127" s="4"/>
      <c r="AA127" s="4"/>
    </row>
    <row r="128" spans="1:27" x14ac:dyDescent="0.25">
      <c r="A128" s="4"/>
      <c r="B128" s="10"/>
      <c r="C128" s="43">
        <f t="shared" si="9"/>
        <v>2049</v>
      </c>
      <c r="D128" s="41">
        <f t="shared" si="11"/>
        <v>0</v>
      </c>
      <c r="E128" s="41">
        <f t="shared" si="11"/>
        <v>0</v>
      </c>
      <c r="F128" s="41">
        <f t="shared" si="11"/>
        <v>0</v>
      </c>
      <c r="G128" s="41">
        <f t="shared" si="11"/>
        <v>0</v>
      </c>
      <c r="H128" s="41">
        <f t="shared" si="11"/>
        <v>0</v>
      </c>
      <c r="I128" s="41">
        <f t="shared" si="11"/>
        <v>0</v>
      </c>
      <c r="J128" s="41">
        <f t="shared" si="11"/>
        <v>0</v>
      </c>
      <c r="K128" s="41">
        <f t="shared" si="11"/>
        <v>0</v>
      </c>
      <c r="L128" s="41">
        <f t="shared" si="11"/>
        <v>0</v>
      </c>
      <c r="M128" s="41">
        <f t="shared" si="11"/>
        <v>0</v>
      </c>
      <c r="N128" s="41">
        <f t="shared" si="11"/>
        <v>0</v>
      </c>
      <c r="O128" s="41">
        <f t="shared" si="11"/>
        <v>0</v>
      </c>
      <c r="P128" s="36"/>
      <c r="Q128" s="41">
        <f t="shared" si="8"/>
        <v>0</v>
      </c>
      <c r="R128" s="11"/>
      <c r="S128" s="4"/>
      <c r="T128" s="17"/>
      <c r="U128" s="4"/>
      <c r="V128" s="4"/>
      <c r="W128" s="4"/>
      <c r="X128" s="4"/>
      <c r="Y128" s="4"/>
      <c r="Z128" s="4"/>
      <c r="AA128" s="4"/>
    </row>
    <row r="129" spans="1:27" x14ac:dyDescent="0.25">
      <c r="A129" s="4"/>
      <c r="B129" s="10"/>
      <c r="C129" s="43">
        <f t="shared" si="9"/>
        <v>2050</v>
      </c>
      <c r="D129" s="41">
        <f t="shared" si="11"/>
        <v>0</v>
      </c>
      <c r="E129" s="41">
        <f t="shared" si="11"/>
        <v>0</v>
      </c>
      <c r="F129" s="41">
        <f t="shared" si="11"/>
        <v>0</v>
      </c>
      <c r="G129" s="41">
        <f t="shared" si="11"/>
        <v>0</v>
      </c>
      <c r="H129" s="41">
        <f t="shared" si="11"/>
        <v>0</v>
      </c>
      <c r="I129" s="41">
        <f t="shared" si="11"/>
        <v>0</v>
      </c>
      <c r="J129" s="41">
        <f t="shared" si="11"/>
        <v>0</v>
      </c>
      <c r="K129" s="41">
        <f t="shared" si="11"/>
        <v>0</v>
      </c>
      <c r="L129" s="41">
        <f t="shared" si="11"/>
        <v>0</v>
      </c>
      <c r="M129" s="41">
        <f t="shared" si="11"/>
        <v>0</v>
      </c>
      <c r="N129" s="41">
        <f t="shared" si="11"/>
        <v>0</v>
      </c>
      <c r="O129" s="41">
        <f t="shared" si="11"/>
        <v>0</v>
      </c>
      <c r="P129" s="36"/>
      <c r="Q129" s="41">
        <f t="shared" si="8"/>
        <v>0</v>
      </c>
      <c r="R129" s="11"/>
      <c r="S129" s="4"/>
      <c r="T129" s="17"/>
      <c r="U129" s="4"/>
      <c r="V129" s="4"/>
      <c r="W129" s="4"/>
      <c r="X129" s="4"/>
      <c r="Y129" s="4"/>
      <c r="Z129" s="4"/>
      <c r="AA129" s="4"/>
    </row>
    <row r="130" spans="1:27" x14ac:dyDescent="0.25">
      <c r="A130" s="4"/>
      <c r="B130" s="10"/>
      <c r="C130" s="43">
        <f t="shared" si="9"/>
        <v>2051</v>
      </c>
      <c r="D130" s="41">
        <f t="shared" si="11"/>
        <v>0</v>
      </c>
      <c r="E130" s="41">
        <f t="shared" si="11"/>
        <v>0</v>
      </c>
      <c r="F130" s="41">
        <f t="shared" si="11"/>
        <v>0</v>
      </c>
      <c r="G130" s="41">
        <f t="shared" si="11"/>
        <v>0</v>
      </c>
      <c r="H130" s="41">
        <f t="shared" si="11"/>
        <v>0</v>
      </c>
      <c r="I130" s="41">
        <f t="shared" si="11"/>
        <v>0</v>
      </c>
      <c r="J130" s="41">
        <f t="shared" si="11"/>
        <v>0</v>
      </c>
      <c r="K130" s="41">
        <f t="shared" si="11"/>
        <v>0</v>
      </c>
      <c r="L130" s="41">
        <f t="shared" si="11"/>
        <v>0</v>
      </c>
      <c r="M130" s="41">
        <f t="shared" si="11"/>
        <v>0</v>
      </c>
      <c r="N130" s="41">
        <f t="shared" si="11"/>
        <v>0</v>
      </c>
      <c r="O130" s="41">
        <f t="shared" si="11"/>
        <v>0</v>
      </c>
      <c r="P130" s="36"/>
      <c r="Q130" s="41">
        <f t="shared" si="8"/>
        <v>0</v>
      </c>
      <c r="R130" s="11"/>
      <c r="S130" s="4"/>
      <c r="T130" s="17"/>
      <c r="U130" s="4"/>
      <c r="V130" s="4"/>
      <c r="W130" s="4"/>
      <c r="X130" s="4"/>
      <c r="Y130" s="4"/>
      <c r="Z130" s="4"/>
      <c r="AA130" s="4"/>
    </row>
    <row r="131" spans="1:27" x14ac:dyDescent="0.25">
      <c r="A131" s="4"/>
      <c r="B131" s="13"/>
      <c r="C131" s="14"/>
      <c r="D131" s="14"/>
      <c r="E131" s="1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5"/>
      <c r="S131" s="4"/>
      <c r="T131" s="17"/>
      <c r="U131" s="4"/>
      <c r="V131" s="4"/>
      <c r="W131" s="4"/>
      <c r="X131" s="4"/>
      <c r="Y131" s="4"/>
      <c r="Z131" s="4"/>
      <c r="AA131" s="4"/>
    </row>
    <row r="132" spans="1:27" x14ac:dyDescent="0.25">
      <c r="A132" s="4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4"/>
      <c r="V132" s="4"/>
      <c r="W132" s="4"/>
      <c r="X132" s="4"/>
      <c r="Y132" s="4"/>
      <c r="Z132" s="4"/>
      <c r="AA132" s="4"/>
    </row>
    <row r="133" spans="1:27" ht="15.75" x14ac:dyDescent="0.25">
      <c r="A133" s="4"/>
      <c r="B133" s="6"/>
      <c r="C133" s="145" t="str">
        <f>Part_I!$C$2</f>
        <v>DRAFT / All Contents Subject to Further Deliberation and Final Decision</v>
      </c>
      <c r="D133" s="7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9"/>
      <c r="S133" s="17"/>
      <c r="T133" s="17"/>
      <c r="U133" s="4"/>
      <c r="V133" s="4"/>
      <c r="W133" s="4"/>
      <c r="X133" s="4"/>
      <c r="Y133" s="4"/>
      <c r="Z133" s="4"/>
      <c r="AA133" s="4"/>
    </row>
    <row r="134" spans="1:27" ht="18.75" x14ac:dyDescent="0.3">
      <c r="A134" s="4"/>
      <c r="B134" s="10"/>
      <c r="C134" s="158" t="str">
        <f>Part_I!$C$3</f>
        <v>Offer Data Form</v>
      </c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1"/>
      <c r="S134" s="17"/>
      <c r="T134" s="17"/>
      <c r="U134" s="4"/>
      <c r="V134" s="4"/>
      <c r="W134" s="4"/>
      <c r="X134" s="4"/>
      <c r="Y134" s="4"/>
      <c r="Z134" s="4"/>
      <c r="AA134" s="4"/>
    </row>
    <row r="135" spans="1:27" ht="15.75" x14ac:dyDescent="0.25">
      <c r="A135" s="4"/>
      <c r="B135" s="10"/>
      <c r="C135" s="159" t="str">
        <f>Part_I!$C$4</f>
        <v>NYSERDA RFP No.  ORECRFP18-1</v>
      </c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1"/>
      <c r="S135" s="17"/>
      <c r="T135" s="17"/>
      <c r="U135" s="4"/>
      <c r="V135" s="4"/>
      <c r="W135" s="4"/>
      <c r="X135" s="4"/>
      <c r="Y135" s="4"/>
      <c r="Z135" s="4"/>
      <c r="AA135" s="4"/>
    </row>
    <row r="136" spans="1:27" ht="15.75" x14ac:dyDescent="0.25">
      <c r="A136" s="4"/>
      <c r="B136" s="10"/>
      <c r="C136" s="159" t="s">
        <v>24</v>
      </c>
      <c r="D136" s="159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1"/>
      <c r="S136" s="17"/>
      <c r="T136" s="17"/>
      <c r="U136" s="4"/>
      <c r="V136" s="4"/>
      <c r="W136" s="4"/>
      <c r="X136" s="4"/>
      <c r="Y136" s="4"/>
      <c r="Z136" s="4"/>
      <c r="AA136" s="4"/>
    </row>
    <row r="137" spans="1:27" x14ac:dyDescent="0.25">
      <c r="A137" s="4"/>
      <c r="B137" s="1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1"/>
      <c r="S137" s="17"/>
      <c r="T137" s="17"/>
      <c r="U137" s="4"/>
      <c r="V137" s="4"/>
      <c r="W137" s="4"/>
      <c r="X137" s="4"/>
      <c r="Y137" s="4"/>
      <c r="Z137" s="4"/>
      <c r="AA137" s="4"/>
    </row>
    <row r="138" spans="1:27" x14ac:dyDescent="0.25">
      <c r="A138" s="4"/>
      <c r="B138" s="10"/>
      <c r="C138" s="12" t="str">
        <f>Part_I!$C$9</f>
        <v>Proposer Name</v>
      </c>
      <c r="D138" s="12"/>
      <c r="E138" s="12"/>
      <c r="F138" s="12"/>
      <c r="G138" s="12"/>
      <c r="H138" s="173" t="str">
        <f>Project_Sponsor</f>
        <v xml:space="preserve">  </v>
      </c>
      <c r="I138" s="173"/>
      <c r="J138" s="173"/>
      <c r="K138" s="173"/>
      <c r="L138" s="173"/>
      <c r="M138" s="173"/>
      <c r="N138" s="173"/>
      <c r="O138" s="173"/>
      <c r="P138" s="173"/>
      <c r="Q138" s="12"/>
      <c r="R138" s="11"/>
      <c r="S138" s="4"/>
      <c r="T138" s="17" t="str">
        <f>IF(ISBLANK(Project_Sponsor),"Enter in Part I","")</f>
        <v/>
      </c>
      <c r="U138" s="4"/>
      <c r="V138" s="4"/>
      <c r="W138" s="4"/>
      <c r="X138" s="4"/>
      <c r="Y138" s="4"/>
      <c r="Z138" s="4"/>
      <c r="AA138" s="4"/>
    </row>
    <row r="139" spans="1:27" x14ac:dyDescent="0.25">
      <c r="A139" s="4"/>
      <c r="B139" s="10"/>
      <c r="C139" s="12" t="str">
        <f>Part_I!$C$11</f>
        <v>Offshore Wind Generation Facility Name</v>
      </c>
      <c r="D139" s="12"/>
      <c r="E139" s="12"/>
      <c r="F139" s="32"/>
      <c r="G139" s="32"/>
      <c r="H139" s="173" t="str">
        <f>Facility_Name</f>
        <v xml:space="preserve">  </v>
      </c>
      <c r="I139" s="173"/>
      <c r="J139" s="173"/>
      <c r="K139" s="173"/>
      <c r="L139" s="173"/>
      <c r="M139" s="173"/>
      <c r="N139" s="173"/>
      <c r="O139" s="173"/>
      <c r="P139" s="173"/>
      <c r="Q139" s="32"/>
      <c r="R139" s="11"/>
      <c r="S139" s="17"/>
      <c r="T139" s="17" t="str">
        <f>IF(ISBLANK(Facility_Name),"Enter in Part I","")</f>
        <v/>
      </c>
      <c r="U139" s="4"/>
      <c r="V139" s="4"/>
      <c r="W139" s="4"/>
      <c r="X139" s="4"/>
      <c r="Y139" s="4"/>
      <c r="Z139" s="4"/>
      <c r="AA139" s="4"/>
    </row>
    <row r="140" spans="1:27" x14ac:dyDescent="0.25">
      <c r="A140" s="4"/>
      <c r="B140" s="10"/>
      <c r="C140" s="12" t="str">
        <f>Part_I!$C$16</f>
        <v>Offer Data Form ID Name</v>
      </c>
      <c r="D140" s="12"/>
      <c r="E140" s="12"/>
      <c r="F140" s="12"/>
      <c r="G140" s="32"/>
      <c r="H140" s="174" t="str">
        <f>Offer_Data_Form_ID_Name</f>
        <v/>
      </c>
      <c r="I140" s="174"/>
      <c r="J140" s="174"/>
      <c r="K140" s="174"/>
      <c r="L140" s="174"/>
      <c r="M140" s="174"/>
      <c r="N140" s="174"/>
      <c r="O140" s="174"/>
      <c r="P140" s="174"/>
      <c r="Q140" s="32"/>
      <c r="R140" s="11"/>
      <c r="S140" s="4"/>
      <c r="T140" s="17" t="str">
        <f>IF(Offer_Data_Form_ID_Name="","Enter in Part I","")</f>
        <v>Enter in Part I</v>
      </c>
      <c r="U140" s="4"/>
      <c r="V140" s="4"/>
      <c r="W140" s="4"/>
      <c r="X140" s="4"/>
      <c r="Y140" s="4"/>
      <c r="Z140" s="4"/>
      <c r="AA140" s="4"/>
    </row>
    <row r="141" spans="1:27" x14ac:dyDescent="0.25">
      <c r="A141" s="4"/>
      <c r="B141" s="10"/>
      <c r="C141" s="12"/>
      <c r="D141" s="12"/>
      <c r="E141" s="12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11"/>
      <c r="S141" s="17"/>
      <c r="T141" s="17"/>
      <c r="U141" s="4"/>
      <c r="V141" s="4"/>
      <c r="W141" s="4"/>
      <c r="X141" s="4"/>
      <c r="Y141" s="4"/>
      <c r="Z141" s="4"/>
      <c r="AA141" s="4"/>
    </row>
    <row r="142" spans="1:27" x14ac:dyDescent="0.25">
      <c r="A142" s="4"/>
      <c r="B142" s="10"/>
      <c r="C142" s="184" t="s">
        <v>97</v>
      </c>
      <c r="D142" s="184"/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184"/>
      <c r="Q142" s="184"/>
      <c r="R142" s="11"/>
      <c r="S142" s="17"/>
      <c r="T142" s="17"/>
      <c r="U142" s="4"/>
      <c r="V142" s="4"/>
      <c r="W142" s="4"/>
      <c r="X142" s="4"/>
      <c r="Y142" s="4"/>
      <c r="Z142" s="4"/>
      <c r="AA142" s="4"/>
    </row>
    <row r="143" spans="1:27" ht="5.25" customHeight="1" x14ac:dyDescent="0.25">
      <c r="A143" s="4"/>
      <c r="B143" s="10"/>
      <c r="C143" s="42"/>
      <c r="D143" s="47">
        <v>1</v>
      </c>
      <c r="E143" s="47">
        <f>D143+1</f>
        <v>2</v>
      </c>
      <c r="F143" s="47">
        <f t="shared" ref="F143:O143" si="12">E143+1</f>
        <v>3</v>
      </c>
      <c r="G143" s="47">
        <f t="shared" si="12"/>
        <v>4</v>
      </c>
      <c r="H143" s="47">
        <f t="shared" si="12"/>
        <v>5</v>
      </c>
      <c r="I143" s="47">
        <f t="shared" si="12"/>
        <v>6</v>
      </c>
      <c r="J143" s="47">
        <f t="shared" si="12"/>
        <v>7</v>
      </c>
      <c r="K143" s="47">
        <f t="shared" si="12"/>
        <v>8</v>
      </c>
      <c r="L143" s="47">
        <f t="shared" si="12"/>
        <v>9</v>
      </c>
      <c r="M143" s="47">
        <f t="shared" si="12"/>
        <v>10</v>
      </c>
      <c r="N143" s="47">
        <f t="shared" si="12"/>
        <v>11</v>
      </c>
      <c r="O143" s="47">
        <f t="shared" si="12"/>
        <v>12</v>
      </c>
      <c r="P143" s="42"/>
      <c r="Q143" s="42"/>
      <c r="R143" s="11"/>
      <c r="S143" s="17"/>
      <c r="T143" s="17"/>
      <c r="U143" s="4"/>
      <c r="V143" s="4"/>
      <c r="W143" s="4"/>
      <c r="X143" s="4"/>
      <c r="Y143" s="4"/>
      <c r="Z143" s="4"/>
      <c r="AA143" s="4"/>
    </row>
    <row r="144" spans="1:27" x14ac:dyDescent="0.25">
      <c r="A144" s="4"/>
      <c r="B144" s="10"/>
      <c r="C144" s="43" t="s">
        <v>9</v>
      </c>
      <c r="D144" s="43" t="s">
        <v>10</v>
      </c>
      <c r="E144" s="43" t="s">
        <v>11</v>
      </c>
      <c r="F144" s="44" t="s">
        <v>12</v>
      </c>
      <c r="G144" s="44" t="s">
        <v>13</v>
      </c>
      <c r="H144" s="44" t="s">
        <v>14</v>
      </c>
      <c r="I144" s="44" t="s">
        <v>15</v>
      </c>
      <c r="J144" s="44" t="s">
        <v>16</v>
      </c>
      <c r="K144" s="44" t="s">
        <v>17</v>
      </c>
      <c r="L144" s="44" t="s">
        <v>18</v>
      </c>
      <c r="M144" s="44" t="s">
        <v>19</v>
      </c>
      <c r="N144" s="44" t="s">
        <v>20</v>
      </c>
      <c r="O144" s="44" t="s">
        <v>21</v>
      </c>
      <c r="P144" s="34"/>
      <c r="Q144" s="44" t="s">
        <v>25</v>
      </c>
      <c r="R144" s="11"/>
      <c r="S144" s="17"/>
      <c r="T144" s="17"/>
      <c r="U144" s="4"/>
      <c r="V144" s="4"/>
      <c r="W144" s="4"/>
      <c r="X144" s="4"/>
      <c r="Y144" s="4"/>
      <c r="Z144" s="4"/>
      <c r="AA144" s="4"/>
    </row>
    <row r="145" spans="1:27" x14ac:dyDescent="0.25">
      <c r="A145" s="4"/>
      <c r="B145" s="10"/>
      <c r="C145" s="43">
        <f>C55</f>
        <v>2021</v>
      </c>
      <c r="D145" s="45">
        <f t="shared" ref="D145:E175" si="13">D$39*IF(AND(D$143=2,MOD($C145,4)=0),24*29,D$40)*D100*D55</f>
        <v>0</v>
      </c>
      <c r="E145" s="45">
        <f t="shared" si="13"/>
        <v>0</v>
      </c>
      <c r="F145" s="45">
        <f t="shared" ref="F145:O145" si="14">F$39*IF(AND(F$143=2,MOD($C145,4)=0),24*29,F$40)*F100*F55</f>
        <v>0</v>
      </c>
      <c r="G145" s="45">
        <f t="shared" si="14"/>
        <v>0</v>
      </c>
      <c r="H145" s="45">
        <f t="shared" si="14"/>
        <v>0</v>
      </c>
      <c r="I145" s="45">
        <f t="shared" si="14"/>
        <v>0</v>
      </c>
      <c r="J145" s="45">
        <f t="shared" si="14"/>
        <v>0</v>
      </c>
      <c r="K145" s="45">
        <f t="shared" si="14"/>
        <v>0</v>
      </c>
      <c r="L145" s="45">
        <f t="shared" si="14"/>
        <v>0</v>
      </c>
      <c r="M145" s="45">
        <f t="shared" si="14"/>
        <v>0</v>
      </c>
      <c r="N145" s="45">
        <f t="shared" si="14"/>
        <v>0</v>
      </c>
      <c r="O145" s="45">
        <f t="shared" si="14"/>
        <v>0</v>
      </c>
      <c r="P145" s="36"/>
      <c r="Q145" s="45">
        <f>SUM(D145:O145)</f>
        <v>0</v>
      </c>
      <c r="R145" s="11"/>
      <c r="S145" s="17"/>
      <c r="T145" s="17"/>
      <c r="U145" s="4"/>
      <c r="V145" s="4"/>
      <c r="W145" s="4"/>
      <c r="X145" s="4"/>
      <c r="Y145" s="4"/>
      <c r="Z145" s="4"/>
      <c r="AA145" s="4"/>
    </row>
    <row r="146" spans="1:27" x14ac:dyDescent="0.25">
      <c r="A146" s="4"/>
      <c r="B146" s="10"/>
      <c r="C146" s="43">
        <f>C145+1</f>
        <v>2022</v>
      </c>
      <c r="D146" s="45">
        <f t="shared" si="13"/>
        <v>0</v>
      </c>
      <c r="E146" s="45">
        <f t="shared" si="13"/>
        <v>0</v>
      </c>
      <c r="F146" s="45">
        <f t="shared" ref="F146:O146" si="15">F$39*IF(AND(F$143=2,MOD($C146,4)=0),24*29,F$40)*F101*F56</f>
        <v>0</v>
      </c>
      <c r="G146" s="45">
        <f t="shared" si="15"/>
        <v>0</v>
      </c>
      <c r="H146" s="45">
        <f t="shared" si="15"/>
        <v>0</v>
      </c>
      <c r="I146" s="45">
        <f t="shared" si="15"/>
        <v>0</v>
      </c>
      <c r="J146" s="45">
        <f t="shared" si="15"/>
        <v>0</v>
      </c>
      <c r="K146" s="45">
        <f t="shared" si="15"/>
        <v>0</v>
      </c>
      <c r="L146" s="45">
        <f t="shared" si="15"/>
        <v>0</v>
      </c>
      <c r="M146" s="45">
        <f t="shared" si="15"/>
        <v>0</v>
      </c>
      <c r="N146" s="45">
        <f t="shared" si="15"/>
        <v>0</v>
      </c>
      <c r="O146" s="45">
        <f t="shared" si="15"/>
        <v>0</v>
      </c>
      <c r="P146" s="36"/>
      <c r="Q146" s="45">
        <f t="shared" ref="Q146:Q175" si="16">SUM(D146:O146)</f>
        <v>0</v>
      </c>
      <c r="R146" s="11"/>
      <c r="S146" s="17"/>
      <c r="T146" s="17"/>
      <c r="U146" s="4"/>
      <c r="V146" s="4"/>
      <c r="W146" s="4"/>
      <c r="X146" s="4"/>
      <c r="Y146" s="4"/>
      <c r="Z146" s="4"/>
      <c r="AA146" s="4"/>
    </row>
    <row r="147" spans="1:27" x14ac:dyDescent="0.25">
      <c r="A147" s="4"/>
      <c r="B147" s="10"/>
      <c r="C147" s="43">
        <f t="shared" ref="C147:C175" si="17">C146+1</f>
        <v>2023</v>
      </c>
      <c r="D147" s="45">
        <f t="shared" si="13"/>
        <v>0</v>
      </c>
      <c r="E147" s="45">
        <f t="shared" si="13"/>
        <v>0</v>
      </c>
      <c r="F147" s="45">
        <f t="shared" ref="F147:O147" si="18">F$39*IF(AND(F$143=2,MOD($C147,4)=0),24*29,F$40)*F102*F57</f>
        <v>0</v>
      </c>
      <c r="G147" s="45">
        <f t="shared" si="18"/>
        <v>0</v>
      </c>
      <c r="H147" s="45">
        <f t="shared" si="18"/>
        <v>0</v>
      </c>
      <c r="I147" s="45">
        <f t="shared" si="18"/>
        <v>0</v>
      </c>
      <c r="J147" s="45">
        <f t="shared" si="18"/>
        <v>0</v>
      </c>
      <c r="K147" s="45">
        <f t="shared" si="18"/>
        <v>0</v>
      </c>
      <c r="L147" s="45">
        <f t="shared" si="18"/>
        <v>0</v>
      </c>
      <c r="M147" s="45">
        <f t="shared" si="18"/>
        <v>0</v>
      </c>
      <c r="N147" s="45">
        <f t="shared" si="18"/>
        <v>0</v>
      </c>
      <c r="O147" s="45">
        <f t="shared" si="18"/>
        <v>0</v>
      </c>
      <c r="P147" s="36"/>
      <c r="Q147" s="45">
        <f t="shared" si="16"/>
        <v>0</v>
      </c>
      <c r="R147" s="11"/>
      <c r="S147" s="17"/>
      <c r="T147" s="17"/>
      <c r="U147" s="4"/>
      <c r="V147" s="4"/>
      <c r="W147" s="4"/>
      <c r="X147" s="4"/>
      <c r="Y147" s="4"/>
      <c r="Z147" s="4"/>
      <c r="AA147" s="4"/>
    </row>
    <row r="148" spans="1:27" x14ac:dyDescent="0.25">
      <c r="A148" s="4"/>
      <c r="B148" s="10"/>
      <c r="C148" s="43">
        <f t="shared" si="17"/>
        <v>2024</v>
      </c>
      <c r="D148" s="45">
        <f t="shared" si="13"/>
        <v>0</v>
      </c>
      <c r="E148" s="45">
        <f t="shared" si="13"/>
        <v>0</v>
      </c>
      <c r="F148" s="45">
        <f t="shared" ref="F148:O148" si="19">F$39*IF(AND(F$143=2,MOD($C148,4)=0),24*29,F$40)*F103*F58</f>
        <v>0</v>
      </c>
      <c r="G148" s="45">
        <f t="shared" si="19"/>
        <v>0</v>
      </c>
      <c r="H148" s="45">
        <f t="shared" si="19"/>
        <v>0</v>
      </c>
      <c r="I148" s="45">
        <f t="shared" si="19"/>
        <v>0</v>
      </c>
      <c r="J148" s="45">
        <f t="shared" si="19"/>
        <v>0</v>
      </c>
      <c r="K148" s="45">
        <f t="shared" si="19"/>
        <v>0</v>
      </c>
      <c r="L148" s="45">
        <f t="shared" si="19"/>
        <v>0</v>
      </c>
      <c r="M148" s="45">
        <f t="shared" si="19"/>
        <v>0</v>
      </c>
      <c r="N148" s="45">
        <f t="shared" si="19"/>
        <v>0</v>
      </c>
      <c r="O148" s="45">
        <f t="shared" si="19"/>
        <v>0</v>
      </c>
      <c r="P148" s="36"/>
      <c r="Q148" s="45">
        <f t="shared" si="16"/>
        <v>0</v>
      </c>
      <c r="R148" s="11"/>
      <c r="S148" s="17"/>
      <c r="T148" s="17"/>
      <c r="U148" s="4"/>
      <c r="V148" s="4"/>
      <c r="W148" s="4"/>
      <c r="X148" s="4"/>
      <c r="Y148" s="4"/>
      <c r="Z148" s="4"/>
      <c r="AA148" s="4"/>
    </row>
    <row r="149" spans="1:27" x14ac:dyDescent="0.25">
      <c r="A149" s="4"/>
      <c r="B149" s="10"/>
      <c r="C149" s="43">
        <f t="shared" si="17"/>
        <v>2025</v>
      </c>
      <c r="D149" s="45">
        <f t="shared" si="13"/>
        <v>0</v>
      </c>
      <c r="E149" s="45">
        <f t="shared" si="13"/>
        <v>0</v>
      </c>
      <c r="F149" s="45">
        <f t="shared" ref="F149:O149" si="20">F$39*IF(AND(F$143=2,MOD($C149,4)=0),24*29,F$40)*F104*F59</f>
        <v>0</v>
      </c>
      <c r="G149" s="45">
        <f t="shared" si="20"/>
        <v>0</v>
      </c>
      <c r="H149" s="45">
        <f t="shared" si="20"/>
        <v>0</v>
      </c>
      <c r="I149" s="45">
        <f t="shared" si="20"/>
        <v>0</v>
      </c>
      <c r="J149" s="45">
        <f t="shared" si="20"/>
        <v>0</v>
      </c>
      <c r="K149" s="45">
        <f t="shared" si="20"/>
        <v>0</v>
      </c>
      <c r="L149" s="45">
        <f t="shared" si="20"/>
        <v>0</v>
      </c>
      <c r="M149" s="45">
        <f t="shared" si="20"/>
        <v>0</v>
      </c>
      <c r="N149" s="45">
        <f t="shared" si="20"/>
        <v>0</v>
      </c>
      <c r="O149" s="45">
        <f t="shared" si="20"/>
        <v>0</v>
      </c>
      <c r="P149" s="36"/>
      <c r="Q149" s="45">
        <f t="shared" si="16"/>
        <v>0</v>
      </c>
      <c r="R149" s="11"/>
      <c r="S149" s="17"/>
      <c r="T149" s="17"/>
      <c r="U149" s="4"/>
      <c r="V149" s="4"/>
      <c r="W149" s="4"/>
      <c r="X149" s="4"/>
      <c r="Y149" s="4"/>
      <c r="Z149" s="4"/>
      <c r="AA149" s="4"/>
    </row>
    <row r="150" spans="1:27" x14ac:dyDescent="0.25">
      <c r="A150" s="4"/>
      <c r="B150" s="10"/>
      <c r="C150" s="43">
        <f t="shared" si="17"/>
        <v>2026</v>
      </c>
      <c r="D150" s="45">
        <f t="shared" si="13"/>
        <v>0</v>
      </c>
      <c r="E150" s="45">
        <f t="shared" si="13"/>
        <v>0</v>
      </c>
      <c r="F150" s="45">
        <f t="shared" ref="F150:O150" si="21">F$39*IF(AND(F$143=2,MOD($C150,4)=0),24*29,F$40)*F105*F60</f>
        <v>0</v>
      </c>
      <c r="G150" s="45">
        <f t="shared" si="21"/>
        <v>0</v>
      </c>
      <c r="H150" s="45">
        <f t="shared" si="21"/>
        <v>0</v>
      </c>
      <c r="I150" s="45">
        <f t="shared" si="21"/>
        <v>0</v>
      </c>
      <c r="J150" s="45">
        <f t="shared" si="21"/>
        <v>0</v>
      </c>
      <c r="K150" s="45">
        <f t="shared" si="21"/>
        <v>0</v>
      </c>
      <c r="L150" s="45">
        <f t="shared" si="21"/>
        <v>0</v>
      </c>
      <c r="M150" s="45">
        <f t="shared" si="21"/>
        <v>0</v>
      </c>
      <c r="N150" s="45">
        <f t="shared" si="21"/>
        <v>0</v>
      </c>
      <c r="O150" s="45">
        <f t="shared" si="21"/>
        <v>0</v>
      </c>
      <c r="P150" s="36"/>
      <c r="Q150" s="45">
        <f t="shared" si="16"/>
        <v>0</v>
      </c>
      <c r="R150" s="11"/>
      <c r="S150" s="17"/>
      <c r="T150" s="17"/>
      <c r="U150" s="4"/>
      <c r="V150" s="4"/>
      <c r="W150" s="4"/>
      <c r="X150" s="4"/>
      <c r="Y150" s="4"/>
      <c r="Z150" s="4"/>
      <c r="AA150" s="4"/>
    </row>
    <row r="151" spans="1:27" x14ac:dyDescent="0.25">
      <c r="A151" s="4"/>
      <c r="B151" s="10"/>
      <c r="C151" s="43">
        <f t="shared" si="17"/>
        <v>2027</v>
      </c>
      <c r="D151" s="45">
        <f t="shared" si="13"/>
        <v>0</v>
      </c>
      <c r="E151" s="45">
        <f t="shared" si="13"/>
        <v>0</v>
      </c>
      <c r="F151" s="45">
        <f t="shared" ref="F151:O151" si="22">F$39*IF(AND(F$143=2,MOD($C151,4)=0),24*29,F$40)*F106*F61</f>
        <v>0</v>
      </c>
      <c r="G151" s="45">
        <f t="shared" si="22"/>
        <v>0</v>
      </c>
      <c r="H151" s="45">
        <f t="shared" si="22"/>
        <v>0</v>
      </c>
      <c r="I151" s="45">
        <f t="shared" si="22"/>
        <v>0</v>
      </c>
      <c r="J151" s="45">
        <f t="shared" si="22"/>
        <v>0</v>
      </c>
      <c r="K151" s="45">
        <f t="shared" si="22"/>
        <v>0</v>
      </c>
      <c r="L151" s="45">
        <f t="shared" si="22"/>
        <v>0</v>
      </c>
      <c r="M151" s="45">
        <f t="shared" si="22"/>
        <v>0</v>
      </c>
      <c r="N151" s="45">
        <f t="shared" si="22"/>
        <v>0</v>
      </c>
      <c r="O151" s="45">
        <f t="shared" si="22"/>
        <v>0</v>
      </c>
      <c r="P151" s="36"/>
      <c r="Q151" s="45">
        <f t="shared" si="16"/>
        <v>0</v>
      </c>
      <c r="R151" s="11"/>
      <c r="S151" s="17"/>
      <c r="T151" s="17"/>
      <c r="U151" s="4"/>
      <c r="V151" s="4"/>
      <c r="W151" s="4"/>
      <c r="X151" s="4"/>
      <c r="Y151" s="4"/>
      <c r="Z151" s="4"/>
      <c r="AA151" s="4"/>
    </row>
    <row r="152" spans="1:27" x14ac:dyDescent="0.25">
      <c r="A152" s="4"/>
      <c r="B152" s="10"/>
      <c r="C152" s="43">
        <f t="shared" si="17"/>
        <v>2028</v>
      </c>
      <c r="D152" s="45">
        <f t="shared" si="13"/>
        <v>0</v>
      </c>
      <c r="E152" s="45">
        <f t="shared" si="13"/>
        <v>0</v>
      </c>
      <c r="F152" s="45">
        <f t="shared" ref="F152:O152" si="23">F$39*IF(AND(F$143=2,MOD($C152,4)=0),24*29,F$40)*F107*F62</f>
        <v>0</v>
      </c>
      <c r="G152" s="45">
        <f t="shared" si="23"/>
        <v>0</v>
      </c>
      <c r="H152" s="45">
        <f t="shared" si="23"/>
        <v>0</v>
      </c>
      <c r="I152" s="45">
        <f t="shared" si="23"/>
        <v>0</v>
      </c>
      <c r="J152" s="45">
        <f t="shared" si="23"/>
        <v>0</v>
      </c>
      <c r="K152" s="45">
        <f t="shared" si="23"/>
        <v>0</v>
      </c>
      <c r="L152" s="45">
        <f t="shared" si="23"/>
        <v>0</v>
      </c>
      <c r="M152" s="45">
        <f t="shared" si="23"/>
        <v>0</v>
      </c>
      <c r="N152" s="45">
        <f t="shared" si="23"/>
        <v>0</v>
      </c>
      <c r="O152" s="45">
        <f t="shared" si="23"/>
        <v>0</v>
      </c>
      <c r="P152" s="36"/>
      <c r="Q152" s="45">
        <f t="shared" si="16"/>
        <v>0</v>
      </c>
      <c r="R152" s="11"/>
      <c r="S152" s="17"/>
      <c r="T152" s="17"/>
      <c r="U152" s="4"/>
      <c r="V152" s="4"/>
      <c r="W152" s="4"/>
      <c r="X152" s="4"/>
      <c r="Y152" s="4"/>
      <c r="Z152" s="4"/>
      <c r="AA152" s="4"/>
    </row>
    <row r="153" spans="1:27" x14ac:dyDescent="0.25">
      <c r="A153" s="4"/>
      <c r="B153" s="10"/>
      <c r="C153" s="43">
        <f t="shared" si="17"/>
        <v>2029</v>
      </c>
      <c r="D153" s="45">
        <f t="shared" si="13"/>
        <v>0</v>
      </c>
      <c r="E153" s="45">
        <f t="shared" si="13"/>
        <v>0</v>
      </c>
      <c r="F153" s="45">
        <f t="shared" ref="F153:O153" si="24">F$39*IF(AND(F$143=2,MOD($C153,4)=0),24*29,F$40)*F108*F63</f>
        <v>0</v>
      </c>
      <c r="G153" s="45">
        <f t="shared" si="24"/>
        <v>0</v>
      </c>
      <c r="H153" s="45">
        <f t="shared" si="24"/>
        <v>0</v>
      </c>
      <c r="I153" s="45">
        <f t="shared" si="24"/>
        <v>0</v>
      </c>
      <c r="J153" s="45">
        <f t="shared" si="24"/>
        <v>0</v>
      </c>
      <c r="K153" s="45">
        <f t="shared" si="24"/>
        <v>0</v>
      </c>
      <c r="L153" s="45">
        <f t="shared" si="24"/>
        <v>0</v>
      </c>
      <c r="M153" s="45">
        <f t="shared" si="24"/>
        <v>0</v>
      </c>
      <c r="N153" s="45">
        <f t="shared" si="24"/>
        <v>0</v>
      </c>
      <c r="O153" s="45">
        <f t="shared" si="24"/>
        <v>0</v>
      </c>
      <c r="P153" s="36"/>
      <c r="Q153" s="45">
        <f t="shared" si="16"/>
        <v>0</v>
      </c>
      <c r="R153" s="11"/>
      <c r="S153" s="17"/>
      <c r="T153" s="17"/>
      <c r="U153" s="4"/>
      <c r="V153" s="4"/>
      <c r="W153" s="4"/>
      <c r="X153" s="4"/>
      <c r="Y153" s="4"/>
      <c r="Z153" s="4"/>
      <c r="AA153" s="4"/>
    </row>
    <row r="154" spans="1:27" x14ac:dyDescent="0.25">
      <c r="A154" s="4"/>
      <c r="B154" s="10"/>
      <c r="C154" s="43">
        <f t="shared" si="17"/>
        <v>2030</v>
      </c>
      <c r="D154" s="45">
        <f t="shared" si="13"/>
        <v>0</v>
      </c>
      <c r="E154" s="45">
        <f t="shared" si="13"/>
        <v>0</v>
      </c>
      <c r="F154" s="45">
        <f t="shared" ref="F154:O154" si="25">F$39*IF(AND(F$143=2,MOD($C154,4)=0),24*29,F$40)*F109*F64</f>
        <v>0</v>
      </c>
      <c r="G154" s="45">
        <f t="shared" si="25"/>
        <v>0</v>
      </c>
      <c r="H154" s="45">
        <f t="shared" si="25"/>
        <v>0</v>
      </c>
      <c r="I154" s="45">
        <f t="shared" si="25"/>
        <v>0</v>
      </c>
      <c r="J154" s="45">
        <f t="shared" si="25"/>
        <v>0</v>
      </c>
      <c r="K154" s="45">
        <f t="shared" si="25"/>
        <v>0</v>
      </c>
      <c r="L154" s="45">
        <f t="shared" si="25"/>
        <v>0</v>
      </c>
      <c r="M154" s="45">
        <f t="shared" si="25"/>
        <v>0</v>
      </c>
      <c r="N154" s="45">
        <f t="shared" si="25"/>
        <v>0</v>
      </c>
      <c r="O154" s="45">
        <f t="shared" si="25"/>
        <v>0</v>
      </c>
      <c r="P154" s="36"/>
      <c r="Q154" s="45">
        <f t="shared" si="16"/>
        <v>0</v>
      </c>
      <c r="R154" s="11"/>
      <c r="S154" s="17"/>
      <c r="T154" s="17"/>
      <c r="U154" s="4"/>
      <c r="V154" s="4"/>
      <c r="W154" s="4"/>
      <c r="X154" s="4"/>
      <c r="Y154" s="4"/>
      <c r="Z154" s="4"/>
      <c r="AA154" s="4"/>
    </row>
    <row r="155" spans="1:27" x14ac:dyDescent="0.25">
      <c r="A155" s="4"/>
      <c r="B155" s="10"/>
      <c r="C155" s="43">
        <f t="shared" si="17"/>
        <v>2031</v>
      </c>
      <c r="D155" s="45">
        <f t="shared" si="13"/>
        <v>0</v>
      </c>
      <c r="E155" s="45">
        <f t="shared" si="13"/>
        <v>0</v>
      </c>
      <c r="F155" s="45">
        <f t="shared" ref="F155:O155" si="26">F$39*IF(AND(F$143=2,MOD($C155,4)=0),24*29,F$40)*F110*F65</f>
        <v>0</v>
      </c>
      <c r="G155" s="45">
        <f t="shared" si="26"/>
        <v>0</v>
      </c>
      <c r="H155" s="45">
        <f t="shared" si="26"/>
        <v>0</v>
      </c>
      <c r="I155" s="45">
        <f t="shared" si="26"/>
        <v>0</v>
      </c>
      <c r="J155" s="45">
        <f t="shared" si="26"/>
        <v>0</v>
      </c>
      <c r="K155" s="45">
        <f t="shared" si="26"/>
        <v>0</v>
      </c>
      <c r="L155" s="45">
        <f t="shared" si="26"/>
        <v>0</v>
      </c>
      <c r="M155" s="45">
        <f t="shared" si="26"/>
        <v>0</v>
      </c>
      <c r="N155" s="45">
        <f t="shared" si="26"/>
        <v>0</v>
      </c>
      <c r="O155" s="45">
        <f t="shared" si="26"/>
        <v>0</v>
      </c>
      <c r="P155" s="36"/>
      <c r="Q155" s="45">
        <f t="shared" si="16"/>
        <v>0</v>
      </c>
      <c r="R155" s="11"/>
      <c r="S155" s="17"/>
      <c r="T155" s="17"/>
      <c r="U155" s="4"/>
      <c r="V155" s="4"/>
      <c r="W155" s="4"/>
      <c r="X155" s="4"/>
      <c r="Y155" s="4"/>
      <c r="Z155" s="4"/>
      <c r="AA155" s="4"/>
    </row>
    <row r="156" spans="1:27" x14ac:dyDescent="0.25">
      <c r="A156" s="4"/>
      <c r="B156" s="10"/>
      <c r="C156" s="43">
        <f t="shared" si="17"/>
        <v>2032</v>
      </c>
      <c r="D156" s="45">
        <f t="shared" si="13"/>
        <v>0</v>
      </c>
      <c r="E156" s="45">
        <f t="shared" si="13"/>
        <v>0</v>
      </c>
      <c r="F156" s="45">
        <f t="shared" ref="F156:O156" si="27">F$39*IF(AND(F$143=2,MOD($C156,4)=0),24*29,F$40)*F111*F66</f>
        <v>0</v>
      </c>
      <c r="G156" s="45">
        <f t="shared" si="27"/>
        <v>0</v>
      </c>
      <c r="H156" s="45">
        <f t="shared" si="27"/>
        <v>0</v>
      </c>
      <c r="I156" s="45">
        <f t="shared" si="27"/>
        <v>0</v>
      </c>
      <c r="J156" s="45">
        <f t="shared" si="27"/>
        <v>0</v>
      </c>
      <c r="K156" s="45">
        <f t="shared" si="27"/>
        <v>0</v>
      </c>
      <c r="L156" s="45">
        <f t="shared" si="27"/>
        <v>0</v>
      </c>
      <c r="M156" s="45">
        <f t="shared" si="27"/>
        <v>0</v>
      </c>
      <c r="N156" s="45">
        <f t="shared" si="27"/>
        <v>0</v>
      </c>
      <c r="O156" s="45">
        <f t="shared" si="27"/>
        <v>0</v>
      </c>
      <c r="P156" s="36"/>
      <c r="Q156" s="45">
        <f t="shared" si="16"/>
        <v>0</v>
      </c>
      <c r="R156" s="11"/>
      <c r="S156" s="17"/>
      <c r="T156" s="17"/>
      <c r="U156" s="4"/>
      <c r="V156" s="4"/>
      <c r="W156" s="4"/>
      <c r="X156" s="4"/>
      <c r="Y156" s="4"/>
      <c r="Z156" s="4"/>
      <c r="AA156" s="4"/>
    </row>
    <row r="157" spans="1:27" x14ac:dyDescent="0.25">
      <c r="A157" s="4"/>
      <c r="B157" s="10"/>
      <c r="C157" s="43">
        <f t="shared" si="17"/>
        <v>2033</v>
      </c>
      <c r="D157" s="45">
        <f t="shared" si="13"/>
        <v>0</v>
      </c>
      <c r="E157" s="45">
        <f t="shared" si="13"/>
        <v>0</v>
      </c>
      <c r="F157" s="45">
        <f t="shared" ref="F157:O157" si="28">F$39*IF(AND(F$143=2,MOD($C157,4)=0),24*29,F$40)*F112*F67</f>
        <v>0</v>
      </c>
      <c r="G157" s="45">
        <f t="shared" si="28"/>
        <v>0</v>
      </c>
      <c r="H157" s="45">
        <f t="shared" si="28"/>
        <v>0</v>
      </c>
      <c r="I157" s="45">
        <f t="shared" si="28"/>
        <v>0</v>
      </c>
      <c r="J157" s="45">
        <f t="shared" si="28"/>
        <v>0</v>
      </c>
      <c r="K157" s="45">
        <f t="shared" si="28"/>
        <v>0</v>
      </c>
      <c r="L157" s="45">
        <f t="shared" si="28"/>
        <v>0</v>
      </c>
      <c r="M157" s="45">
        <f t="shared" si="28"/>
        <v>0</v>
      </c>
      <c r="N157" s="45">
        <f t="shared" si="28"/>
        <v>0</v>
      </c>
      <c r="O157" s="45">
        <f t="shared" si="28"/>
        <v>0</v>
      </c>
      <c r="P157" s="36"/>
      <c r="Q157" s="45">
        <f t="shared" si="16"/>
        <v>0</v>
      </c>
      <c r="R157" s="11"/>
      <c r="S157" s="17"/>
      <c r="T157" s="17"/>
      <c r="U157" s="4"/>
      <c r="V157" s="4"/>
      <c r="W157" s="4"/>
      <c r="X157" s="4"/>
      <c r="Y157" s="4"/>
      <c r="Z157" s="4"/>
      <c r="AA157" s="4"/>
    </row>
    <row r="158" spans="1:27" x14ac:dyDescent="0.25">
      <c r="A158" s="4"/>
      <c r="B158" s="10"/>
      <c r="C158" s="43">
        <f t="shared" si="17"/>
        <v>2034</v>
      </c>
      <c r="D158" s="45">
        <f t="shared" si="13"/>
        <v>0</v>
      </c>
      <c r="E158" s="45">
        <f t="shared" si="13"/>
        <v>0</v>
      </c>
      <c r="F158" s="45">
        <f t="shared" ref="F158:O158" si="29">F$39*IF(AND(F$143=2,MOD($C158,4)=0),24*29,F$40)*F113*F68</f>
        <v>0</v>
      </c>
      <c r="G158" s="45">
        <f t="shared" si="29"/>
        <v>0</v>
      </c>
      <c r="H158" s="45">
        <f t="shared" si="29"/>
        <v>0</v>
      </c>
      <c r="I158" s="45">
        <f t="shared" si="29"/>
        <v>0</v>
      </c>
      <c r="J158" s="45">
        <f t="shared" si="29"/>
        <v>0</v>
      </c>
      <c r="K158" s="45">
        <f t="shared" si="29"/>
        <v>0</v>
      </c>
      <c r="L158" s="45">
        <f t="shared" si="29"/>
        <v>0</v>
      </c>
      <c r="M158" s="45">
        <f t="shared" si="29"/>
        <v>0</v>
      </c>
      <c r="N158" s="45">
        <f t="shared" si="29"/>
        <v>0</v>
      </c>
      <c r="O158" s="45">
        <f t="shared" si="29"/>
        <v>0</v>
      </c>
      <c r="P158" s="36"/>
      <c r="Q158" s="45">
        <f t="shared" si="16"/>
        <v>0</v>
      </c>
      <c r="R158" s="11"/>
      <c r="S158" s="17"/>
      <c r="T158" s="17"/>
      <c r="U158" s="4"/>
      <c r="V158" s="4"/>
      <c r="W158" s="4"/>
      <c r="X158" s="4"/>
      <c r="Y158" s="4"/>
      <c r="Z158" s="4"/>
      <c r="AA158" s="4"/>
    </row>
    <row r="159" spans="1:27" x14ac:dyDescent="0.25">
      <c r="A159" s="4"/>
      <c r="B159" s="10"/>
      <c r="C159" s="43">
        <f t="shared" si="17"/>
        <v>2035</v>
      </c>
      <c r="D159" s="45">
        <f t="shared" si="13"/>
        <v>0</v>
      </c>
      <c r="E159" s="45">
        <f t="shared" si="13"/>
        <v>0</v>
      </c>
      <c r="F159" s="45">
        <f t="shared" ref="F159:O159" si="30">F$39*IF(AND(F$143=2,MOD($C159,4)=0),24*29,F$40)*F114*F69</f>
        <v>0</v>
      </c>
      <c r="G159" s="45">
        <f t="shared" si="30"/>
        <v>0</v>
      </c>
      <c r="H159" s="45">
        <f t="shared" si="30"/>
        <v>0</v>
      </c>
      <c r="I159" s="45">
        <f t="shared" si="30"/>
        <v>0</v>
      </c>
      <c r="J159" s="45">
        <f t="shared" si="30"/>
        <v>0</v>
      </c>
      <c r="K159" s="45">
        <f t="shared" si="30"/>
        <v>0</v>
      </c>
      <c r="L159" s="45">
        <f t="shared" si="30"/>
        <v>0</v>
      </c>
      <c r="M159" s="45">
        <f t="shared" si="30"/>
        <v>0</v>
      </c>
      <c r="N159" s="45">
        <f t="shared" si="30"/>
        <v>0</v>
      </c>
      <c r="O159" s="45">
        <f t="shared" si="30"/>
        <v>0</v>
      </c>
      <c r="P159" s="36"/>
      <c r="Q159" s="45">
        <f t="shared" si="16"/>
        <v>0</v>
      </c>
      <c r="R159" s="11"/>
      <c r="S159" s="17"/>
      <c r="T159" s="17"/>
      <c r="U159" s="4"/>
      <c r="V159" s="4"/>
      <c r="W159" s="4"/>
      <c r="X159" s="4"/>
      <c r="Y159" s="4"/>
      <c r="Z159" s="4"/>
      <c r="AA159" s="4"/>
    </row>
    <row r="160" spans="1:27" x14ac:dyDescent="0.25">
      <c r="A160" s="4"/>
      <c r="B160" s="10"/>
      <c r="C160" s="43">
        <f t="shared" si="17"/>
        <v>2036</v>
      </c>
      <c r="D160" s="45">
        <f t="shared" si="13"/>
        <v>0</v>
      </c>
      <c r="E160" s="45">
        <f t="shared" si="13"/>
        <v>0</v>
      </c>
      <c r="F160" s="45">
        <f t="shared" ref="F160:O160" si="31">F$39*IF(AND(F$143=2,MOD($C160,4)=0),24*29,F$40)*F115*F70</f>
        <v>0</v>
      </c>
      <c r="G160" s="45">
        <f t="shared" si="31"/>
        <v>0</v>
      </c>
      <c r="H160" s="45">
        <f t="shared" si="31"/>
        <v>0</v>
      </c>
      <c r="I160" s="45">
        <f t="shared" si="31"/>
        <v>0</v>
      </c>
      <c r="J160" s="45">
        <f t="shared" si="31"/>
        <v>0</v>
      </c>
      <c r="K160" s="45">
        <f t="shared" si="31"/>
        <v>0</v>
      </c>
      <c r="L160" s="45">
        <f t="shared" si="31"/>
        <v>0</v>
      </c>
      <c r="M160" s="45">
        <f t="shared" si="31"/>
        <v>0</v>
      </c>
      <c r="N160" s="45">
        <f t="shared" si="31"/>
        <v>0</v>
      </c>
      <c r="O160" s="45">
        <f t="shared" si="31"/>
        <v>0</v>
      </c>
      <c r="P160" s="36"/>
      <c r="Q160" s="45">
        <f t="shared" si="16"/>
        <v>0</v>
      </c>
      <c r="R160" s="11"/>
      <c r="S160" s="17"/>
      <c r="T160" s="17"/>
      <c r="U160" s="4"/>
      <c r="V160" s="4"/>
      <c r="W160" s="4"/>
      <c r="X160" s="4"/>
      <c r="Y160" s="4"/>
      <c r="Z160" s="4"/>
      <c r="AA160" s="4"/>
    </row>
    <row r="161" spans="1:27" x14ac:dyDescent="0.25">
      <c r="A161" s="4"/>
      <c r="B161" s="10"/>
      <c r="C161" s="43">
        <f t="shared" si="17"/>
        <v>2037</v>
      </c>
      <c r="D161" s="45">
        <f t="shared" si="13"/>
        <v>0</v>
      </c>
      <c r="E161" s="45">
        <f t="shared" si="13"/>
        <v>0</v>
      </c>
      <c r="F161" s="45">
        <f t="shared" ref="F161:O161" si="32">F$39*IF(AND(F$143=2,MOD($C161,4)=0),24*29,F$40)*F116*F71</f>
        <v>0</v>
      </c>
      <c r="G161" s="45">
        <f t="shared" si="32"/>
        <v>0</v>
      </c>
      <c r="H161" s="45">
        <f t="shared" si="32"/>
        <v>0</v>
      </c>
      <c r="I161" s="45">
        <f t="shared" si="32"/>
        <v>0</v>
      </c>
      <c r="J161" s="45">
        <f t="shared" si="32"/>
        <v>0</v>
      </c>
      <c r="K161" s="45">
        <f t="shared" si="32"/>
        <v>0</v>
      </c>
      <c r="L161" s="45">
        <f t="shared" si="32"/>
        <v>0</v>
      </c>
      <c r="M161" s="45">
        <f t="shared" si="32"/>
        <v>0</v>
      </c>
      <c r="N161" s="45">
        <f t="shared" si="32"/>
        <v>0</v>
      </c>
      <c r="O161" s="45">
        <f t="shared" si="32"/>
        <v>0</v>
      </c>
      <c r="P161" s="36"/>
      <c r="Q161" s="45">
        <f t="shared" si="16"/>
        <v>0</v>
      </c>
      <c r="R161" s="11"/>
      <c r="S161" s="17"/>
      <c r="T161" s="17"/>
      <c r="U161" s="4"/>
      <c r="V161" s="4"/>
      <c r="W161" s="4"/>
      <c r="X161" s="4"/>
      <c r="Y161" s="4"/>
      <c r="Z161" s="4"/>
      <c r="AA161" s="4"/>
    </row>
    <row r="162" spans="1:27" x14ac:dyDescent="0.25">
      <c r="A162" s="4"/>
      <c r="B162" s="10"/>
      <c r="C162" s="43">
        <f t="shared" si="17"/>
        <v>2038</v>
      </c>
      <c r="D162" s="45">
        <f t="shared" si="13"/>
        <v>0</v>
      </c>
      <c r="E162" s="45">
        <f t="shared" si="13"/>
        <v>0</v>
      </c>
      <c r="F162" s="45">
        <f t="shared" ref="F162:O162" si="33">F$39*IF(AND(F$143=2,MOD($C162,4)=0),24*29,F$40)*F117*F72</f>
        <v>0</v>
      </c>
      <c r="G162" s="45">
        <f t="shared" si="33"/>
        <v>0</v>
      </c>
      <c r="H162" s="45">
        <f t="shared" si="33"/>
        <v>0</v>
      </c>
      <c r="I162" s="45">
        <f t="shared" si="33"/>
        <v>0</v>
      </c>
      <c r="J162" s="45">
        <f t="shared" si="33"/>
        <v>0</v>
      </c>
      <c r="K162" s="45">
        <f t="shared" si="33"/>
        <v>0</v>
      </c>
      <c r="L162" s="45">
        <f t="shared" si="33"/>
        <v>0</v>
      </c>
      <c r="M162" s="45">
        <f t="shared" si="33"/>
        <v>0</v>
      </c>
      <c r="N162" s="45">
        <f t="shared" si="33"/>
        <v>0</v>
      </c>
      <c r="O162" s="45">
        <f t="shared" si="33"/>
        <v>0</v>
      </c>
      <c r="P162" s="36"/>
      <c r="Q162" s="45">
        <f t="shared" si="16"/>
        <v>0</v>
      </c>
      <c r="R162" s="11"/>
      <c r="S162" s="17"/>
      <c r="T162" s="17"/>
      <c r="U162" s="4"/>
      <c r="V162" s="4"/>
      <c r="W162" s="4"/>
      <c r="X162" s="4"/>
      <c r="Y162" s="4"/>
      <c r="Z162" s="4"/>
      <c r="AA162" s="4"/>
    </row>
    <row r="163" spans="1:27" x14ac:dyDescent="0.25">
      <c r="A163" s="4"/>
      <c r="B163" s="10"/>
      <c r="C163" s="43">
        <f t="shared" si="17"/>
        <v>2039</v>
      </c>
      <c r="D163" s="45">
        <f t="shared" si="13"/>
        <v>0</v>
      </c>
      <c r="E163" s="45">
        <f t="shared" si="13"/>
        <v>0</v>
      </c>
      <c r="F163" s="45">
        <f t="shared" ref="F163:O163" si="34">F$39*IF(AND(F$143=2,MOD($C163,4)=0),24*29,F$40)*F118*F73</f>
        <v>0</v>
      </c>
      <c r="G163" s="45">
        <f t="shared" si="34"/>
        <v>0</v>
      </c>
      <c r="H163" s="45">
        <f t="shared" si="34"/>
        <v>0</v>
      </c>
      <c r="I163" s="45">
        <f t="shared" si="34"/>
        <v>0</v>
      </c>
      <c r="J163" s="45">
        <f t="shared" si="34"/>
        <v>0</v>
      </c>
      <c r="K163" s="45">
        <f t="shared" si="34"/>
        <v>0</v>
      </c>
      <c r="L163" s="45">
        <f t="shared" si="34"/>
        <v>0</v>
      </c>
      <c r="M163" s="45">
        <f t="shared" si="34"/>
        <v>0</v>
      </c>
      <c r="N163" s="45">
        <f t="shared" si="34"/>
        <v>0</v>
      </c>
      <c r="O163" s="45">
        <f t="shared" si="34"/>
        <v>0</v>
      </c>
      <c r="P163" s="36"/>
      <c r="Q163" s="45">
        <f t="shared" si="16"/>
        <v>0</v>
      </c>
      <c r="R163" s="11"/>
      <c r="S163" s="17"/>
      <c r="T163" s="17"/>
      <c r="U163" s="4"/>
      <c r="V163" s="4"/>
      <c r="W163" s="4"/>
      <c r="X163" s="4"/>
      <c r="Y163" s="4"/>
      <c r="Z163" s="4"/>
      <c r="AA163" s="4"/>
    </row>
    <row r="164" spans="1:27" x14ac:dyDescent="0.25">
      <c r="A164" s="4"/>
      <c r="B164" s="10"/>
      <c r="C164" s="43">
        <f t="shared" si="17"/>
        <v>2040</v>
      </c>
      <c r="D164" s="45">
        <f t="shared" si="13"/>
        <v>0</v>
      </c>
      <c r="E164" s="45">
        <f t="shared" si="13"/>
        <v>0</v>
      </c>
      <c r="F164" s="45">
        <f t="shared" ref="F164:O164" si="35">F$39*IF(AND(F$143=2,MOD($C164,4)=0),24*29,F$40)*F119*F74</f>
        <v>0</v>
      </c>
      <c r="G164" s="45">
        <f t="shared" si="35"/>
        <v>0</v>
      </c>
      <c r="H164" s="45">
        <f t="shared" si="35"/>
        <v>0</v>
      </c>
      <c r="I164" s="45">
        <f t="shared" si="35"/>
        <v>0</v>
      </c>
      <c r="J164" s="45">
        <f t="shared" si="35"/>
        <v>0</v>
      </c>
      <c r="K164" s="45">
        <f t="shared" si="35"/>
        <v>0</v>
      </c>
      <c r="L164" s="45">
        <f t="shared" si="35"/>
        <v>0</v>
      </c>
      <c r="M164" s="45">
        <f t="shared" si="35"/>
        <v>0</v>
      </c>
      <c r="N164" s="45">
        <f t="shared" si="35"/>
        <v>0</v>
      </c>
      <c r="O164" s="45">
        <f t="shared" si="35"/>
        <v>0</v>
      </c>
      <c r="P164" s="36"/>
      <c r="Q164" s="45">
        <f t="shared" si="16"/>
        <v>0</v>
      </c>
      <c r="R164" s="11"/>
      <c r="S164" s="17"/>
      <c r="T164" s="17"/>
      <c r="U164" s="4"/>
      <c r="V164" s="4"/>
      <c r="W164" s="4"/>
      <c r="X164" s="4"/>
      <c r="Y164" s="4"/>
      <c r="Z164" s="4"/>
      <c r="AA164" s="4"/>
    </row>
    <row r="165" spans="1:27" x14ac:dyDescent="0.25">
      <c r="A165" s="4"/>
      <c r="B165" s="10"/>
      <c r="C165" s="43">
        <f t="shared" si="17"/>
        <v>2041</v>
      </c>
      <c r="D165" s="45">
        <f t="shared" si="13"/>
        <v>0</v>
      </c>
      <c r="E165" s="45">
        <f t="shared" si="13"/>
        <v>0</v>
      </c>
      <c r="F165" s="45">
        <f t="shared" ref="F165:O165" si="36">F$39*IF(AND(F$143=2,MOD($C165,4)=0),24*29,F$40)*F120*F75</f>
        <v>0</v>
      </c>
      <c r="G165" s="45">
        <f t="shared" si="36"/>
        <v>0</v>
      </c>
      <c r="H165" s="45">
        <f t="shared" si="36"/>
        <v>0</v>
      </c>
      <c r="I165" s="45">
        <f t="shared" si="36"/>
        <v>0</v>
      </c>
      <c r="J165" s="45">
        <f t="shared" si="36"/>
        <v>0</v>
      </c>
      <c r="K165" s="45">
        <f t="shared" si="36"/>
        <v>0</v>
      </c>
      <c r="L165" s="45">
        <f t="shared" si="36"/>
        <v>0</v>
      </c>
      <c r="M165" s="45">
        <f t="shared" si="36"/>
        <v>0</v>
      </c>
      <c r="N165" s="45">
        <f t="shared" si="36"/>
        <v>0</v>
      </c>
      <c r="O165" s="45">
        <f t="shared" si="36"/>
        <v>0</v>
      </c>
      <c r="P165" s="36"/>
      <c r="Q165" s="45">
        <f t="shared" si="16"/>
        <v>0</v>
      </c>
      <c r="R165" s="11"/>
      <c r="S165" s="17"/>
      <c r="T165" s="17"/>
      <c r="U165" s="4"/>
      <c r="V165" s="4"/>
      <c r="W165" s="4"/>
      <c r="X165" s="4"/>
      <c r="Y165" s="4"/>
      <c r="Z165" s="4"/>
      <c r="AA165" s="4"/>
    </row>
    <row r="166" spans="1:27" x14ac:dyDescent="0.25">
      <c r="A166" s="4"/>
      <c r="B166" s="10"/>
      <c r="C166" s="43">
        <f t="shared" si="17"/>
        <v>2042</v>
      </c>
      <c r="D166" s="45">
        <f t="shared" si="13"/>
        <v>0</v>
      </c>
      <c r="E166" s="45">
        <f t="shared" si="13"/>
        <v>0</v>
      </c>
      <c r="F166" s="45">
        <f t="shared" ref="F166:O166" si="37">F$39*IF(AND(F$143=2,MOD($C166,4)=0),24*29,F$40)*F121*F76</f>
        <v>0</v>
      </c>
      <c r="G166" s="45">
        <f t="shared" si="37"/>
        <v>0</v>
      </c>
      <c r="H166" s="45">
        <f t="shared" si="37"/>
        <v>0</v>
      </c>
      <c r="I166" s="45">
        <f t="shared" si="37"/>
        <v>0</v>
      </c>
      <c r="J166" s="45">
        <f t="shared" si="37"/>
        <v>0</v>
      </c>
      <c r="K166" s="45">
        <f t="shared" si="37"/>
        <v>0</v>
      </c>
      <c r="L166" s="45">
        <f t="shared" si="37"/>
        <v>0</v>
      </c>
      <c r="M166" s="45">
        <f t="shared" si="37"/>
        <v>0</v>
      </c>
      <c r="N166" s="45">
        <f t="shared" si="37"/>
        <v>0</v>
      </c>
      <c r="O166" s="45">
        <f t="shared" si="37"/>
        <v>0</v>
      </c>
      <c r="P166" s="36"/>
      <c r="Q166" s="45">
        <f t="shared" si="16"/>
        <v>0</v>
      </c>
      <c r="R166" s="11"/>
      <c r="S166" s="17"/>
      <c r="T166" s="17"/>
      <c r="U166" s="4"/>
      <c r="V166" s="4"/>
      <c r="W166" s="4"/>
      <c r="X166" s="4"/>
      <c r="Y166" s="4"/>
      <c r="Z166" s="4"/>
      <c r="AA166" s="4"/>
    </row>
    <row r="167" spans="1:27" x14ac:dyDescent="0.25">
      <c r="A167" s="4"/>
      <c r="B167" s="10"/>
      <c r="C167" s="43">
        <f t="shared" si="17"/>
        <v>2043</v>
      </c>
      <c r="D167" s="45">
        <f t="shared" si="13"/>
        <v>0</v>
      </c>
      <c r="E167" s="45">
        <f t="shared" si="13"/>
        <v>0</v>
      </c>
      <c r="F167" s="45">
        <f t="shared" ref="F167:O167" si="38">F$39*IF(AND(F$143=2,MOD($C167,4)=0),24*29,F$40)*F122*F77</f>
        <v>0</v>
      </c>
      <c r="G167" s="45">
        <f t="shared" si="38"/>
        <v>0</v>
      </c>
      <c r="H167" s="45">
        <f t="shared" si="38"/>
        <v>0</v>
      </c>
      <c r="I167" s="45">
        <f t="shared" si="38"/>
        <v>0</v>
      </c>
      <c r="J167" s="45">
        <f t="shared" si="38"/>
        <v>0</v>
      </c>
      <c r="K167" s="45">
        <f t="shared" si="38"/>
        <v>0</v>
      </c>
      <c r="L167" s="45">
        <f t="shared" si="38"/>
        <v>0</v>
      </c>
      <c r="M167" s="45">
        <f t="shared" si="38"/>
        <v>0</v>
      </c>
      <c r="N167" s="45">
        <f t="shared" si="38"/>
        <v>0</v>
      </c>
      <c r="O167" s="45">
        <f t="shared" si="38"/>
        <v>0</v>
      </c>
      <c r="P167" s="36"/>
      <c r="Q167" s="45">
        <f t="shared" si="16"/>
        <v>0</v>
      </c>
      <c r="R167" s="11"/>
      <c r="S167" s="17"/>
      <c r="T167" s="17"/>
      <c r="U167" s="4"/>
      <c r="V167" s="4"/>
      <c r="W167" s="4"/>
      <c r="X167" s="4"/>
      <c r="Y167" s="4"/>
      <c r="Z167" s="4"/>
      <c r="AA167" s="4"/>
    </row>
    <row r="168" spans="1:27" x14ac:dyDescent="0.25">
      <c r="A168" s="4"/>
      <c r="B168" s="10"/>
      <c r="C168" s="43">
        <f t="shared" si="17"/>
        <v>2044</v>
      </c>
      <c r="D168" s="45">
        <f t="shared" si="13"/>
        <v>0</v>
      </c>
      <c r="E168" s="45">
        <f t="shared" si="13"/>
        <v>0</v>
      </c>
      <c r="F168" s="45">
        <f t="shared" ref="F168:O168" si="39">F$39*IF(AND(F$143=2,MOD($C168,4)=0),24*29,F$40)*F123*F78</f>
        <v>0</v>
      </c>
      <c r="G168" s="45">
        <f t="shared" si="39"/>
        <v>0</v>
      </c>
      <c r="H168" s="45">
        <f t="shared" si="39"/>
        <v>0</v>
      </c>
      <c r="I168" s="45">
        <f t="shared" si="39"/>
        <v>0</v>
      </c>
      <c r="J168" s="45">
        <f t="shared" si="39"/>
        <v>0</v>
      </c>
      <c r="K168" s="45">
        <f t="shared" si="39"/>
        <v>0</v>
      </c>
      <c r="L168" s="45">
        <f t="shared" si="39"/>
        <v>0</v>
      </c>
      <c r="M168" s="45">
        <f t="shared" si="39"/>
        <v>0</v>
      </c>
      <c r="N168" s="45">
        <f t="shared" si="39"/>
        <v>0</v>
      </c>
      <c r="O168" s="45">
        <f t="shared" si="39"/>
        <v>0</v>
      </c>
      <c r="P168" s="36"/>
      <c r="Q168" s="45">
        <f t="shared" si="16"/>
        <v>0</v>
      </c>
      <c r="R168" s="11"/>
      <c r="S168" s="17"/>
      <c r="T168" s="17"/>
      <c r="U168" s="4"/>
      <c r="V168" s="4"/>
      <c r="W168" s="4"/>
      <c r="X168" s="4"/>
      <c r="Y168" s="4"/>
      <c r="Z168" s="4"/>
      <c r="AA168" s="4"/>
    </row>
    <row r="169" spans="1:27" x14ac:dyDescent="0.25">
      <c r="A169" s="4"/>
      <c r="B169" s="10"/>
      <c r="C169" s="43">
        <f t="shared" si="17"/>
        <v>2045</v>
      </c>
      <c r="D169" s="45">
        <f t="shared" si="13"/>
        <v>0</v>
      </c>
      <c r="E169" s="45">
        <f t="shared" si="13"/>
        <v>0</v>
      </c>
      <c r="F169" s="45">
        <f t="shared" ref="F169:O169" si="40">F$39*IF(AND(F$143=2,MOD($C169,4)=0),24*29,F$40)*F124*F79</f>
        <v>0</v>
      </c>
      <c r="G169" s="45">
        <f t="shared" si="40"/>
        <v>0</v>
      </c>
      <c r="H169" s="45">
        <f t="shared" si="40"/>
        <v>0</v>
      </c>
      <c r="I169" s="45">
        <f t="shared" si="40"/>
        <v>0</v>
      </c>
      <c r="J169" s="45">
        <f t="shared" si="40"/>
        <v>0</v>
      </c>
      <c r="K169" s="45">
        <f t="shared" si="40"/>
        <v>0</v>
      </c>
      <c r="L169" s="45">
        <f t="shared" si="40"/>
        <v>0</v>
      </c>
      <c r="M169" s="45">
        <f t="shared" si="40"/>
        <v>0</v>
      </c>
      <c r="N169" s="45">
        <f t="shared" si="40"/>
        <v>0</v>
      </c>
      <c r="O169" s="45">
        <f t="shared" si="40"/>
        <v>0</v>
      </c>
      <c r="P169" s="36"/>
      <c r="Q169" s="45">
        <f t="shared" si="16"/>
        <v>0</v>
      </c>
      <c r="R169" s="11"/>
      <c r="S169" s="17"/>
      <c r="T169" s="17"/>
      <c r="U169" s="4"/>
      <c r="V169" s="4"/>
      <c r="W169" s="4"/>
      <c r="X169" s="4"/>
      <c r="Y169" s="4"/>
      <c r="Z169" s="4"/>
      <c r="AA169" s="4"/>
    </row>
    <row r="170" spans="1:27" x14ac:dyDescent="0.25">
      <c r="A170" s="4"/>
      <c r="B170" s="10"/>
      <c r="C170" s="43">
        <f t="shared" si="17"/>
        <v>2046</v>
      </c>
      <c r="D170" s="45">
        <f t="shared" si="13"/>
        <v>0</v>
      </c>
      <c r="E170" s="45">
        <f t="shared" si="13"/>
        <v>0</v>
      </c>
      <c r="F170" s="45">
        <f t="shared" ref="F170:O170" si="41">F$39*IF(AND(F$143=2,MOD($C170,4)=0),24*29,F$40)*F125*F80</f>
        <v>0</v>
      </c>
      <c r="G170" s="45">
        <f t="shared" si="41"/>
        <v>0</v>
      </c>
      <c r="H170" s="45">
        <f t="shared" si="41"/>
        <v>0</v>
      </c>
      <c r="I170" s="45">
        <f t="shared" si="41"/>
        <v>0</v>
      </c>
      <c r="J170" s="45">
        <f t="shared" si="41"/>
        <v>0</v>
      </c>
      <c r="K170" s="45">
        <f t="shared" si="41"/>
        <v>0</v>
      </c>
      <c r="L170" s="45">
        <f t="shared" si="41"/>
        <v>0</v>
      </c>
      <c r="M170" s="45">
        <f t="shared" si="41"/>
        <v>0</v>
      </c>
      <c r="N170" s="45">
        <f t="shared" si="41"/>
        <v>0</v>
      </c>
      <c r="O170" s="45">
        <f t="shared" si="41"/>
        <v>0</v>
      </c>
      <c r="P170" s="36"/>
      <c r="Q170" s="45">
        <f t="shared" si="16"/>
        <v>0</v>
      </c>
      <c r="R170" s="11"/>
      <c r="S170" s="17"/>
      <c r="T170" s="17"/>
      <c r="U170" s="4"/>
      <c r="V170" s="4"/>
      <c r="W170" s="4"/>
      <c r="X170" s="4"/>
      <c r="Y170" s="4"/>
      <c r="Z170" s="4"/>
      <c r="AA170" s="4"/>
    </row>
    <row r="171" spans="1:27" x14ac:dyDescent="0.25">
      <c r="A171" s="4"/>
      <c r="B171" s="10"/>
      <c r="C171" s="43">
        <f t="shared" si="17"/>
        <v>2047</v>
      </c>
      <c r="D171" s="45">
        <f t="shared" si="13"/>
        <v>0</v>
      </c>
      <c r="E171" s="45">
        <f t="shared" si="13"/>
        <v>0</v>
      </c>
      <c r="F171" s="45">
        <f t="shared" ref="F171:O171" si="42">F$39*IF(AND(F$143=2,MOD($C171,4)=0),24*29,F$40)*F126*F81</f>
        <v>0</v>
      </c>
      <c r="G171" s="45">
        <f t="shared" si="42"/>
        <v>0</v>
      </c>
      <c r="H171" s="45">
        <f t="shared" si="42"/>
        <v>0</v>
      </c>
      <c r="I171" s="45">
        <f t="shared" si="42"/>
        <v>0</v>
      </c>
      <c r="J171" s="45">
        <f t="shared" si="42"/>
        <v>0</v>
      </c>
      <c r="K171" s="45">
        <f t="shared" si="42"/>
        <v>0</v>
      </c>
      <c r="L171" s="45">
        <f t="shared" si="42"/>
        <v>0</v>
      </c>
      <c r="M171" s="45">
        <f t="shared" si="42"/>
        <v>0</v>
      </c>
      <c r="N171" s="45">
        <f t="shared" si="42"/>
        <v>0</v>
      </c>
      <c r="O171" s="45">
        <f t="shared" si="42"/>
        <v>0</v>
      </c>
      <c r="P171" s="36"/>
      <c r="Q171" s="45">
        <f t="shared" si="16"/>
        <v>0</v>
      </c>
      <c r="R171" s="11"/>
      <c r="S171" s="17"/>
      <c r="T171" s="17"/>
      <c r="U171" s="4"/>
      <c r="V171" s="4"/>
      <c r="W171" s="4"/>
      <c r="X171" s="4"/>
      <c r="Y171" s="4"/>
      <c r="Z171" s="4"/>
      <c r="AA171" s="4"/>
    </row>
    <row r="172" spans="1:27" x14ac:dyDescent="0.25">
      <c r="A172" s="4"/>
      <c r="B172" s="10"/>
      <c r="C172" s="43">
        <f t="shared" si="17"/>
        <v>2048</v>
      </c>
      <c r="D172" s="45">
        <f t="shared" si="13"/>
        <v>0</v>
      </c>
      <c r="E172" s="45">
        <f t="shared" si="13"/>
        <v>0</v>
      </c>
      <c r="F172" s="45">
        <f t="shared" ref="F172:O172" si="43">F$39*IF(AND(F$143=2,MOD($C172,4)=0),24*29,F$40)*F127*F82</f>
        <v>0</v>
      </c>
      <c r="G172" s="45">
        <f t="shared" si="43"/>
        <v>0</v>
      </c>
      <c r="H172" s="45">
        <f t="shared" si="43"/>
        <v>0</v>
      </c>
      <c r="I172" s="45">
        <f t="shared" si="43"/>
        <v>0</v>
      </c>
      <c r="J172" s="45">
        <f t="shared" si="43"/>
        <v>0</v>
      </c>
      <c r="K172" s="45">
        <f t="shared" si="43"/>
        <v>0</v>
      </c>
      <c r="L172" s="45">
        <f t="shared" si="43"/>
        <v>0</v>
      </c>
      <c r="M172" s="45">
        <f t="shared" si="43"/>
        <v>0</v>
      </c>
      <c r="N172" s="45">
        <f t="shared" si="43"/>
        <v>0</v>
      </c>
      <c r="O172" s="45">
        <f t="shared" si="43"/>
        <v>0</v>
      </c>
      <c r="P172" s="36"/>
      <c r="Q172" s="45">
        <f t="shared" si="16"/>
        <v>0</v>
      </c>
      <c r="R172" s="11"/>
      <c r="S172" s="17"/>
      <c r="T172" s="17"/>
      <c r="U172" s="4"/>
      <c r="V172" s="4"/>
      <c r="W172" s="4"/>
      <c r="X172" s="4"/>
      <c r="Y172" s="4"/>
      <c r="Z172" s="4"/>
      <c r="AA172" s="4"/>
    </row>
    <row r="173" spans="1:27" x14ac:dyDescent="0.25">
      <c r="A173" s="4"/>
      <c r="B173" s="10"/>
      <c r="C173" s="43">
        <f t="shared" si="17"/>
        <v>2049</v>
      </c>
      <c r="D173" s="45">
        <f t="shared" si="13"/>
        <v>0</v>
      </c>
      <c r="E173" s="45">
        <f t="shared" si="13"/>
        <v>0</v>
      </c>
      <c r="F173" s="45">
        <f t="shared" ref="F173:O173" si="44">F$39*IF(AND(F$143=2,MOD($C173,4)=0),24*29,F$40)*F128*F83</f>
        <v>0</v>
      </c>
      <c r="G173" s="45">
        <f t="shared" si="44"/>
        <v>0</v>
      </c>
      <c r="H173" s="45">
        <f t="shared" si="44"/>
        <v>0</v>
      </c>
      <c r="I173" s="45">
        <f t="shared" si="44"/>
        <v>0</v>
      </c>
      <c r="J173" s="45">
        <f t="shared" si="44"/>
        <v>0</v>
      </c>
      <c r="K173" s="45">
        <f t="shared" si="44"/>
        <v>0</v>
      </c>
      <c r="L173" s="45">
        <f t="shared" si="44"/>
        <v>0</v>
      </c>
      <c r="M173" s="45">
        <f t="shared" si="44"/>
        <v>0</v>
      </c>
      <c r="N173" s="45">
        <f t="shared" si="44"/>
        <v>0</v>
      </c>
      <c r="O173" s="45">
        <f t="shared" si="44"/>
        <v>0</v>
      </c>
      <c r="P173" s="36"/>
      <c r="Q173" s="45">
        <f t="shared" si="16"/>
        <v>0</v>
      </c>
      <c r="R173" s="11"/>
      <c r="S173" s="17"/>
      <c r="T173" s="17"/>
      <c r="U173" s="4"/>
      <c r="V173" s="4"/>
      <c r="W173" s="4"/>
      <c r="X173" s="4"/>
      <c r="Y173" s="4"/>
      <c r="Z173" s="4"/>
      <c r="AA173" s="4"/>
    </row>
    <row r="174" spans="1:27" x14ac:dyDescent="0.25">
      <c r="A174" s="4"/>
      <c r="B174" s="10"/>
      <c r="C174" s="43">
        <f t="shared" si="17"/>
        <v>2050</v>
      </c>
      <c r="D174" s="45">
        <f t="shared" si="13"/>
        <v>0</v>
      </c>
      <c r="E174" s="45">
        <f t="shared" si="13"/>
        <v>0</v>
      </c>
      <c r="F174" s="45">
        <f t="shared" ref="F174:O174" si="45">F$39*IF(AND(F$143=2,MOD($C174,4)=0),24*29,F$40)*F129*F84</f>
        <v>0</v>
      </c>
      <c r="G174" s="45">
        <f t="shared" si="45"/>
        <v>0</v>
      </c>
      <c r="H174" s="45">
        <f t="shared" si="45"/>
        <v>0</v>
      </c>
      <c r="I174" s="45">
        <f t="shared" si="45"/>
        <v>0</v>
      </c>
      <c r="J174" s="45">
        <f t="shared" si="45"/>
        <v>0</v>
      </c>
      <c r="K174" s="45">
        <f t="shared" si="45"/>
        <v>0</v>
      </c>
      <c r="L174" s="45">
        <f t="shared" si="45"/>
        <v>0</v>
      </c>
      <c r="M174" s="45">
        <f t="shared" si="45"/>
        <v>0</v>
      </c>
      <c r="N174" s="45">
        <f t="shared" si="45"/>
        <v>0</v>
      </c>
      <c r="O174" s="45">
        <f t="shared" si="45"/>
        <v>0</v>
      </c>
      <c r="P174" s="36"/>
      <c r="Q174" s="45">
        <f t="shared" si="16"/>
        <v>0</v>
      </c>
      <c r="R174" s="11"/>
      <c r="S174" s="17"/>
      <c r="T174" s="17"/>
      <c r="U174" s="4"/>
      <c r="V174" s="4"/>
      <c r="W174" s="4"/>
      <c r="X174" s="4"/>
      <c r="Y174" s="4"/>
      <c r="Z174" s="4"/>
      <c r="AA174" s="4"/>
    </row>
    <row r="175" spans="1:27" x14ac:dyDescent="0.25">
      <c r="A175" s="4"/>
      <c r="B175" s="10"/>
      <c r="C175" s="43">
        <f t="shared" si="17"/>
        <v>2051</v>
      </c>
      <c r="D175" s="45">
        <f t="shared" si="13"/>
        <v>0</v>
      </c>
      <c r="E175" s="45">
        <f t="shared" si="13"/>
        <v>0</v>
      </c>
      <c r="F175" s="45">
        <f t="shared" ref="F175:O175" si="46">F$39*IF(AND(F$143=2,MOD($C175,4)=0),24*29,F$40)*F130*F85</f>
        <v>0</v>
      </c>
      <c r="G175" s="45">
        <f t="shared" si="46"/>
        <v>0</v>
      </c>
      <c r="H175" s="45">
        <f t="shared" si="46"/>
        <v>0</v>
      </c>
      <c r="I175" s="45">
        <f t="shared" si="46"/>
        <v>0</v>
      </c>
      <c r="J175" s="45">
        <f t="shared" si="46"/>
        <v>0</v>
      </c>
      <c r="K175" s="45">
        <f t="shared" si="46"/>
        <v>0</v>
      </c>
      <c r="L175" s="45">
        <f t="shared" si="46"/>
        <v>0</v>
      </c>
      <c r="M175" s="45">
        <f t="shared" si="46"/>
        <v>0</v>
      </c>
      <c r="N175" s="45">
        <f t="shared" si="46"/>
        <v>0</v>
      </c>
      <c r="O175" s="45">
        <f t="shared" si="46"/>
        <v>0</v>
      </c>
      <c r="P175" s="36"/>
      <c r="Q175" s="45">
        <f t="shared" si="16"/>
        <v>0</v>
      </c>
      <c r="R175" s="11"/>
      <c r="S175" s="17"/>
      <c r="T175" s="17"/>
      <c r="U175" s="4"/>
      <c r="V175" s="4"/>
      <c r="W175" s="4"/>
      <c r="X175" s="4"/>
      <c r="Y175" s="4"/>
      <c r="Z175" s="4"/>
      <c r="AA175" s="4"/>
    </row>
    <row r="176" spans="1:27" x14ac:dyDescent="0.25">
      <c r="A176" s="4"/>
      <c r="B176" s="13"/>
      <c r="C176" s="14"/>
      <c r="D176" s="14"/>
      <c r="E176" s="1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15"/>
      <c r="S176" s="17"/>
      <c r="T176" s="17"/>
      <c r="U176" s="4"/>
      <c r="V176" s="4"/>
      <c r="W176" s="4"/>
      <c r="X176" s="4"/>
      <c r="Y176" s="4"/>
      <c r="Z176" s="4"/>
      <c r="AA176" s="4"/>
    </row>
    <row r="177" spans="1:27" x14ac:dyDescent="0.25">
      <c r="A177" s="4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4"/>
      <c r="V177" s="4"/>
      <c r="W177" s="4"/>
      <c r="X177" s="4"/>
      <c r="Y177" s="4"/>
      <c r="Z177" s="4"/>
      <c r="AA177" s="4"/>
    </row>
    <row r="178" spans="1:27" ht="15.75" x14ac:dyDescent="0.25">
      <c r="A178" s="4"/>
      <c r="B178" s="6"/>
      <c r="C178" s="145" t="str">
        <f>Part_I!$C$2</f>
        <v>DRAFT / All Contents Subject to Further Deliberation and Final Decision</v>
      </c>
      <c r="D178" s="7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9"/>
      <c r="S178" s="17"/>
      <c r="T178" s="17"/>
      <c r="U178" s="4"/>
      <c r="V178" s="4"/>
      <c r="W178" s="4"/>
      <c r="X178" s="5"/>
      <c r="Y178" s="4"/>
      <c r="Z178" s="4"/>
      <c r="AA178" s="4"/>
    </row>
    <row r="179" spans="1:27" ht="18.75" x14ac:dyDescent="0.3">
      <c r="A179" s="4"/>
      <c r="B179" s="10"/>
      <c r="C179" s="158" t="str">
        <f>Part_I!$C$3</f>
        <v>Offer Data Form</v>
      </c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1"/>
      <c r="S179" s="17"/>
      <c r="T179" s="17"/>
      <c r="U179" s="4"/>
      <c r="V179" s="4"/>
      <c r="W179" s="4"/>
      <c r="X179" s="5"/>
      <c r="Y179" s="4"/>
      <c r="Z179" s="4"/>
      <c r="AA179" s="4"/>
    </row>
    <row r="180" spans="1:27" ht="15.75" x14ac:dyDescent="0.25">
      <c r="A180" s="4"/>
      <c r="B180" s="10"/>
      <c r="C180" s="159" t="str">
        <f>Part_I!$C$4</f>
        <v>NYSERDA RFP No.  ORECRFP18-1</v>
      </c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1"/>
      <c r="S180" s="17"/>
      <c r="T180" s="17"/>
      <c r="U180" s="4"/>
      <c r="V180" s="4"/>
      <c r="W180" s="4"/>
      <c r="X180" s="5"/>
      <c r="Y180" s="4"/>
      <c r="Z180" s="4"/>
      <c r="AA180" s="4"/>
    </row>
    <row r="181" spans="1:27" ht="15.75" x14ac:dyDescent="0.25">
      <c r="A181" s="4"/>
      <c r="B181" s="10"/>
      <c r="C181" s="159" t="s">
        <v>24</v>
      </c>
      <c r="D181" s="159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1"/>
      <c r="S181" s="17"/>
      <c r="T181" s="17"/>
      <c r="U181" s="4"/>
      <c r="V181" s="4"/>
      <c r="W181" s="4"/>
      <c r="X181" s="5"/>
      <c r="Y181" s="4"/>
      <c r="Z181" s="4"/>
      <c r="AA181" s="4"/>
    </row>
    <row r="182" spans="1:27" x14ac:dyDescent="0.25">
      <c r="A182" s="4"/>
      <c r="B182" s="10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1"/>
      <c r="S182" s="17"/>
      <c r="T182" s="17"/>
      <c r="U182" s="4"/>
      <c r="V182" s="4"/>
      <c r="W182" s="4"/>
      <c r="X182" s="5"/>
      <c r="Y182" s="4"/>
      <c r="Z182" s="4"/>
      <c r="AA182" s="4"/>
    </row>
    <row r="183" spans="1:27" x14ac:dyDescent="0.25">
      <c r="A183" s="4"/>
      <c r="B183" s="10"/>
      <c r="C183" s="12" t="str">
        <f>Part_I!$C$9</f>
        <v>Proposer Name</v>
      </c>
      <c r="D183" s="12"/>
      <c r="E183" s="12"/>
      <c r="F183" s="12"/>
      <c r="G183" s="12"/>
      <c r="H183" s="173" t="str">
        <f>Project_Sponsor</f>
        <v xml:space="preserve">  </v>
      </c>
      <c r="I183" s="173"/>
      <c r="J183" s="173"/>
      <c r="K183" s="173"/>
      <c r="L183" s="173"/>
      <c r="M183" s="173"/>
      <c r="N183" s="173"/>
      <c r="O183" s="173"/>
      <c r="P183" s="173"/>
      <c r="Q183" s="12"/>
      <c r="R183" s="11"/>
      <c r="S183" s="4"/>
      <c r="T183" s="17" t="str">
        <f>IF(ISBLANK(Project_Sponsor),"Enter in Part I","")</f>
        <v/>
      </c>
      <c r="U183" s="4"/>
      <c r="V183" s="4"/>
      <c r="W183" s="4"/>
      <c r="X183" s="5"/>
      <c r="Y183" s="4"/>
      <c r="Z183" s="4"/>
      <c r="AA183" s="4"/>
    </row>
    <row r="184" spans="1:27" x14ac:dyDescent="0.25">
      <c r="A184" s="4"/>
      <c r="B184" s="10"/>
      <c r="C184" s="12" t="str">
        <f>Part_I!$C$11</f>
        <v>Offshore Wind Generation Facility Name</v>
      </c>
      <c r="D184" s="12"/>
      <c r="E184" s="12"/>
      <c r="F184" s="32"/>
      <c r="G184" s="32"/>
      <c r="H184" s="173" t="str">
        <f>Facility_Name</f>
        <v xml:space="preserve">  </v>
      </c>
      <c r="I184" s="173"/>
      <c r="J184" s="173"/>
      <c r="K184" s="173"/>
      <c r="L184" s="173"/>
      <c r="M184" s="173"/>
      <c r="N184" s="173"/>
      <c r="O184" s="173"/>
      <c r="P184" s="173"/>
      <c r="Q184" s="32"/>
      <c r="R184" s="11"/>
      <c r="S184" s="17"/>
      <c r="T184" s="17" t="str">
        <f>IF(ISBLANK(Facility_Name),"Enter in Part I","")</f>
        <v/>
      </c>
      <c r="U184" s="4"/>
      <c r="V184" s="4"/>
      <c r="W184" s="4"/>
      <c r="X184" s="5"/>
      <c r="Y184" s="4"/>
      <c r="Z184" s="4"/>
      <c r="AA184" s="4"/>
    </row>
    <row r="185" spans="1:27" x14ac:dyDescent="0.25">
      <c r="A185" s="4"/>
      <c r="B185" s="10"/>
      <c r="C185" s="12" t="str">
        <f>Part_I!$C$16</f>
        <v>Offer Data Form ID Name</v>
      </c>
      <c r="D185" s="12"/>
      <c r="E185" s="12"/>
      <c r="F185" s="12"/>
      <c r="G185" s="32"/>
      <c r="H185" s="174" t="str">
        <f>Offer_Data_Form_ID_Name</f>
        <v/>
      </c>
      <c r="I185" s="174"/>
      <c r="J185" s="174"/>
      <c r="K185" s="174"/>
      <c r="L185" s="174"/>
      <c r="M185" s="174"/>
      <c r="N185" s="174"/>
      <c r="O185" s="174"/>
      <c r="P185" s="174"/>
      <c r="Q185" s="32"/>
      <c r="R185" s="11"/>
      <c r="S185" s="4"/>
      <c r="T185" s="17" t="str">
        <f>IF(Offer_Data_Form_ID_Name="","Enter in Part I","")</f>
        <v>Enter in Part I</v>
      </c>
      <c r="U185" s="4"/>
      <c r="V185" s="4"/>
      <c r="W185" s="4"/>
      <c r="X185" s="5"/>
      <c r="Y185" s="4"/>
      <c r="Z185" s="4"/>
      <c r="AA185" s="4"/>
    </row>
    <row r="186" spans="1:27" x14ac:dyDescent="0.25">
      <c r="A186" s="4"/>
      <c r="B186" s="10"/>
      <c r="C186" s="12"/>
      <c r="D186" s="12"/>
      <c r="E186" s="12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11"/>
      <c r="S186" s="17"/>
      <c r="T186" s="17"/>
      <c r="U186" s="4"/>
      <c r="V186" s="4"/>
      <c r="W186" s="4"/>
      <c r="X186" s="5"/>
      <c r="Y186" s="4"/>
      <c r="Z186" s="4"/>
      <c r="AA186" s="4"/>
    </row>
    <row r="187" spans="1:27" x14ac:dyDescent="0.25">
      <c r="A187" s="4"/>
      <c r="B187" s="10"/>
      <c r="C187" s="184" t="s">
        <v>98</v>
      </c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84"/>
      <c r="R187" s="11"/>
      <c r="S187" s="17"/>
      <c r="T187" s="17"/>
      <c r="U187" s="4"/>
      <c r="V187" s="4"/>
      <c r="W187" s="4"/>
      <c r="X187" s="5"/>
      <c r="Y187" s="4"/>
      <c r="Z187" s="4"/>
      <c r="AA187" s="4"/>
    </row>
    <row r="188" spans="1:27" ht="5.25" customHeight="1" x14ac:dyDescent="0.25">
      <c r="A188" s="4"/>
      <c r="B188" s="10"/>
      <c r="C188" s="12"/>
      <c r="D188" s="12"/>
      <c r="E188" s="12"/>
      <c r="F188" s="12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11"/>
      <c r="S188" s="17"/>
      <c r="T188" s="17"/>
      <c r="U188" s="4"/>
      <c r="V188" s="4"/>
      <c r="W188" s="4"/>
      <c r="X188" s="5"/>
      <c r="Y188" s="4"/>
      <c r="Z188" s="4"/>
      <c r="AA188" s="4"/>
    </row>
    <row r="189" spans="1:27" ht="30" customHeight="1" x14ac:dyDescent="0.25">
      <c r="A189" s="4"/>
      <c r="B189" s="10"/>
      <c r="C189" s="103"/>
      <c r="D189" s="12"/>
      <c r="E189" s="12"/>
      <c r="F189" s="12"/>
      <c r="G189" s="26"/>
      <c r="H189" s="88" t="s">
        <v>64</v>
      </c>
      <c r="I189" s="185" t="s">
        <v>100</v>
      </c>
      <c r="J189" s="186"/>
      <c r="K189" s="185" t="s">
        <v>99</v>
      </c>
      <c r="L189" s="186"/>
      <c r="M189" s="26"/>
      <c r="N189" s="26"/>
      <c r="O189" s="26"/>
      <c r="P189" s="26"/>
      <c r="Q189" s="26"/>
      <c r="R189" s="11"/>
      <c r="S189" s="17"/>
      <c r="T189" s="17"/>
      <c r="U189" s="4"/>
      <c r="V189" s="4"/>
      <c r="W189" s="4"/>
      <c r="X189" s="5"/>
      <c r="Y189" s="4"/>
      <c r="Z189" s="4"/>
      <c r="AA189" s="4"/>
    </row>
    <row r="190" spans="1:27" x14ac:dyDescent="0.25">
      <c r="A190" s="4"/>
      <c r="B190" s="10"/>
      <c r="C190" s="12"/>
      <c r="D190" s="12"/>
      <c r="E190" s="12"/>
      <c r="F190" s="12"/>
      <c r="G190" s="26"/>
      <c r="H190" s="2">
        <v>1</v>
      </c>
      <c r="I190" s="182" t="e">
        <f t="shared" ref="I190:I214" ca="1" si="47">SUM(OFFSET($C$99,YEAR(Expected_COD)-$C$100+$H190,MONTH(Expected_COD),1,13-MONTH(Expected_COD)),OFFSET($C$99,YEAR(Expected_COD)-$C$100+$H190+1,1,1,MONTH(Expected_COD)-1))/12</f>
        <v>#REF!</v>
      </c>
      <c r="J190" s="183"/>
      <c r="K190" s="180" t="e">
        <f t="shared" ref="K190:K214" ca="1" si="48">SUM(OFFSET($C$144,YEAR(Expected_COD)-$C$145+$H190,MONTH(Expected_COD),1,13-MONTH(Expected_COD)),OFFSET($C$144,YEAR(Expected_COD)-$C$145+$H190+1,1,1,MONTH(Expected_COD)-1))</f>
        <v>#REF!</v>
      </c>
      <c r="L190" s="181"/>
      <c r="M190" s="26"/>
      <c r="N190" s="26"/>
      <c r="O190" s="26"/>
      <c r="P190" s="26"/>
      <c r="Q190" s="26"/>
      <c r="R190" s="11"/>
      <c r="S190" s="17"/>
      <c r="T190" s="17"/>
      <c r="U190" s="4"/>
      <c r="V190" s="4"/>
      <c r="W190" s="4"/>
      <c r="X190" s="5"/>
      <c r="Y190" s="4"/>
      <c r="Z190" s="4"/>
      <c r="AA190" s="4"/>
    </row>
    <row r="191" spans="1:27" x14ac:dyDescent="0.25">
      <c r="A191" s="4"/>
      <c r="B191" s="10"/>
      <c r="C191" s="12"/>
      <c r="D191" s="12"/>
      <c r="E191" s="12"/>
      <c r="F191" s="12"/>
      <c r="G191" s="26"/>
      <c r="H191" s="2">
        <f>H190+1</f>
        <v>2</v>
      </c>
      <c r="I191" s="182" t="e">
        <f t="shared" ca="1" si="47"/>
        <v>#REF!</v>
      </c>
      <c r="J191" s="183"/>
      <c r="K191" s="180" t="e">
        <f t="shared" ca="1" si="48"/>
        <v>#REF!</v>
      </c>
      <c r="L191" s="181"/>
      <c r="M191" s="26"/>
      <c r="N191" s="26"/>
      <c r="O191" s="26"/>
      <c r="P191" s="26"/>
      <c r="Q191" s="26"/>
      <c r="R191" s="11"/>
      <c r="S191" s="17"/>
      <c r="T191" s="17"/>
      <c r="U191" s="4"/>
      <c r="V191" s="4"/>
      <c r="W191" s="4"/>
      <c r="X191" s="5"/>
      <c r="Y191" s="4"/>
      <c r="Z191" s="4"/>
      <c r="AA191" s="4"/>
    </row>
    <row r="192" spans="1:27" x14ac:dyDescent="0.25">
      <c r="A192" s="4"/>
      <c r="B192" s="10"/>
      <c r="C192" s="12"/>
      <c r="D192" s="12"/>
      <c r="E192" s="12"/>
      <c r="F192" s="12"/>
      <c r="G192" s="26"/>
      <c r="H192" s="2">
        <f t="shared" ref="H192:H213" si="49">H191+1</f>
        <v>3</v>
      </c>
      <c r="I192" s="182" t="e">
        <f t="shared" ca="1" si="47"/>
        <v>#REF!</v>
      </c>
      <c r="J192" s="183"/>
      <c r="K192" s="180" t="e">
        <f t="shared" ca="1" si="48"/>
        <v>#REF!</v>
      </c>
      <c r="L192" s="181"/>
      <c r="M192" s="26"/>
      <c r="N192" s="26"/>
      <c r="O192" s="26"/>
      <c r="P192" s="26"/>
      <c r="Q192" s="26"/>
      <c r="R192" s="11"/>
      <c r="S192" s="17"/>
      <c r="T192" s="17"/>
      <c r="U192" s="4"/>
      <c r="V192" s="4"/>
      <c r="W192" s="4"/>
      <c r="X192" s="5"/>
      <c r="Y192" s="4"/>
      <c r="Z192" s="4"/>
      <c r="AA192" s="4"/>
    </row>
    <row r="193" spans="1:27" x14ac:dyDescent="0.25">
      <c r="A193" s="4"/>
      <c r="B193" s="10"/>
      <c r="C193" s="12"/>
      <c r="D193" s="12"/>
      <c r="E193" s="12"/>
      <c r="F193" s="12"/>
      <c r="G193" s="26"/>
      <c r="H193" s="2">
        <f t="shared" si="49"/>
        <v>4</v>
      </c>
      <c r="I193" s="182" t="e">
        <f t="shared" ca="1" si="47"/>
        <v>#REF!</v>
      </c>
      <c r="J193" s="183"/>
      <c r="K193" s="180" t="e">
        <f t="shared" ca="1" si="48"/>
        <v>#REF!</v>
      </c>
      <c r="L193" s="181"/>
      <c r="M193" s="26"/>
      <c r="N193" s="26"/>
      <c r="O193" s="26"/>
      <c r="P193" s="26"/>
      <c r="Q193" s="26"/>
      <c r="R193" s="11"/>
      <c r="S193" s="17"/>
      <c r="T193" s="17"/>
      <c r="U193" s="4"/>
      <c r="V193" s="4"/>
      <c r="W193" s="4"/>
      <c r="X193" s="5"/>
      <c r="Y193" s="4"/>
      <c r="Z193" s="4"/>
      <c r="AA193" s="4"/>
    </row>
    <row r="194" spans="1:27" x14ac:dyDescent="0.25">
      <c r="A194" s="4"/>
      <c r="B194" s="10"/>
      <c r="C194" s="12"/>
      <c r="D194" s="12"/>
      <c r="E194" s="12"/>
      <c r="F194" s="12"/>
      <c r="G194" s="26"/>
      <c r="H194" s="2">
        <f t="shared" si="49"/>
        <v>5</v>
      </c>
      <c r="I194" s="182" t="e">
        <f t="shared" ca="1" si="47"/>
        <v>#REF!</v>
      </c>
      <c r="J194" s="183"/>
      <c r="K194" s="180" t="e">
        <f t="shared" ca="1" si="48"/>
        <v>#REF!</v>
      </c>
      <c r="L194" s="181"/>
      <c r="M194" s="26"/>
      <c r="N194" s="26"/>
      <c r="O194" s="26"/>
      <c r="P194" s="26"/>
      <c r="Q194" s="26"/>
      <c r="R194" s="11"/>
      <c r="S194" s="17"/>
      <c r="T194" s="17"/>
      <c r="U194" s="4"/>
      <c r="V194" s="4"/>
      <c r="W194" s="4"/>
      <c r="X194" s="5"/>
      <c r="Y194" s="4"/>
      <c r="Z194" s="4"/>
      <c r="AA194" s="4"/>
    </row>
    <row r="195" spans="1:27" x14ac:dyDescent="0.25">
      <c r="A195" s="4"/>
      <c r="B195" s="10"/>
      <c r="C195" s="12"/>
      <c r="D195" s="12"/>
      <c r="E195" s="12"/>
      <c r="F195" s="12"/>
      <c r="G195" s="26"/>
      <c r="H195" s="2">
        <f t="shared" si="49"/>
        <v>6</v>
      </c>
      <c r="I195" s="182" t="e">
        <f t="shared" ca="1" si="47"/>
        <v>#REF!</v>
      </c>
      <c r="J195" s="183"/>
      <c r="K195" s="180" t="e">
        <f t="shared" ca="1" si="48"/>
        <v>#REF!</v>
      </c>
      <c r="L195" s="181"/>
      <c r="M195" s="26"/>
      <c r="N195" s="26"/>
      <c r="O195" s="26"/>
      <c r="P195" s="26"/>
      <c r="Q195" s="26"/>
      <c r="R195" s="11"/>
      <c r="S195" s="17"/>
      <c r="T195" s="17"/>
      <c r="U195" s="4"/>
      <c r="V195" s="4"/>
      <c r="W195" s="4"/>
      <c r="X195" s="5"/>
      <c r="Y195" s="4"/>
      <c r="Z195" s="4"/>
      <c r="AA195" s="4"/>
    </row>
    <row r="196" spans="1:27" x14ac:dyDescent="0.25">
      <c r="A196" s="4"/>
      <c r="B196" s="10"/>
      <c r="C196" s="12"/>
      <c r="D196" s="12"/>
      <c r="E196" s="12"/>
      <c r="F196" s="12"/>
      <c r="G196" s="26"/>
      <c r="H196" s="2">
        <f t="shared" si="49"/>
        <v>7</v>
      </c>
      <c r="I196" s="182" t="e">
        <f t="shared" ca="1" si="47"/>
        <v>#REF!</v>
      </c>
      <c r="J196" s="183"/>
      <c r="K196" s="180" t="e">
        <f t="shared" ca="1" si="48"/>
        <v>#REF!</v>
      </c>
      <c r="L196" s="181"/>
      <c r="M196" s="26"/>
      <c r="N196" s="26"/>
      <c r="O196" s="26"/>
      <c r="P196" s="26"/>
      <c r="Q196" s="26"/>
      <c r="R196" s="11"/>
      <c r="S196" s="17"/>
      <c r="T196" s="17"/>
      <c r="U196" s="4"/>
      <c r="V196" s="4"/>
      <c r="W196" s="4"/>
      <c r="X196" s="5"/>
      <c r="Y196" s="4"/>
      <c r="Z196" s="4"/>
      <c r="AA196" s="4"/>
    </row>
    <row r="197" spans="1:27" x14ac:dyDescent="0.25">
      <c r="A197" s="4"/>
      <c r="B197" s="10"/>
      <c r="C197" s="12"/>
      <c r="D197" s="12"/>
      <c r="E197" s="12"/>
      <c r="F197" s="12"/>
      <c r="G197" s="26"/>
      <c r="H197" s="2">
        <f t="shared" si="49"/>
        <v>8</v>
      </c>
      <c r="I197" s="182" t="e">
        <f t="shared" ca="1" si="47"/>
        <v>#REF!</v>
      </c>
      <c r="J197" s="183"/>
      <c r="K197" s="180" t="e">
        <f t="shared" ca="1" si="48"/>
        <v>#REF!</v>
      </c>
      <c r="L197" s="181"/>
      <c r="M197" s="26"/>
      <c r="N197" s="26"/>
      <c r="O197" s="26"/>
      <c r="P197" s="26"/>
      <c r="Q197" s="26"/>
      <c r="R197" s="11"/>
      <c r="S197" s="17"/>
      <c r="T197" s="17"/>
      <c r="U197" s="4"/>
      <c r="V197" s="4"/>
      <c r="W197" s="4"/>
      <c r="X197" s="5"/>
      <c r="Y197" s="4"/>
      <c r="Z197" s="4"/>
      <c r="AA197" s="4"/>
    </row>
    <row r="198" spans="1:27" x14ac:dyDescent="0.25">
      <c r="A198" s="4"/>
      <c r="B198" s="10"/>
      <c r="C198" s="12"/>
      <c r="D198" s="12"/>
      <c r="E198" s="12"/>
      <c r="F198" s="12"/>
      <c r="G198" s="26"/>
      <c r="H198" s="2">
        <f t="shared" si="49"/>
        <v>9</v>
      </c>
      <c r="I198" s="182" t="e">
        <f t="shared" ca="1" si="47"/>
        <v>#REF!</v>
      </c>
      <c r="J198" s="183"/>
      <c r="K198" s="180" t="e">
        <f t="shared" ca="1" si="48"/>
        <v>#REF!</v>
      </c>
      <c r="L198" s="181"/>
      <c r="M198" s="26"/>
      <c r="N198" s="26"/>
      <c r="O198" s="26"/>
      <c r="P198" s="26"/>
      <c r="Q198" s="26"/>
      <c r="R198" s="11"/>
      <c r="S198" s="17"/>
      <c r="T198" s="17"/>
      <c r="U198" s="4"/>
      <c r="V198" s="4"/>
      <c r="W198" s="4"/>
      <c r="X198" s="5"/>
      <c r="Y198" s="4"/>
      <c r="Z198" s="4"/>
      <c r="AA198" s="4"/>
    </row>
    <row r="199" spans="1:27" x14ac:dyDescent="0.25">
      <c r="A199" s="4"/>
      <c r="B199" s="10"/>
      <c r="C199" s="12"/>
      <c r="D199" s="12"/>
      <c r="E199" s="12"/>
      <c r="F199" s="12"/>
      <c r="G199" s="26"/>
      <c r="H199" s="2">
        <f t="shared" si="49"/>
        <v>10</v>
      </c>
      <c r="I199" s="182" t="e">
        <f t="shared" ca="1" si="47"/>
        <v>#REF!</v>
      </c>
      <c r="J199" s="183"/>
      <c r="K199" s="180" t="e">
        <f t="shared" ca="1" si="48"/>
        <v>#REF!</v>
      </c>
      <c r="L199" s="181"/>
      <c r="M199" s="26"/>
      <c r="N199" s="26"/>
      <c r="O199" s="26"/>
      <c r="P199" s="26"/>
      <c r="Q199" s="26"/>
      <c r="R199" s="11"/>
      <c r="S199" s="17"/>
      <c r="T199" s="17"/>
      <c r="U199" s="4"/>
      <c r="V199" s="4"/>
      <c r="W199" s="4"/>
      <c r="X199" s="5"/>
      <c r="Y199" s="4"/>
      <c r="Z199" s="4"/>
      <c r="AA199" s="4"/>
    </row>
    <row r="200" spans="1:27" x14ac:dyDescent="0.25">
      <c r="A200" s="4"/>
      <c r="B200" s="10"/>
      <c r="C200" s="12"/>
      <c r="D200" s="12"/>
      <c r="E200" s="12"/>
      <c r="F200" s="12"/>
      <c r="G200" s="26"/>
      <c r="H200" s="2">
        <f t="shared" si="49"/>
        <v>11</v>
      </c>
      <c r="I200" s="182" t="e">
        <f t="shared" ca="1" si="47"/>
        <v>#REF!</v>
      </c>
      <c r="J200" s="183"/>
      <c r="K200" s="180" t="e">
        <f t="shared" ca="1" si="48"/>
        <v>#REF!</v>
      </c>
      <c r="L200" s="181"/>
      <c r="M200" s="26"/>
      <c r="N200" s="26"/>
      <c r="O200" s="26"/>
      <c r="P200" s="26"/>
      <c r="Q200" s="26"/>
      <c r="R200" s="11"/>
      <c r="S200" s="17"/>
      <c r="T200" s="17"/>
      <c r="U200" s="4"/>
      <c r="V200" s="4"/>
      <c r="W200" s="4"/>
      <c r="X200" s="5"/>
      <c r="Y200" s="4"/>
      <c r="Z200" s="4"/>
      <c r="AA200" s="4"/>
    </row>
    <row r="201" spans="1:27" x14ac:dyDescent="0.25">
      <c r="A201" s="4"/>
      <c r="B201" s="10"/>
      <c r="C201" s="12"/>
      <c r="D201" s="12"/>
      <c r="E201" s="12"/>
      <c r="F201" s="12"/>
      <c r="G201" s="26"/>
      <c r="H201" s="2">
        <f t="shared" si="49"/>
        <v>12</v>
      </c>
      <c r="I201" s="182" t="e">
        <f t="shared" ca="1" si="47"/>
        <v>#REF!</v>
      </c>
      <c r="J201" s="183"/>
      <c r="K201" s="180" t="e">
        <f t="shared" ca="1" si="48"/>
        <v>#REF!</v>
      </c>
      <c r="L201" s="181"/>
      <c r="M201" s="26"/>
      <c r="N201" s="26"/>
      <c r="O201" s="26"/>
      <c r="P201" s="26"/>
      <c r="Q201" s="26"/>
      <c r="R201" s="11"/>
      <c r="S201" s="17"/>
      <c r="T201" s="17"/>
      <c r="U201" s="4"/>
      <c r="V201" s="4"/>
      <c r="W201" s="4"/>
      <c r="X201" s="5"/>
      <c r="Y201" s="4"/>
      <c r="Z201" s="4"/>
      <c r="AA201" s="4"/>
    </row>
    <row r="202" spans="1:27" x14ac:dyDescent="0.25">
      <c r="A202" s="4"/>
      <c r="B202" s="10"/>
      <c r="C202" s="12"/>
      <c r="D202" s="12"/>
      <c r="E202" s="12"/>
      <c r="F202" s="12"/>
      <c r="G202" s="26"/>
      <c r="H202" s="2">
        <f t="shared" si="49"/>
        <v>13</v>
      </c>
      <c r="I202" s="182" t="e">
        <f t="shared" ca="1" si="47"/>
        <v>#REF!</v>
      </c>
      <c r="J202" s="183"/>
      <c r="K202" s="180" t="e">
        <f t="shared" ca="1" si="48"/>
        <v>#REF!</v>
      </c>
      <c r="L202" s="181"/>
      <c r="M202" s="26"/>
      <c r="N202" s="26"/>
      <c r="O202" s="26"/>
      <c r="P202" s="26"/>
      <c r="Q202" s="26"/>
      <c r="R202" s="11"/>
      <c r="S202" s="17"/>
      <c r="T202" s="17"/>
      <c r="U202" s="4"/>
      <c r="V202" s="4"/>
      <c r="W202" s="4"/>
      <c r="X202" s="5"/>
      <c r="Y202" s="4"/>
      <c r="Z202" s="4"/>
      <c r="AA202" s="4"/>
    </row>
    <row r="203" spans="1:27" x14ac:dyDescent="0.25">
      <c r="A203" s="4"/>
      <c r="B203" s="10"/>
      <c r="C203" s="12"/>
      <c r="D203" s="12"/>
      <c r="E203" s="12"/>
      <c r="F203" s="12"/>
      <c r="G203" s="26"/>
      <c r="H203" s="2">
        <f t="shared" si="49"/>
        <v>14</v>
      </c>
      <c r="I203" s="182" t="e">
        <f t="shared" ca="1" si="47"/>
        <v>#REF!</v>
      </c>
      <c r="J203" s="183"/>
      <c r="K203" s="180" t="e">
        <f t="shared" ca="1" si="48"/>
        <v>#REF!</v>
      </c>
      <c r="L203" s="181"/>
      <c r="M203" s="26"/>
      <c r="N203" s="26"/>
      <c r="O203" s="26"/>
      <c r="P203" s="26"/>
      <c r="Q203" s="26"/>
      <c r="R203" s="11"/>
      <c r="S203" s="17"/>
      <c r="T203" s="17"/>
      <c r="U203" s="4"/>
      <c r="V203" s="4"/>
      <c r="W203" s="4"/>
      <c r="X203" s="5"/>
      <c r="Y203" s="4"/>
      <c r="Z203" s="4"/>
      <c r="AA203" s="4"/>
    </row>
    <row r="204" spans="1:27" x14ac:dyDescent="0.25">
      <c r="A204" s="4"/>
      <c r="B204" s="10"/>
      <c r="C204" s="12"/>
      <c r="D204" s="12"/>
      <c r="E204" s="12"/>
      <c r="F204" s="12"/>
      <c r="G204" s="26"/>
      <c r="H204" s="2">
        <f t="shared" si="49"/>
        <v>15</v>
      </c>
      <c r="I204" s="182" t="e">
        <f t="shared" ca="1" si="47"/>
        <v>#REF!</v>
      </c>
      <c r="J204" s="183"/>
      <c r="K204" s="180" t="e">
        <f t="shared" ca="1" si="48"/>
        <v>#REF!</v>
      </c>
      <c r="L204" s="181"/>
      <c r="M204" s="26"/>
      <c r="N204" s="26"/>
      <c r="O204" s="26"/>
      <c r="P204" s="26"/>
      <c r="Q204" s="26"/>
      <c r="R204" s="11"/>
      <c r="S204" s="17"/>
      <c r="T204" s="17"/>
      <c r="U204" s="4"/>
      <c r="V204" s="4"/>
      <c r="W204" s="4"/>
      <c r="X204" s="5"/>
      <c r="Y204" s="4"/>
      <c r="Z204" s="4"/>
      <c r="AA204" s="4"/>
    </row>
    <row r="205" spans="1:27" x14ac:dyDescent="0.25">
      <c r="A205" s="4"/>
      <c r="B205" s="10"/>
      <c r="C205" s="12"/>
      <c r="D205" s="12"/>
      <c r="E205" s="12"/>
      <c r="F205" s="12"/>
      <c r="G205" s="26"/>
      <c r="H205" s="2">
        <f t="shared" si="49"/>
        <v>16</v>
      </c>
      <c r="I205" s="182" t="e">
        <f t="shared" ca="1" si="47"/>
        <v>#REF!</v>
      </c>
      <c r="J205" s="183"/>
      <c r="K205" s="180" t="e">
        <f t="shared" ca="1" si="48"/>
        <v>#REF!</v>
      </c>
      <c r="L205" s="181"/>
      <c r="M205" s="26"/>
      <c r="N205" s="26"/>
      <c r="O205" s="26"/>
      <c r="P205" s="26"/>
      <c r="Q205" s="26"/>
      <c r="R205" s="11"/>
      <c r="S205" s="17"/>
      <c r="T205" s="17"/>
      <c r="U205" s="4"/>
      <c r="V205" s="4"/>
      <c r="W205" s="4"/>
      <c r="X205" s="5"/>
      <c r="Y205" s="4"/>
      <c r="Z205" s="4"/>
      <c r="AA205" s="4"/>
    </row>
    <row r="206" spans="1:27" x14ac:dyDescent="0.25">
      <c r="A206" s="4"/>
      <c r="B206" s="10"/>
      <c r="C206" s="12"/>
      <c r="D206" s="12"/>
      <c r="E206" s="12"/>
      <c r="F206" s="12"/>
      <c r="G206" s="26"/>
      <c r="H206" s="2">
        <f t="shared" si="49"/>
        <v>17</v>
      </c>
      <c r="I206" s="182" t="e">
        <f t="shared" ca="1" si="47"/>
        <v>#REF!</v>
      </c>
      <c r="J206" s="183"/>
      <c r="K206" s="180" t="e">
        <f t="shared" ca="1" si="48"/>
        <v>#REF!</v>
      </c>
      <c r="L206" s="181"/>
      <c r="M206" s="26"/>
      <c r="N206" s="26"/>
      <c r="O206" s="26"/>
      <c r="P206" s="26"/>
      <c r="Q206" s="26"/>
      <c r="R206" s="11"/>
      <c r="S206" s="17"/>
      <c r="T206" s="17"/>
      <c r="U206" s="4"/>
      <c r="V206" s="4"/>
      <c r="W206" s="4"/>
      <c r="X206" s="5"/>
      <c r="Y206" s="4"/>
      <c r="Z206" s="4"/>
      <c r="AA206" s="4"/>
    </row>
    <row r="207" spans="1:27" x14ac:dyDescent="0.25">
      <c r="A207" s="4"/>
      <c r="B207" s="10"/>
      <c r="C207" s="12"/>
      <c r="D207" s="12"/>
      <c r="E207" s="12"/>
      <c r="F207" s="12"/>
      <c r="G207" s="26"/>
      <c r="H207" s="2">
        <f t="shared" si="49"/>
        <v>18</v>
      </c>
      <c r="I207" s="182" t="e">
        <f t="shared" ca="1" si="47"/>
        <v>#REF!</v>
      </c>
      <c r="J207" s="183"/>
      <c r="K207" s="180" t="e">
        <f t="shared" ca="1" si="48"/>
        <v>#REF!</v>
      </c>
      <c r="L207" s="181"/>
      <c r="M207" s="26"/>
      <c r="N207" s="26"/>
      <c r="O207" s="26"/>
      <c r="P207" s="26"/>
      <c r="Q207" s="26"/>
      <c r="R207" s="11"/>
      <c r="S207" s="17"/>
      <c r="T207" s="17"/>
      <c r="U207" s="4"/>
      <c r="V207" s="4"/>
      <c r="W207" s="4"/>
      <c r="X207" s="5"/>
      <c r="Y207" s="4"/>
      <c r="Z207" s="4"/>
      <c r="AA207" s="4"/>
    </row>
    <row r="208" spans="1:27" x14ac:dyDescent="0.25">
      <c r="A208" s="4"/>
      <c r="B208" s="10"/>
      <c r="C208" s="12"/>
      <c r="D208" s="12"/>
      <c r="E208" s="12"/>
      <c r="F208" s="12"/>
      <c r="G208" s="26"/>
      <c r="H208" s="2">
        <f t="shared" si="49"/>
        <v>19</v>
      </c>
      <c r="I208" s="182" t="e">
        <f t="shared" ca="1" si="47"/>
        <v>#REF!</v>
      </c>
      <c r="J208" s="183"/>
      <c r="K208" s="180" t="e">
        <f t="shared" ca="1" si="48"/>
        <v>#REF!</v>
      </c>
      <c r="L208" s="181"/>
      <c r="M208" s="26"/>
      <c r="N208" s="26"/>
      <c r="O208" s="26"/>
      <c r="P208" s="26"/>
      <c r="Q208" s="26"/>
      <c r="R208" s="11"/>
      <c r="S208" s="17"/>
      <c r="T208" s="17"/>
      <c r="U208" s="4"/>
      <c r="V208" s="4"/>
      <c r="W208" s="4"/>
      <c r="X208" s="5"/>
      <c r="Y208" s="4"/>
      <c r="Z208" s="4"/>
      <c r="AA208" s="4"/>
    </row>
    <row r="209" spans="1:27" x14ac:dyDescent="0.25">
      <c r="A209" s="4"/>
      <c r="B209" s="10"/>
      <c r="C209" s="12"/>
      <c r="D209" s="12"/>
      <c r="E209" s="12"/>
      <c r="F209" s="12"/>
      <c r="G209" s="26"/>
      <c r="H209" s="2">
        <f t="shared" si="49"/>
        <v>20</v>
      </c>
      <c r="I209" s="182" t="e">
        <f t="shared" ca="1" si="47"/>
        <v>#REF!</v>
      </c>
      <c r="J209" s="183"/>
      <c r="K209" s="180" t="e">
        <f t="shared" ca="1" si="48"/>
        <v>#REF!</v>
      </c>
      <c r="L209" s="181"/>
      <c r="M209" s="26"/>
      <c r="N209" s="26"/>
      <c r="O209" s="26"/>
      <c r="P209" s="26"/>
      <c r="Q209" s="26"/>
      <c r="R209" s="11"/>
      <c r="S209" s="17"/>
      <c r="T209" s="17"/>
      <c r="U209" s="4"/>
      <c r="V209" s="4"/>
      <c r="W209" s="4"/>
      <c r="X209" s="5"/>
      <c r="Y209" s="4"/>
      <c r="Z209" s="4"/>
      <c r="AA209" s="4"/>
    </row>
    <row r="210" spans="1:27" x14ac:dyDescent="0.25">
      <c r="A210" s="4"/>
      <c r="B210" s="10"/>
      <c r="C210" s="12"/>
      <c r="D210" s="12"/>
      <c r="E210" s="12"/>
      <c r="F210" s="12"/>
      <c r="G210" s="26"/>
      <c r="H210" s="2">
        <f t="shared" si="49"/>
        <v>21</v>
      </c>
      <c r="I210" s="182" t="e">
        <f t="shared" ca="1" si="47"/>
        <v>#REF!</v>
      </c>
      <c r="J210" s="183"/>
      <c r="K210" s="180" t="e">
        <f t="shared" ca="1" si="48"/>
        <v>#REF!</v>
      </c>
      <c r="L210" s="181"/>
      <c r="M210" s="26"/>
      <c r="N210" s="26"/>
      <c r="O210" s="26"/>
      <c r="P210" s="26"/>
      <c r="Q210" s="26"/>
      <c r="R210" s="11"/>
      <c r="S210" s="17"/>
      <c r="T210" s="17"/>
      <c r="U210" s="4"/>
      <c r="V210" s="4"/>
      <c r="W210" s="4"/>
      <c r="X210" s="5"/>
      <c r="Y210" s="4"/>
      <c r="Z210" s="4"/>
      <c r="AA210" s="4"/>
    </row>
    <row r="211" spans="1:27" x14ac:dyDescent="0.25">
      <c r="A211" s="4"/>
      <c r="B211" s="10"/>
      <c r="C211" s="12"/>
      <c r="D211" s="12"/>
      <c r="E211" s="12"/>
      <c r="F211" s="12"/>
      <c r="G211" s="26"/>
      <c r="H211" s="2">
        <f t="shared" si="49"/>
        <v>22</v>
      </c>
      <c r="I211" s="182" t="e">
        <f t="shared" ca="1" si="47"/>
        <v>#REF!</v>
      </c>
      <c r="J211" s="183"/>
      <c r="K211" s="180" t="e">
        <f t="shared" ca="1" si="48"/>
        <v>#REF!</v>
      </c>
      <c r="L211" s="181"/>
      <c r="M211" s="26"/>
      <c r="N211" s="26"/>
      <c r="O211" s="26"/>
      <c r="P211" s="26"/>
      <c r="Q211" s="26"/>
      <c r="R211" s="11"/>
      <c r="S211" s="17"/>
      <c r="T211" s="17"/>
      <c r="U211" s="4"/>
      <c r="V211" s="4"/>
      <c r="W211" s="4"/>
      <c r="X211" s="5"/>
      <c r="Y211" s="4"/>
      <c r="Z211" s="4"/>
      <c r="AA211" s="4"/>
    </row>
    <row r="212" spans="1:27" x14ac:dyDescent="0.25">
      <c r="A212" s="4"/>
      <c r="B212" s="10"/>
      <c r="C212" s="12"/>
      <c r="D212" s="12"/>
      <c r="E212" s="12"/>
      <c r="F212" s="12"/>
      <c r="G212" s="26"/>
      <c r="H212" s="2">
        <f t="shared" si="49"/>
        <v>23</v>
      </c>
      <c r="I212" s="182" t="e">
        <f t="shared" ca="1" si="47"/>
        <v>#REF!</v>
      </c>
      <c r="J212" s="183"/>
      <c r="K212" s="180" t="e">
        <f t="shared" ca="1" si="48"/>
        <v>#REF!</v>
      </c>
      <c r="L212" s="181"/>
      <c r="M212" s="26"/>
      <c r="N212" s="26"/>
      <c r="O212" s="26"/>
      <c r="P212" s="26"/>
      <c r="Q212" s="26"/>
      <c r="R212" s="11"/>
      <c r="S212" s="17"/>
      <c r="T212" s="17"/>
      <c r="U212" s="4"/>
      <c r="V212" s="4"/>
      <c r="W212" s="4"/>
      <c r="X212" s="5"/>
      <c r="Y212" s="4"/>
      <c r="Z212" s="4"/>
      <c r="AA212" s="4"/>
    </row>
    <row r="213" spans="1:27" x14ac:dyDescent="0.25">
      <c r="A213" s="4"/>
      <c r="B213" s="10"/>
      <c r="C213" s="12"/>
      <c r="D213" s="12"/>
      <c r="E213" s="12"/>
      <c r="F213" s="12"/>
      <c r="G213" s="26"/>
      <c r="H213" s="2">
        <f t="shared" si="49"/>
        <v>24</v>
      </c>
      <c r="I213" s="182" t="e">
        <f t="shared" ca="1" si="47"/>
        <v>#REF!</v>
      </c>
      <c r="J213" s="183"/>
      <c r="K213" s="180" t="e">
        <f t="shared" ca="1" si="48"/>
        <v>#REF!</v>
      </c>
      <c r="L213" s="181"/>
      <c r="M213" s="26"/>
      <c r="N213" s="26"/>
      <c r="O213" s="26"/>
      <c r="P213" s="26"/>
      <c r="Q213" s="26"/>
      <c r="R213" s="11"/>
      <c r="S213" s="17"/>
      <c r="T213" s="17"/>
      <c r="U213" s="4"/>
      <c r="V213" s="4"/>
      <c r="W213" s="4"/>
      <c r="X213" s="5"/>
      <c r="Y213" s="4"/>
      <c r="Z213" s="4"/>
      <c r="AA213" s="4"/>
    </row>
    <row r="214" spans="1:27" x14ac:dyDescent="0.25">
      <c r="A214" s="4"/>
      <c r="B214" s="10"/>
      <c r="C214" s="12"/>
      <c r="D214" s="12"/>
      <c r="E214" s="12"/>
      <c r="F214" s="12"/>
      <c r="G214" s="26"/>
      <c r="H214" s="2">
        <f>H213+1</f>
        <v>25</v>
      </c>
      <c r="I214" s="182" t="e">
        <f t="shared" ca="1" si="47"/>
        <v>#REF!</v>
      </c>
      <c r="J214" s="183"/>
      <c r="K214" s="180" t="e">
        <f t="shared" ca="1" si="48"/>
        <v>#REF!</v>
      </c>
      <c r="L214" s="181"/>
      <c r="M214" s="26"/>
      <c r="N214" s="26"/>
      <c r="O214" s="26"/>
      <c r="P214" s="26"/>
      <c r="Q214" s="26"/>
      <c r="R214" s="11"/>
      <c r="S214" s="17"/>
      <c r="T214" s="17"/>
      <c r="U214" s="4"/>
      <c r="V214" s="4"/>
      <c r="W214" s="4"/>
      <c r="X214" s="5"/>
      <c r="Y214" s="4"/>
      <c r="Z214" s="4"/>
      <c r="AA214" s="4"/>
    </row>
    <row r="215" spans="1:27" x14ac:dyDescent="0.25">
      <c r="A215" s="4"/>
      <c r="B215" s="13"/>
      <c r="C215" s="14"/>
      <c r="D215" s="14"/>
      <c r="E215" s="14"/>
      <c r="F215" s="14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5"/>
      <c r="S215" s="17"/>
      <c r="T215" s="17"/>
      <c r="U215" s="4"/>
      <c r="V215" s="4"/>
      <c r="W215" s="4"/>
      <c r="X215" s="5"/>
      <c r="Y215" s="4"/>
      <c r="Z215" s="4"/>
      <c r="AA215" s="4"/>
    </row>
    <row r="216" spans="1:27" x14ac:dyDescent="0.25">
      <c r="A216" s="4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4"/>
      <c r="V216" s="4"/>
      <c r="W216" s="4"/>
      <c r="X216" s="4"/>
      <c r="Y216" s="4"/>
      <c r="Z216" s="4"/>
      <c r="AA216" s="4"/>
    </row>
  </sheetData>
  <sheetProtection password="EA31" sheet="1" objects="1" scenarios="1"/>
  <mergeCells count="89">
    <mergeCell ref="H8:P8"/>
    <mergeCell ref="H9:P9"/>
    <mergeCell ref="H49:P49"/>
    <mergeCell ref="H50:P50"/>
    <mergeCell ref="H94:P94"/>
    <mergeCell ref="C12:Q12"/>
    <mergeCell ref="C53:Q53"/>
    <mergeCell ref="I207:J207"/>
    <mergeCell ref="K213:L213"/>
    <mergeCell ref="K214:L214"/>
    <mergeCell ref="I208:J208"/>
    <mergeCell ref="I209:J209"/>
    <mergeCell ref="K211:L211"/>
    <mergeCell ref="K212:L212"/>
    <mergeCell ref="K209:L209"/>
    <mergeCell ref="K210:L210"/>
    <mergeCell ref="I210:J210"/>
    <mergeCell ref="I211:J211"/>
    <mergeCell ref="I212:J212"/>
    <mergeCell ref="I213:J213"/>
    <mergeCell ref="I214:J214"/>
    <mergeCell ref="I202:J202"/>
    <mergeCell ref="I203:J203"/>
    <mergeCell ref="I204:J204"/>
    <mergeCell ref="I205:J205"/>
    <mergeCell ref="I206:J206"/>
    <mergeCell ref="I197:J197"/>
    <mergeCell ref="I198:J198"/>
    <mergeCell ref="I199:J199"/>
    <mergeCell ref="I200:J200"/>
    <mergeCell ref="I201:J201"/>
    <mergeCell ref="C181:Q181"/>
    <mergeCell ref="I189:J189"/>
    <mergeCell ref="K189:L189"/>
    <mergeCell ref="C187:Q187"/>
    <mergeCell ref="H184:P184"/>
    <mergeCell ref="H185:P185"/>
    <mergeCell ref="H183:P183"/>
    <mergeCell ref="C142:Q142"/>
    <mergeCell ref="C91:Q91"/>
    <mergeCell ref="C97:Q97"/>
    <mergeCell ref="C134:Q134"/>
    <mergeCell ref="C135:Q135"/>
    <mergeCell ref="H95:P95"/>
    <mergeCell ref="H139:P139"/>
    <mergeCell ref="H140:P140"/>
    <mergeCell ref="C136:Q136"/>
    <mergeCell ref="C3:Q3"/>
    <mergeCell ref="C4:Q4"/>
    <mergeCell ref="C5:Q5"/>
    <mergeCell ref="C179:Q179"/>
    <mergeCell ref="C180:Q180"/>
    <mergeCell ref="C90:Q90"/>
    <mergeCell ref="C11:Q11"/>
    <mergeCell ref="C44:Q44"/>
    <mergeCell ref="C45:Q45"/>
    <mergeCell ref="C46:Q46"/>
    <mergeCell ref="C52:Q52"/>
    <mergeCell ref="C89:Q89"/>
    <mergeCell ref="H7:P7"/>
    <mergeCell ref="H48:P48"/>
    <mergeCell ref="H93:P93"/>
    <mergeCell ref="H138:P138"/>
    <mergeCell ref="K195:L195"/>
    <mergeCell ref="K196:L196"/>
    <mergeCell ref="K197:L197"/>
    <mergeCell ref="K198:L198"/>
    <mergeCell ref="I190:J190"/>
    <mergeCell ref="I191:J191"/>
    <mergeCell ref="I192:J192"/>
    <mergeCell ref="I193:J193"/>
    <mergeCell ref="I194:J194"/>
    <mergeCell ref="K190:L190"/>
    <mergeCell ref="K191:L191"/>
    <mergeCell ref="K192:L192"/>
    <mergeCell ref="K193:L193"/>
    <mergeCell ref="K194:L194"/>
    <mergeCell ref="I195:J195"/>
    <mergeCell ref="I196:J196"/>
    <mergeCell ref="K199:L199"/>
    <mergeCell ref="K200:L200"/>
    <mergeCell ref="K201:L201"/>
    <mergeCell ref="K202:L202"/>
    <mergeCell ref="K203:L203"/>
    <mergeCell ref="K204:L204"/>
    <mergeCell ref="K205:L205"/>
    <mergeCell ref="K206:L206"/>
    <mergeCell ref="K207:L207"/>
    <mergeCell ref="K208:L208"/>
  </mergeCells>
  <conditionalFormatting sqref="D55:O85">
    <cfRule type="expression" dxfId="9" priority="1">
      <formula>(DATE($C55,D$143,1)&lt;=Expected_COD)</formula>
    </cfRule>
  </conditionalFormatting>
  <dataValidations count="1">
    <dataValidation type="decimal" allowBlank="1" showInputMessage="1" showErrorMessage="1" sqref="D14:O37 D55" xr:uid="{00000000-0002-0000-0200-000000000000}">
      <formula1>0</formula1>
      <formula2>1</formula2>
    </dataValidation>
  </dataValidations>
  <printOptions horizontalCentered="1"/>
  <pageMargins left="0.7" right="0.7" top="0.75" bottom="0.5" header="0.3" footer="0.25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11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6.7109375" customWidth="1"/>
    <col min="4" max="4" width="10.5703125" customWidth="1"/>
    <col min="5" max="5" width="4.140625" customWidth="1"/>
    <col min="6" max="13" width="10.28515625" customWidth="1"/>
    <col min="14" max="15" width="4.85546875" customWidth="1"/>
    <col min="20" max="23" width="11.140625" customWidth="1"/>
  </cols>
  <sheetData>
    <row r="1" spans="1:2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</row>
    <row r="2" spans="1:23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9"/>
      <c r="O2" s="4"/>
      <c r="P2" s="4"/>
      <c r="Q2" s="4"/>
      <c r="R2" s="4"/>
      <c r="S2" s="4"/>
      <c r="T2" s="4" t="s">
        <v>103</v>
      </c>
      <c r="U2" s="4"/>
      <c r="V2" s="116">
        <v>6.5500000000000003E-2</v>
      </c>
      <c r="W2" s="4"/>
    </row>
    <row r="3" spans="1:23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1"/>
      <c r="O3" s="4"/>
      <c r="P3" s="4"/>
      <c r="Q3" s="4"/>
      <c r="R3" s="4"/>
      <c r="S3" s="4"/>
      <c r="T3" s="4" t="s">
        <v>84</v>
      </c>
      <c r="U3" s="4"/>
      <c r="V3" s="116">
        <f>(1+Nominal_DR)/(1+Inflation)-1</f>
        <v>4.4607843137254966E-2</v>
      </c>
      <c r="W3" s="4"/>
    </row>
    <row r="4" spans="1:23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1"/>
      <c r="O4" s="4"/>
      <c r="P4" s="4"/>
      <c r="Q4" s="4"/>
      <c r="R4" s="4"/>
      <c r="S4" s="4"/>
      <c r="T4" s="4" t="s">
        <v>85</v>
      </c>
      <c r="U4" s="4"/>
      <c r="V4" s="116">
        <v>0.02</v>
      </c>
      <c r="W4" s="4"/>
    </row>
    <row r="5" spans="1:23" ht="15.75" x14ac:dyDescent="0.25">
      <c r="A5" s="4"/>
      <c r="B5" s="10"/>
      <c r="C5" s="159" t="s">
        <v>30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1"/>
      <c r="O5" s="4"/>
      <c r="P5" s="4"/>
      <c r="Q5" s="4"/>
      <c r="R5" s="4"/>
      <c r="S5" s="4"/>
      <c r="T5" s="4" t="s">
        <v>86</v>
      </c>
      <c r="U5" s="4"/>
      <c r="V5" s="4">
        <v>2018</v>
      </c>
      <c r="W5" s="4"/>
    </row>
    <row r="6" spans="1:23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1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1"/>
      <c r="O7" s="4"/>
      <c r="P7" s="17" t="str">
        <f>IF(ISBLANK(Project_Sponsor),"Enter in Part I","")</f>
        <v/>
      </c>
      <c r="Q7" s="4"/>
      <c r="R7" s="4"/>
      <c r="S7" s="4"/>
      <c r="T7" s="4"/>
      <c r="U7" s="4"/>
      <c r="V7" s="4"/>
      <c r="W7" s="4"/>
    </row>
    <row r="8" spans="1:23" x14ac:dyDescent="0.25">
      <c r="A8" s="4"/>
      <c r="B8" s="10"/>
      <c r="C8" s="12" t="str">
        <f>Part_I!C11</f>
        <v>Offshore Wind Generation Facility Name</v>
      </c>
      <c r="D8" s="12"/>
      <c r="E8" s="12"/>
      <c r="F8" s="12"/>
      <c r="G8" s="12"/>
      <c r="H8" s="173" t="str">
        <f>Facility_Name</f>
        <v xml:space="preserve">  </v>
      </c>
      <c r="I8" s="173"/>
      <c r="J8" s="173"/>
      <c r="K8" s="173"/>
      <c r="L8" s="173"/>
      <c r="M8" s="173"/>
      <c r="N8" s="11"/>
      <c r="O8" s="4"/>
      <c r="P8" s="17" t="str">
        <f>IF(ISBLANK(Facility_Name),"Enter in Part I","")</f>
        <v/>
      </c>
      <c r="Q8" s="4"/>
      <c r="R8" s="4"/>
      <c r="S8" s="4"/>
      <c r="T8" s="4"/>
      <c r="U8" s="4"/>
      <c r="V8" s="4"/>
      <c r="W8" s="4"/>
    </row>
    <row r="9" spans="1:23" ht="17.25" customHeight="1" x14ac:dyDescent="0.25">
      <c r="A9" s="4"/>
      <c r="B9" s="10"/>
      <c r="C9" s="12" t="str">
        <f>Part_I!C16</f>
        <v>Offer Data Form ID Name</v>
      </c>
      <c r="D9" s="12"/>
      <c r="E9" s="12"/>
      <c r="F9" s="12"/>
      <c r="G9" s="12"/>
      <c r="H9" s="174" t="str">
        <f>Offer_Data_Form_ID_Name</f>
        <v/>
      </c>
      <c r="I9" s="174"/>
      <c r="J9" s="174"/>
      <c r="K9" s="174"/>
      <c r="L9" s="174"/>
      <c r="M9" s="174"/>
      <c r="N9" s="11"/>
      <c r="O9" s="4"/>
      <c r="P9" s="17" t="str">
        <f>IF(Offer_Data_Form_ID_Name="","Enter in Part I","")</f>
        <v>Enter in Part I</v>
      </c>
      <c r="Q9" s="4"/>
      <c r="R9" s="4"/>
      <c r="S9" s="4"/>
      <c r="T9" s="4" t="s">
        <v>40</v>
      </c>
      <c r="U9" s="4"/>
      <c r="V9" s="50">
        <v>0</v>
      </c>
      <c r="W9" s="4"/>
    </row>
    <row r="10" spans="1:23" ht="15.75" customHeight="1" x14ac:dyDescent="0.25">
      <c r="A10" s="4"/>
      <c r="B10" s="10"/>
      <c r="C10" s="12" t="str">
        <f>Part_II!C15</f>
        <v>Expected Commercial Operation Date</v>
      </c>
      <c r="D10" s="12"/>
      <c r="E10" s="12"/>
      <c r="G10" s="26"/>
      <c r="H10" s="189">
        <f>Expected_COD</f>
        <v>0</v>
      </c>
      <c r="I10" s="189"/>
      <c r="J10" s="26"/>
      <c r="K10" s="26"/>
      <c r="L10" s="26"/>
      <c r="M10" s="26"/>
      <c r="N10" s="11"/>
      <c r="O10" s="4"/>
      <c r="P10" s="17" t="str">
        <f>IF(ISBLANK(Expected_COD),"Enter in Part II","")</f>
        <v>Enter in Part II</v>
      </c>
      <c r="Q10" s="4"/>
      <c r="R10" s="4"/>
      <c r="S10" s="4"/>
      <c r="T10" s="4" t="s">
        <v>41</v>
      </c>
      <c r="U10" s="4"/>
      <c r="V10" s="50">
        <v>0.02</v>
      </c>
      <c r="W10" s="4"/>
    </row>
    <row r="11" spans="1:23" ht="19.5" customHeight="1" x14ac:dyDescent="0.25">
      <c r="A11" s="4"/>
      <c r="B11" s="10"/>
      <c r="C11" s="12"/>
      <c r="D11" s="12"/>
      <c r="E11" s="12"/>
      <c r="F11" s="187" t="s">
        <v>133</v>
      </c>
      <c r="G11" s="187"/>
      <c r="H11" s="187"/>
      <c r="I11" s="187"/>
      <c r="J11" s="187"/>
      <c r="K11" s="187"/>
      <c r="L11" s="187"/>
      <c r="M11" s="187"/>
      <c r="N11" s="11"/>
      <c r="O11" s="4"/>
      <c r="P11" s="17"/>
      <c r="Q11" s="4"/>
      <c r="R11" s="4"/>
      <c r="S11" s="4"/>
      <c r="T11" s="4"/>
      <c r="U11" s="4"/>
      <c r="V11" s="4"/>
      <c r="W11" s="4"/>
    </row>
    <row r="12" spans="1:23" ht="15.75" customHeight="1" x14ac:dyDescent="0.25">
      <c r="A12" s="4"/>
      <c r="B12" s="10"/>
      <c r="C12" s="12" t="s">
        <v>31</v>
      </c>
      <c r="D12" s="12"/>
      <c r="E12" s="12"/>
      <c r="F12" s="188">
        <v>1</v>
      </c>
      <c r="G12" s="188"/>
      <c r="H12" s="188">
        <v>2</v>
      </c>
      <c r="I12" s="188"/>
      <c r="J12" s="188">
        <v>3</v>
      </c>
      <c r="K12" s="188"/>
      <c r="L12" s="188">
        <v>4</v>
      </c>
      <c r="M12" s="188"/>
      <c r="N12" s="11"/>
      <c r="O12" s="4"/>
      <c r="P12" s="17"/>
      <c r="Q12" s="4"/>
      <c r="R12" s="4"/>
      <c r="S12" s="4"/>
      <c r="T12" s="4" t="s">
        <v>153</v>
      </c>
      <c r="U12" s="4"/>
      <c r="V12" s="4" t="s">
        <v>7</v>
      </c>
      <c r="W12" s="4" t="str">
        <f>IF(Offer_Data_Form_ID_Name="Required Base","Yes","No")</f>
        <v>No</v>
      </c>
    </row>
    <row r="13" spans="1:23" ht="15.75" customHeight="1" x14ac:dyDescent="0.25">
      <c r="A13" s="4"/>
      <c r="B13" s="10"/>
      <c r="C13" s="12"/>
      <c r="D13" s="12" t="s">
        <v>134</v>
      </c>
      <c r="E13" s="12"/>
      <c r="F13" s="193" t="s">
        <v>39</v>
      </c>
      <c r="G13" s="194"/>
      <c r="H13" s="193" t="s">
        <v>39</v>
      </c>
      <c r="I13" s="194"/>
      <c r="J13" s="193" t="s">
        <v>38</v>
      </c>
      <c r="K13" s="194"/>
      <c r="L13" s="193" t="s">
        <v>38</v>
      </c>
      <c r="M13" s="194"/>
      <c r="N13" s="11"/>
      <c r="O13" s="4"/>
      <c r="P13" s="17"/>
      <c r="Q13" s="4"/>
      <c r="R13" s="4"/>
      <c r="S13" s="4"/>
      <c r="T13" s="4"/>
      <c r="U13" s="4"/>
      <c r="V13" s="4"/>
      <c r="W13" s="4"/>
    </row>
    <row r="14" spans="1:23" ht="15.75" customHeight="1" x14ac:dyDescent="0.25">
      <c r="A14" s="4"/>
      <c r="B14" s="10"/>
      <c r="C14" s="12"/>
      <c r="D14" s="12" t="s">
        <v>35</v>
      </c>
      <c r="E14" s="12"/>
      <c r="F14" s="192" t="s">
        <v>36</v>
      </c>
      <c r="G14" s="192"/>
      <c r="H14" s="192" t="s">
        <v>37</v>
      </c>
      <c r="I14" s="192"/>
      <c r="J14" s="192" t="s">
        <v>36</v>
      </c>
      <c r="K14" s="192"/>
      <c r="L14" s="192" t="s">
        <v>37</v>
      </c>
      <c r="M14" s="192"/>
      <c r="N14" s="11"/>
      <c r="O14" s="4"/>
      <c r="P14" s="17"/>
      <c r="Q14" s="4"/>
      <c r="R14" s="4"/>
      <c r="S14" s="4"/>
      <c r="T14" s="4" t="s">
        <v>42</v>
      </c>
      <c r="U14" s="4"/>
      <c r="V14" s="4"/>
      <c r="W14" s="4"/>
    </row>
    <row r="15" spans="1:23" ht="16.5" customHeight="1" x14ac:dyDescent="0.25">
      <c r="A15" s="4"/>
      <c r="B15" s="10"/>
      <c r="C15" s="155" t="s">
        <v>152</v>
      </c>
      <c r="D15" s="12"/>
      <c r="E15" s="12"/>
      <c r="F15" s="26"/>
      <c r="G15" s="26"/>
      <c r="H15" s="26"/>
      <c r="I15" s="26"/>
      <c r="J15" s="26"/>
      <c r="K15" s="26"/>
      <c r="L15" s="26"/>
      <c r="M15" s="26"/>
      <c r="N15" s="11"/>
      <c r="O15" s="4"/>
      <c r="P15" s="17"/>
      <c r="Q15" s="4"/>
      <c r="R15" s="4"/>
      <c r="S15" s="4"/>
      <c r="T15" s="193" t="s">
        <v>38</v>
      </c>
      <c r="U15" s="194"/>
      <c r="V15" s="193" t="s">
        <v>38</v>
      </c>
      <c r="W15" s="194"/>
    </row>
    <row r="16" spans="1:23" ht="15.75" customHeight="1" x14ac:dyDescent="0.25">
      <c r="A16" s="4"/>
      <c r="B16" s="10"/>
      <c r="C16" s="12" t="s">
        <v>32</v>
      </c>
      <c r="D16" s="12"/>
      <c r="E16" s="12"/>
      <c r="F16" s="195"/>
      <c r="G16" s="195"/>
      <c r="H16" s="195"/>
      <c r="I16" s="195"/>
      <c r="J16" s="195"/>
      <c r="K16" s="195"/>
      <c r="L16" s="195"/>
      <c r="M16" s="195"/>
      <c r="N16" s="11"/>
      <c r="O16" s="4"/>
      <c r="P16" s="17" t="str">
        <f>IF(OR(ISBLANK(PriceOpt_1),ISBLANK(PriceOpt_2),ISBLANK(PriceOpt_3),ISBLANK(PriceOpt_4)),"Response required for each option","")</f>
        <v>Response required for each option</v>
      </c>
      <c r="Q16" s="4"/>
      <c r="R16" s="4"/>
      <c r="S16" s="4"/>
      <c r="T16" s="192" t="s">
        <v>36</v>
      </c>
      <c r="U16" s="192"/>
      <c r="V16" s="192" t="s">
        <v>37</v>
      </c>
      <c r="W16" s="192"/>
    </row>
    <row r="17" spans="1:23" ht="27" customHeight="1" x14ac:dyDescent="0.25">
      <c r="A17" s="4"/>
      <c r="B17" s="10"/>
      <c r="C17" s="196"/>
      <c r="D17" s="196"/>
      <c r="E17" s="12"/>
      <c r="F17" s="190" t="s">
        <v>45</v>
      </c>
      <c r="G17" s="190"/>
      <c r="H17" s="190"/>
      <c r="I17" s="190"/>
      <c r="J17" s="190"/>
      <c r="K17" s="190"/>
      <c r="L17" s="190"/>
      <c r="M17" s="190"/>
      <c r="N17" s="11"/>
      <c r="O17" s="4"/>
      <c r="P17" s="17"/>
      <c r="Q17" s="4"/>
      <c r="R17" s="4"/>
      <c r="S17" s="4"/>
      <c r="T17" s="4"/>
      <c r="U17" s="4"/>
      <c r="V17" s="4"/>
      <c r="W17" s="4"/>
    </row>
    <row r="18" spans="1:23" ht="45.75" customHeight="1" x14ac:dyDescent="0.25">
      <c r="A18" s="4"/>
      <c r="B18" s="10"/>
      <c r="C18" s="12"/>
      <c r="D18" s="1" t="s">
        <v>64</v>
      </c>
      <c r="E18" s="12"/>
      <c r="F18" s="1" t="s">
        <v>33</v>
      </c>
      <c r="G18" s="1" t="s">
        <v>34</v>
      </c>
      <c r="H18" s="1" t="s">
        <v>33</v>
      </c>
      <c r="I18" s="1" t="s">
        <v>34</v>
      </c>
      <c r="J18" s="1" t="s">
        <v>33</v>
      </c>
      <c r="K18" s="1" t="s">
        <v>34</v>
      </c>
      <c r="L18" s="1" t="s">
        <v>33</v>
      </c>
      <c r="M18" s="1" t="s">
        <v>34</v>
      </c>
      <c r="N18" s="11"/>
      <c r="O18" s="4"/>
      <c r="P18" s="17" t="str">
        <f>IF(SUM($T$45:$W$45)&gt;0,"Check Price Change Rate Errors","")</f>
        <v/>
      </c>
      <c r="Q18" s="4"/>
      <c r="R18" s="4"/>
      <c r="S18" s="4"/>
      <c r="T18" s="1" t="s">
        <v>33</v>
      </c>
      <c r="U18" s="1" t="s">
        <v>34</v>
      </c>
      <c r="V18" s="1" t="s">
        <v>33</v>
      </c>
      <c r="W18" s="1" t="s">
        <v>34</v>
      </c>
    </row>
    <row r="19" spans="1:23" ht="15.75" customHeight="1" x14ac:dyDescent="0.25">
      <c r="A19" s="4"/>
      <c r="B19" s="10"/>
      <c r="C19" s="12"/>
      <c r="D19" s="2">
        <v>1</v>
      </c>
      <c r="E19" s="12"/>
      <c r="F19" s="59"/>
      <c r="G19" s="59"/>
      <c r="H19" s="59"/>
      <c r="I19" s="59"/>
      <c r="J19" s="59"/>
      <c r="K19" s="59"/>
      <c r="L19" s="59"/>
      <c r="M19" s="59"/>
      <c r="N19" s="11"/>
      <c r="O19" s="4"/>
      <c r="P19" s="17" t="str">
        <f>IF(OR(ISBLANK(F19),ISBLANK(G19),AND(PriceOpt_2="Yes",OR(ISBLANK(H19),ISBLANK(I19))),AND(PriceOpt_3="Yes",OR(ISBLANK(J19),ISBLANK(K19))),AND(PriceOpt_4="Yes",OR(ISBLANK(L19),ISBLANK(M19)))),"Information Required","")</f>
        <v>Information Required</v>
      </c>
      <c r="Q19" s="4"/>
      <c r="R19" s="4"/>
      <c r="S19" s="4"/>
      <c r="T19" s="4"/>
      <c r="U19" s="4"/>
      <c r="V19" s="4"/>
      <c r="W19" s="4"/>
    </row>
    <row r="20" spans="1:23" ht="15.75" customHeight="1" x14ac:dyDescent="0.25">
      <c r="A20" s="4"/>
      <c r="B20" s="10"/>
      <c r="C20" s="12"/>
      <c r="D20" s="2">
        <f>D19+1</f>
        <v>2</v>
      </c>
      <c r="E20" s="12"/>
      <c r="F20" s="49" t="str">
        <f>IF(ISBLANK(F$19),"",IF($D20&gt;25,"",F$19))</f>
        <v/>
      </c>
      <c r="G20" s="49" t="str">
        <f>IF(ISBLANK(G$19),"",IF($D20&gt;25,"",G$19))</f>
        <v/>
      </c>
      <c r="H20" s="49" t="str">
        <f>IF(ISBLANK(H$19),"",IF($D20&gt;20,"",H$19))</f>
        <v/>
      </c>
      <c r="I20" s="49" t="str">
        <f>IF(ISBLANK(I$19),"",IF($D20&gt;20,"",I$19))</f>
        <v/>
      </c>
      <c r="J20" s="59"/>
      <c r="K20" s="59"/>
      <c r="L20" s="59"/>
      <c r="M20" s="59"/>
      <c r="N20" s="11"/>
      <c r="O20" s="4"/>
      <c r="P20" s="17" t="str">
        <f t="shared" ref="P20:P43" si="0">IF(OR(AND($D20&lt;=25,PriceOpt_3="Yes",OR(ISBLANK(J20),ISBLANK(K20))),AND($D20&lt;=20,PriceOpt_4="Yes",OR(ISBLANK(L20),ISBLANK(M20)))),"Information Required","")</f>
        <v/>
      </c>
      <c r="Q20" s="4"/>
      <c r="R20" s="4"/>
      <c r="S20" s="4"/>
      <c r="T20" s="4" t="e">
        <f t="shared" ref="T20:T43" si="1">IF($D20&gt;YEAR($H$10)+25,"",AND(J20/J19&lt;=(1+$V$10),J20/J19&gt;=(1+$V$9)))</f>
        <v>#DIV/0!</v>
      </c>
      <c r="U20" s="4" t="e">
        <f t="shared" ref="U20:U43" si="2">IF($D20&gt;YEAR($H$10)+25,"",AND(K20/K19&lt;=(1+$V$10),K20/K19&gt;=(1+$V$9)))</f>
        <v>#DIV/0!</v>
      </c>
      <c r="V20" s="4" t="e">
        <f t="shared" ref="V20:V38" si="3">IF($D20&gt;YEAR($H$10)+20,"",AND(L20/L19&lt;=(1+$V$10),L20/L19&gt;=(1+$V$9)))</f>
        <v>#DIV/0!</v>
      </c>
      <c r="W20" s="4" t="e">
        <f t="shared" ref="W20:W38" si="4">IF($D20&gt;YEAR($H$10)+20,"",AND(M20/M19&lt;=(1+$V$10),M20/M19&gt;=(1+$V$9)))</f>
        <v>#DIV/0!</v>
      </c>
    </row>
    <row r="21" spans="1:23" ht="15.75" customHeight="1" x14ac:dyDescent="0.25">
      <c r="A21" s="4"/>
      <c r="B21" s="10"/>
      <c r="C21" s="12"/>
      <c r="D21" s="2">
        <f t="shared" ref="D21:D43" si="5">D20+1</f>
        <v>3</v>
      </c>
      <c r="E21" s="12"/>
      <c r="F21" s="49" t="str">
        <f t="shared" ref="F21:G43" si="6">IF(ISBLANK(F$19),"",IF($D21&gt;25,"",F$19))</f>
        <v/>
      </c>
      <c r="G21" s="49" t="str">
        <f t="shared" si="6"/>
        <v/>
      </c>
      <c r="H21" s="49" t="str">
        <f t="shared" ref="H21:I38" si="7">IF(ISBLANK(H$19),"",IF($D21&gt;20,"",H$19))</f>
        <v/>
      </c>
      <c r="I21" s="49" t="str">
        <f t="shared" si="7"/>
        <v/>
      </c>
      <c r="J21" s="59"/>
      <c r="K21" s="59"/>
      <c r="L21" s="59"/>
      <c r="M21" s="59"/>
      <c r="N21" s="11"/>
      <c r="O21" s="4"/>
      <c r="P21" s="17" t="str">
        <f t="shared" si="0"/>
        <v/>
      </c>
      <c r="Q21" s="4"/>
      <c r="R21" s="4"/>
      <c r="S21" s="4"/>
      <c r="T21" s="4" t="e">
        <f t="shared" si="1"/>
        <v>#DIV/0!</v>
      </c>
      <c r="U21" s="4" t="e">
        <f t="shared" si="2"/>
        <v>#DIV/0!</v>
      </c>
      <c r="V21" s="4" t="e">
        <f t="shared" si="3"/>
        <v>#DIV/0!</v>
      </c>
      <c r="W21" s="4" t="e">
        <f t="shared" si="4"/>
        <v>#DIV/0!</v>
      </c>
    </row>
    <row r="22" spans="1:23" ht="15.75" customHeight="1" x14ac:dyDescent="0.25">
      <c r="A22" s="4"/>
      <c r="B22" s="10"/>
      <c r="C22" s="12"/>
      <c r="D22" s="2">
        <f t="shared" si="5"/>
        <v>4</v>
      </c>
      <c r="E22" s="12"/>
      <c r="F22" s="49" t="str">
        <f t="shared" si="6"/>
        <v/>
      </c>
      <c r="G22" s="49" t="str">
        <f t="shared" si="6"/>
        <v/>
      </c>
      <c r="H22" s="49" t="str">
        <f t="shared" si="7"/>
        <v/>
      </c>
      <c r="I22" s="49" t="str">
        <f t="shared" si="7"/>
        <v/>
      </c>
      <c r="J22" s="59"/>
      <c r="K22" s="59"/>
      <c r="L22" s="59"/>
      <c r="M22" s="59"/>
      <c r="N22" s="11"/>
      <c r="O22" s="4"/>
      <c r="P22" s="17" t="str">
        <f t="shared" si="0"/>
        <v/>
      </c>
      <c r="Q22" s="4"/>
      <c r="R22" s="4"/>
      <c r="S22" s="4"/>
      <c r="T22" s="4" t="e">
        <f t="shared" si="1"/>
        <v>#DIV/0!</v>
      </c>
      <c r="U22" s="4" t="e">
        <f t="shared" si="2"/>
        <v>#DIV/0!</v>
      </c>
      <c r="V22" s="4" t="e">
        <f t="shared" si="3"/>
        <v>#DIV/0!</v>
      </c>
      <c r="W22" s="4" t="e">
        <f t="shared" si="4"/>
        <v>#DIV/0!</v>
      </c>
    </row>
    <row r="23" spans="1:23" ht="15.75" customHeight="1" x14ac:dyDescent="0.25">
      <c r="A23" s="4"/>
      <c r="B23" s="10"/>
      <c r="C23" s="12"/>
      <c r="D23" s="2">
        <f t="shared" si="5"/>
        <v>5</v>
      </c>
      <c r="E23" s="12"/>
      <c r="F23" s="49" t="str">
        <f t="shared" si="6"/>
        <v/>
      </c>
      <c r="G23" s="49" t="str">
        <f t="shared" si="6"/>
        <v/>
      </c>
      <c r="H23" s="49" t="str">
        <f t="shared" si="7"/>
        <v/>
      </c>
      <c r="I23" s="49" t="str">
        <f t="shared" si="7"/>
        <v/>
      </c>
      <c r="J23" s="59"/>
      <c r="K23" s="59"/>
      <c r="L23" s="59"/>
      <c r="M23" s="59"/>
      <c r="N23" s="11"/>
      <c r="O23" s="4"/>
      <c r="P23" s="17" t="str">
        <f t="shared" si="0"/>
        <v/>
      </c>
      <c r="Q23" s="4"/>
      <c r="R23" s="4"/>
      <c r="S23" s="4"/>
      <c r="T23" s="4" t="e">
        <f t="shared" si="1"/>
        <v>#DIV/0!</v>
      </c>
      <c r="U23" s="4" t="e">
        <f t="shared" si="2"/>
        <v>#DIV/0!</v>
      </c>
      <c r="V23" s="4" t="e">
        <f t="shared" si="3"/>
        <v>#DIV/0!</v>
      </c>
      <c r="W23" s="4" t="e">
        <f t="shared" si="4"/>
        <v>#DIV/0!</v>
      </c>
    </row>
    <row r="24" spans="1:23" ht="15.75" customHeight="1" x14ac:dyDescent="0.25">
      <c r="A24" s="4"/>
      <c r="B24" s="10"/>
      <c r="C24" s="12"/>
      <c r="D24" s="2">
        <f t="shared" si="5"/>
        <v>6</v>
      </c>
      <c r="E24" s="12"/>
      <c r="F24" s="49" t="str">
        <f t="shared" si="6"/>
        <v/>
      </c>
      <c r="G24" s="49" t="str">
        <f t="shared" si="6"/>
        <v/>
      </c>
      <c r="H24" s="49" t="str">
        <f t="shared" si="7"/>
        <v/>
      </c>
      <c r="I24" s="49" t="str">
        <f t="shared" si="7"/>
        <v/>
      </c>
      <c r="J24" s="59"/>
      <c r="K24" s="59"/>
      <c r="L24" s="59"/>
      <c r="M24" s="59"/>
      <c r="N24" s="11"/>
      <c r="O24" s="4"/>
      <c r="P24" s="17" t="str">
        <f t="shared" si="0"/>
        <v/>
      </c>
      <c r="Q24" s="4"/>
      <c r="R24" s="4"/>
      <c r="S24" s="4"/>
      <c r="T24" s="4" t="e">
        <f t="shared" si="1"/>
        <v>#DIV/0!</v>
      </c>
      <c r="U24" s="4" t="e">
        <f t="shared" si="2"/>
        <v>#DIV/0!</v>
      </c>
      <c r="V24" s="4" t="e">
        <f t="shared" si="3"/>
        <v>#DIV/0!</v>
      </c>
      <c r="W24" s="4" t="e">
        <f t="shared" si="4"/>
        <v>#DIV/0!</v>
      </c>
    </row>
    <row r="25" spans="1:23" ht="15.75" customHeight="1" x14ac:dyDescent="0.25">
      <c r="A25" s="4"/>
      <c r="B25" s="10"/>
      <c r="C25" s="12"/>
      <c r="D25" s="2">
        <f t="shared" si="5"/>
        <v>7</v>
      </c>
      <c r="E25" s="12"/>
      <c r="F25" s="49" t="str">
        <f t="shared" si="6"/>
        <v/>
      </c>
      <c r="G25" s="49" t="str">
        <f t="shared" si="6"/>
        <v/>
      </c>
      <c r="H25" s="49" t="str">
        <f t="shared" si="7"/>
        <v/>
      </c>
      <c r="I25" s="49" t="str">
        <f t="shared" si="7"/>
        <v/>
      </c>
      <c r="J25" s="59"/>
      <c r="K25" s="59"/>
      <c r="L25" s="59"/>
      <c r="M25" s="59"/>
      <c r="N25" s="11"/>
      <c r="O25" s="4"/>
      <c r="P25" s="17" t="str">
        <f t="shared" si="0"/>
        <v/>
      </c>
      <c r="Q25" s="4"/>
      <c r="R25" s="4"/>
      <c r="S25" s="4"/>
      <c r="T25" s="4" t="e">
        <f t="shared" si="1"/>
        <v>#DIV/0!</v>
      </c>
      <c r="U25" s="4" t="e">
        <f t="shared" si="2"/>
        <v>#DIV/0!</v>
      </c>
      <c r="V25" s="4" t="e">
        <f t="shared" si="3"/>
        <v>#DIV/0!</v>
      </c>
      <c r="W25" s="4" t="e">
        <f t="shared" si="4"/>
        <v>#DIV/0!</v>
      </c>
    </row>
    <row r="26" spans="1:23" ht="15.75" customHeight="1" x14ac:dyDescent="0.25">
      <c r="A26" s="4"/>
      <c r="B26" s="10"/>
      <c r="C26" s="12"/>
      <c r="D26" s="2">
        <f t="shared" si="5"/>
        <v>8</v>
      </c>
      <c r="E26" s="12"/>
      <c r="F26" s="49" t="str">
        <f t="shared" si="6"/>
        <v/>
      </c>
      <c r="G26" s="49" t="str">
        <f t="shared" si="6"/>
        <v/>
      </c>
      <c r="H26" s="49" t="str">
        <f t="shared" si="7"/>
        <v/>
      </c>
      <c r="I26" s="49" t="str">
        <f t="shared" si="7"/>
        <v/>
      </c>
      <c r="J26" s="59"/>
      <c r="K26" s="59"/>
      <c r="L26" s="59"/>
      <c r="M26" s="59"/>
      <c r="N26" s="11"/>
      <c r="O26" s="4"/>
      <c r="P26" s="17" t="str">
        <f t="shared" si="0"/>
        <v/>
      </c>
      <c r="Q26" s="4"/>
      <c r="R26" s="4"/>
      <c r="S26" s="4"/>
      <c r="T26" s="4" t="e">
        <f t="shared" si="1"/>
        <v>#DIV/0!</v>
      </c>
      <c r="U26" s="4" t="e">
        <f t="shared" si="2"/>
        <v>#DIV/0!</v>
      </c>
      <c r="V26" s="4" t="e">
        <f t="shared" si="3"/>
        <v>#DIV/0!</v>
      </c>
      <c r="W26" s="4" t="e">
        <f t="shared" si="4"/>
        <v>#DIV/0!</v>
      </c>
    </row>
    <row r="27" spans="1:23" ht="15.75" customHeight="1" x14ac:dyDescent="0.25">
      <c r="A27" s="4"/>
      <c r="B27" s="10"/>
      <c r="C27" s="12"/>
      <c r="D27" s="2">
        <f t="shared" si="5"/>
        <v>9</v>
      </c>
      <c r="E27" s="12"/>
      <c r="F27" s="49" t="str">
        <f t="shared" si="6"/>
        <v/>
      </c>
      <c r="G27" s="49" t="str">
        <f t="shared" si="6"/>
        <v/>
      </c>
      <c r="H27" s="49" t="str">
        <f t="shared" si="7"/>
        <v/>
      </c>
      <c r="I27" s="49" t="str">
        <f t="shared" si="7"/>
        <v/>
      </c>
      <c r="J27" s="59"/>
      <c r="K27" s="59"/>
      <c r="L27" s="59"/>
      <c r="M27" s="59"/>
      <c r="N27" s="11"/>
      <c r="O27" s="4"/>
      <c r="P27" s="17" t="str">
        <f t="shared" si="0"/>
        <v/>
      </c>
      <c r="Q27" s="4"/>
      <c r="R27" s="4"/>
      <c r="S27" s="4"/>
      <c r="T27" s="4" t="e">
        <f t="shared" si="1"/>
        <v>#DIV/0!</v>
      </c>
      <c r="U27" s="4" t="e">
        <f t="shared" si="2"/>
        <v>#DIV/0!</v>
      </c>
      <c r="V27" s="4" t="e">
        <f t="shared" si="3"/>
        <v>#DIV/0!</v>
      </c>
      <c r="W27" s="4" t="e">
        <f t="shared" si="4"/>
        <v>#DIV/0!</v>
      </c>
    </row>
    <row r="28" spans="1:23" ht="15.75" customHeight="1" x14ac:dyDescent="0.25">
      <c r="A28" s="4"/>
      <c r="B28" s="10"/>
      <c r="C28" s="12"/>
      <c r="D28" s="2">
        <f t="shared" si="5"/>
        <v>10</v>
      </c>
      <c r="E28" s="12"/>
      <c r="F28" s="49" t="str">
        <f t="shared" si="6"/>
        <v/>
      </c>
      <c r="G28" s="49" t="str">
        <f t="shared" si="6"/>
        <v/>
      </c>
      <c r="H28" s="49" t="str">
        <f t="shared" si="7"/>
        <v/>
      </c>
      <c r="I28" s="49" t="str">
        <f t="shared" si="7"/>
        <v/>
      </c>
      <c r="J28" s="59"/>
      <c r="K28" s="59"/>
      <c r="L28" s="59"/>
      <c r="M28" s="59"/>
      <c r="N28" s="11"/>
      <c r="O28" s="4"/>
      <c r="P28" s="17" t="str">
        <f t="shared" si="0"/>
        <v/>
      </c>
      <c r="Q28" s="4"/>
      <c r="R28" s="4"/>
      <c r="S28" s="4"/>
      <c r="T28" s="4" t="e">
        <f t="shared" si="1"/>
        <v>#DIV/0!</v>
      </c>
      <c r="U28" s="4" t="e">
        <f t="shared" si="2"/>
        <v>#DIV/0!</v>
      </c>
      <c r="V28" s="4" t="e">
        <f t="shared" si="3"/>
        <v>#DIV/0!</v>
      </c>
      <c r="W28" s="4" t="e">
        <f t="shared" si="4"/>
        <v>#DIV/0!</v>
      </c>
    </row>
    <row r="29" spans="1:23" ht="15.75" customHeight="1" x14ac:dyDescent="0.25">
      <c r="A29" s="4"/>
      <c r="B29" s="10"/>
      <c r="C29" s="12"/>
      <c r="D29" s="2">
        <f t="shared" si="5"/>
        <v>11</v>
      </c>
      <c r="E29" s="12"/>
      <c r="F29" s="49" t="str">
        <f t="shared" si="6"/>
        <v/>
      </c>
      <c r="G29" s="49" t="str">
        <f t="shared" si="6"/>
        <v/>
      </c>
      <c r="H29" s="49" t="str">
        <f t="shared" si="7"/>
        <v/>
      </c>
      <c r="I29" s="49" t="str">
        <f t="shared" si="7"/>
        <v/>
      </c>
      <c r="J29" s="59"/>
      <c r="K29" s="59"/>
      <c r="L29" s="59"/>
      <c r="M29" s="59"/>
      <c r="N29" s="11"/>
      <c r="O29" s="4"/>
      <c r="P29" s="17" t="str">
        <f t="shared" si="0"/>
        <v/>
      </c>
      <c r="Q29" s="4"/>
      <c r="R29" s="4"/>
      <c r="S29" s="4"/>
      <c r="T29" s="4" t="e">
        <f t="shared" si="1"/>
        <v>#DIV/0!</v>
      </c>
      <c r="U29" s="4" t="e">
        <f t="shared" si="2"/>
        <v>#DIV/0!</v>
      </c>
      <c r="V29" s="4" t="e">
        <f t="shared" si="3"/>
        <v>#DIV/0!</v>
      </c>
      <c r="W29" s="4" t="e">
        <f t="shared" si="4"/>
        <v>#DIV/0!</v>
      </c>
    </row>
    <row r="30" spans="1:23" ht="15.75" customHeight="1" x14ac:dyDescent="0.25">
      <c r="A30" s="4"/>
      <c r="B30" s="10"/>
      <c r="C30" s="12"/>
      <c r="D30" s="2">
        <f t="shared" si="5"/>
        <v>12</v>
      </c>
      <c r="E30" s="12"/>
      <c r="F30" s="49" t="str">
        <f t="shared" si="6"/>
        <v/>
      </c>
      <c r="G30" s="49" t="str">
        <f t="shared" si="6"/>
        <v/>
      </c>
      <c r="H30" s="49" t="str">
        <f t="shared" si="7"/>
        <v/>
      </c>
      <c r="I30" s="49" t="str">
        <f t="shared" si="7"/>
        <v/>
      </c>
      <c r="J30" s="59"/>
      <c r="K30" s="59"/>
      <c r="L30" s="59"/>
      <c r="M30" s="59"/>
      <c r="N30" s="11"/>
      <c r="O30" s="4"/>
      <c r="P30" s="17" t="str">
        <f t="shared" si="0"/>
        <v/>
      </c>
      <c r="Q30" s="4"/>
      <c r="R30" s="4"/>
      <c r="S30" s="4"/>
      <c r="T30" s="4" t="e">
        <f t="shared" si="1"/>
        <v>#DIV/0!</v>
      </c>
      <c r="U30" s="4" t="e">
        <f t="shared" si="2"/>
        <v>#DIV/0!</v>
      </c>
      <c r="V30" s="4" t="e">
        <f t="shared" si="3"/>
        <v>#DIV/0!</v>
      </c>
      <c r="W30" s="4" t="e">
        <f t="shared" si="4"/>
        <v>#DIV/0!</v>
      </c>
    </row>
    <row r="31" spans="1:23" ht="15.75" customHeight="1" x14ac:dyDescent="0.25">
      <c r="A31" s="4"/>
      <c r="B31" s="10"/>
      <c r="C31" s="12"/>
      <c r="D31" s="2">
        <f t="shared" si="5"/>
        <v>13</v>
      </c>
      <c r="E31" s="12"/>
      <c r="F31" s="49" t="str">
        <f t="shared" si="6"/>
        <v/>
      </c>
      <c r="G31" s="49" t="str">
        <f t="shared" si="6"/>
        <v/>
      </c>
      <c r="H31" s="49" t="str">
        <f t="shared" si="7"/>
        <v/>
      </c>
      <c r="I31" s="49" t="str">
        <f t="shared" si="7"/>
        <v/>
      </c>
      <c r="J31" s="59"/>
      <c r="K31" s="59"/>
      <c r="L31" s="59"/>
      <c r="M31" s="59"/>
      <c r="N31" s="11"/>
      <c r="O31" s="4"/>
      <c r="P31" s="17" t="str">
        <f t="shared" si="0"/>
        <v/>
      </c>
      <c r="Q31" s="4"/>
      <c r="R31" s="4"/>
      <c r="S31" s="4"/>
      <c r="T31" s="4" t="e">
        <f t="shared" si="1"/>
        <v>#DIV/0!</v>
      </c>
      <c r="U31" s="4" t="e">
        <f t="shared" si="2"/>
        <v>#DIV/0!</v>
      </c>
      <c r="V31" s="4" t="e">
        <f t="shared" si="3"/>
        <v>#DIV/0!</v>
      </c>
      <c r="W31" s="4" t="e">
        <f t="shared" si="4"/>
        <v>#DIV/0!</v>
      </c>
    </row>
    <row r="32" spans="1:23" ht="15.75" customHeight="1" x14ac:dyDescent="0.25">
      <c r="A32" s="4"/>
      <c r="B32" s="10"/>
      <c r="C32" s="12"/>
      <c r="D32" s="2">
        <f t="shared" si="5"/>
        <v>14</v>
      </c>
      <c r="E32" s="12"/>
      <c r="F32" s="49" t="str">
        <f t="shared" si="6"/>
        <v/>
      </c>
      <c r="G32" s="49" t="str">
        <f t="shared" si="6"/>
        <v/>
      </c>
      <c r="H32" s="49" t="str">
        <f t="shared" si="7"/>
        <v/>
      </c>
      <c r="I32" s="49" t="str">
        <f t="shared" si="7"/>
        <v/>
      </c>
      <c r="J32" s="59"/>
      <c r="K32" s="59"/>
      <c r="L32" s="59"/>
      <c r="M32" s="59"/>
      <c r="N32" s="11"/>
      <c r="O32" s="4"/>
      <c r="P32" s="17" t="str">
        <f t="shared" si="0"/>
        <v/>
      </c>
      <c r="Q32" s="4"/>
      <c r="R32" s="4"/>
      <c r="S32" s="4"/>
      <c r="T32" s="4" t="e">
        <f t="shared" si="1"/>
        <v>#DIV/0!</v>
      </c>
      <c r="U32" s="4" t="e">
        <f t="shared" si="2"/>
        <v>#DIV/0!</v>
      </c>
      <c r="V32" s="4" t="e">
        <f t="shared" si="3"/>
        <v>#DIV/0!</v>
      </c>
      <c r="W32" s="4" t="e">
        <f t="shared" si="4"/>
        <v>#DIV/0!</v>
      </c>
    </row>
    <row r="33" spans="1:23" ht="15.75" customHeight="1" x14ac:dyDescent="0.25">
      <c r="A33" s="4"/>
      <c r="B33" s="10"/>
      <c r="C33" s="12"/>
      <c r="D33" s="2">
        <f t="shared" si="5"/>
        <v>15</v>
      </c>
      <c r="E33" s="12"/>
      <c r="F33" s="49" t="str">
        <f t="shared" si="6"/>
        <v/>
      </c>
      <c r="G33" s="49" t="str">
        <f t="shared" si="6"/>
        <v/>
      </c>
      <c r="H33" s="49" t="str">
        <f t="shared" si="7"/>
        <v/>
      </c>
      <c r="I33" s="49" t="str">
        <f t="shared" si="7"/>
        <v/>
      </c>
      <c r="J33" s="59"/>
      <c r="K33" s="59"/>
      <c r="L33" s="59"/>
      <c r="M33" s="59"/>
      <c r="N33" s="11"/>
      <c r="O33" s="4"/>
      <c r="P33" s="17" t="str">
        <f t="shared" si="0"/>
        <v/>
      </c>
      <c r="Q33" s="4"/>
      <c r="R33" s="4"/>
      <c r="S33" s="4"/>
      <c r="T33" s="4" t="e">
        <f t="shared" si="1"/>
        <v>#DIV/0!</v>
      </c>
      <c r="U33" s="4" t="e">
        <f t="shared" si="2"/>
        <v>#DIV/0!</v>
      </c>
      <c r="V33" s="4" t="e">
        <f t="shared" si="3"/>
        <v>#DIV/0!</v>
      </c>
      <c r="W33" s="4" t="e">
        <f t="shared" si="4"/>
        <v>#DIV/0!</v>
      </c>
    </row>
    <row r="34" spans="1:23" ht="15.75" customHeight="1" x14ac:dyDescent="0.25">
      <c r="A34" s="4"/>
      <c r="B34" s="10"/>
      <c r="C34" s="12"/>
      <c r="D34" s="2">
        <f t="shared" si="5"/>
        <v>16</v>
      </c>
      <c r="E34" s="12"/>
      <c r="F34" s="49" t="str">
        <f t="shared" si="6"/>
        <v/>
      </c>
      <c r="G34" s="49" t="str">
        <f t="shared" si="6"/>
        <v/>
      </c>
      <c r="H34" s="49" t="str">
        <f t="shared" si="7"/>
        <v/>
      </c>
      <c r="I34" s="49" t="str">
        <f t="shared" si="7"/>
        <v/>
      </c>
      <c r="J34" s="59"/>
      <c r="K34" s="59"/>
      <c r="L34" s="59"/>
      <c r="M34" s="59"/>
      <c r="N34" s="11"/>
      <c r="O34" s="4"/>
      <c r="P34" s="17" t="str">
        <f t="shared" si="0"/>
        <v/>
      </c>
      <c r="Q34" s="4"/>
      <c r="R34" s="4"/>
      <c r="S34" s="4"/>
      <c r="T34" s="4" t="e">
        <f t="shared" si="1"/>
        <v>#DIV/0!</v>
      </c>
      <c r="U34" s="4" t="e">
        <f t="shared" si="2"/>
        <v>#DIV/0!</v>
      </c>
      <c r="V34" s="4" t="e">
        <f t="shared" si="3"/>
        <v>#DIV/0!</v>
      </c>
      <c r="W34" s="4" t="e">
        <f t="shared" si="4"/>
        <v>#DIV/0!</v>
      </c>
    </row>
    <row r="35" spans="1:23" ht="15.75" customHeight="1" x14ac:dyDescent="0.25">
      <c r="A35" s="4"/>
      <c r="B35" s="10"/>
      <c r="C35" s="12"/>
      <c r="D35" s="2">
        <f t="shared" si="5"/>
        <v>17</v>
      </c>
      <c r="E35" s="12"/>
      <c r="F35" s="49" t="str">
        <f t="shared" si="6"/>
        <v/>
      </c>
      <c r="G35" s="49" t="str">
        <f t="shared" si="6"/>
        <v/>
      </c>
      <c r="H35" s="49" t="str">
        <f t="shared" si="7"/>
        <v/>
      </c>
      <c r="I35" s="49" t="str">
        <f t="shared" si="7"/>
        <v/>
      </c>
      <c r="J35" s="59"/>
      <c r="K35" s="59"/>
      <c r="L35" s="59"/>
      <c r="M35" s="59"/>
      <c r="N35" s="11"/>
      <c r="O35" s="4"/>
      <c r="P35" s="17" t="str">
        <f t="shared" si="0"/>
        <v/>
      </c>
      <c r="Q35" s="4"/>
      <c r="R35" s="4"/>
      <c r="S35" s="4"/>
      <c r="T35" s="4" t="e">
        <f t="shared" si="1"/>
        <v>#DIV/0!</v>
      </c>
      <c r="U35" s="4" t="e">
        <f t="shared" si="2"/>
        <v>#DIV/0!</v>
      </c>
      <c r="V35" s="4" t="e">
        <f t="shared" si="3"/>
        <v>#DIV/0!</v>
      </c>
      <c r="W35" s="4" t="e">
        <f t="shared" si="4"/>
        <v>#DIV/0!</v>
      </c>
    </row>
    <row r="36" spans="1:23" ht="15.75" customHeight="1" x14ac:dyDescent="0.25">
      <c r="A36" s="4"/>
      <c r="B36" s="10"/>
      <c r="C36" s="12"/>
      <c r="D36" s="2">
        <f t="shared" si="5"/>
        <v>18</v>
      </c>
      <c r="E36" s="12"/>
      <c r="F36" s="49" t="str">
        <f t="shared" si="6"/>
        <v/>
      </c>
      <c r="G36" s="49" t="str">
        <f t="shared" si="6"/>
        <v/>
      </c>
      <c r="H36" s="49" t="str">
        <f t="shared" si="7"/>
        <v/>
      </c>
      <c r="I36" s="49" t="str">
        <f t="shared" si="7"/>
        <v/>
      </c>
      <c r="J36" s="59"/>
      <c r="K36" s="59"/>
      <c r="L36" s="59"/>
      <c r="M36" s="59"/>
      <c r="N36" s="11"/>
      <c r="O36" s="4"/>
      <c r="P36" s="17" t="str">
        <f t="shared" si="0"/>
        <v/>
      </c>
      <c r="Q36" s="4"/>
      <c r="R36" s="4"/>
      <c r="S36" s="4"/>
      <c r="T36" s="4" t="e">
        <f t="shared" si="1"/>
        <v>#DIV/0!</v>
      </c>
      <c r="U36" s="4" t="e">
        <f t="shared" si="2"/>
        <v>#DIV/0!</v>
      </c>
      <c r="V36" s="4" t="e">
        <f t="shared" si="3"/>
        <v>#DIV/0!</v>
      </c>
      <c r="W36" s="4" t="e">
        <f t="shared" si="4"/>
        <v>#DIV/0!</v>
      </c>
    </row>
    <row r="37" spans="1:23" ht="15.75" customHeight="1" x14ac:dyDescent="0.25">
      <c r="A37" s="4"/>
      <c r="B37" s="10"/>
      <c r="C37" s="12"/>
      <c r="D37" s="2">
        <f t="shared" si="5"/>
        <v>19</v>
      </c>
      <c r="E37" s="12"/>
      <c r="F37" s="49" t="str">
        <f t="shared" si="6"/>
        <v/>
      </c>
      <c r="G37" s="49" t="str">
        <f t="shared" si="6"/>
        <v/>
      </c>
      <c r="H37" s="49" t="str">
        <f t="shared" si="7"/>
        <v/>
      </c>
      <c r="I37" s="49" t="str">
        <f t="shared" si="7"/>
        <v/>
      </c>
      <c r="J37" s="59"/>
      <c r="K37" s="59"/>
      <c r="L37" s="59"/>
      <c r="M37" s="59"/>
      <c r="N37" s="11"/>
      <c r="O37" s="4"/>
      <c r="P37" s="17" t="str">
        <f t="shared" si="0"/>
        <v/>
      </c>
      <c r="Q37" s="4"/>
      <c r="R37" s="4"/>
      <c r="S37" s="4"/>
      <c r="T37" s="4" t="e">
        <f t="shared" si="1"/>
        <v>#DIV/0!</v>
      </c>
      <c r="U37" s="4" t="e">
        <f t="shared" si="2"/>
        <v>#DIV/0!</v>
      </c>
      <c r="V37" s="4" t="e">
        <f t="shared" si="3"/>
        <v>#DIV/0!</v>
      </c>
      <c r="W37" s="4" t="e">
        <f t="shared" si="4"/>
        <v>#DIV/0!</v>
      </c>
    </row>
    <row r="38" spans="1:23" ht="15.75" customHeight="1" x14ac:dyDescent="0.25">
      <c r="A38" s="4"/>
      <c r="B38" s="10"/>
      <c r="C38" s="12"/>
      <c r="D38" s="2">
        <f t="shared" si="5"/>
        <v>20</v>
      </c>
      <c r="E38" s="12"/>
      <c r="F38" s="49" t="str">
        <f t="shared" si="6"/>
        <v/>
      </c>
      <c r="G38" s="49" t="str">
        <f t="shared" si="6"/>
        <v/>
      </c>
      <c r="H38" s="49" t="str">
        <f t="shared" si="7"/>
        <v/>
      </c>
      <c r="I38" s="49" t="str">
        <f t="shared" si="7"/>
        <v/>
      </c>
      <c r="J38" s="59"/>
      <c r="K38" s="59"/>
      <c r="L38" s="59"/>
      <c r="M38" s="59"/>
      <c r="N38" s="11"/>
      <c r="O38" s="4"/>
      <c r="P38" s="17" t="str">
        <f t="shared" si="0"/>
        <v/>
      </c>
      <c r="Q38" s="4"/>
      <c r="R38" s="4"/>
      <c r="S38" s="4"/>
      <c r="T38" s="4" t="e">
        <f t="shared" si="1"/>
        <v>#DIV/0!</v>
      </c>
      <c r="U38" s="4" t="e">
        <f t="shared" si="2"/>
        <v>#DIV/0!</v>
      </c>
      <c r="V38" s="4" t="e">
        <f t="shared" si="3"/>
        <v>#DIV/0!</v>
      </c>
      <c r="W38" s="4" t="e">
        <f t="shared" si="4"/>
        <v>#DIV/0!</v>
      </c>
    </row>
    <row r="39" spans="1:23" ht="15.75" customHeight="1" x14ac:dyDescent="0.25">
      <c r="A39" s="4"/>
      <c r="B39" s="10"/>
      <c r="C39" s="12"/>
      <c r="D39" s="2">
        <f t="shared" si="5"/>
        <v>21</v>
      </c>
      <c r="E39" s="12"/>
      <c r="F39" s="49" t="str">
        <f t="shared" si="6"/>
        <v/>
      </c>
      <c r="G39" s="49" t="str">
        <f t="shared" si="6"/>
        <v/>
      </c>
      <c r="H39" s="49"/>
      <c r="I39" s="49"/>
      <c r="J39" s="59"/>
      <c r="K39" s="59"/>
      <c r="L39" s="97"/>
      <c r="M39" s="97"/>
      <c r="N39" s="11"/>
      <c r="O39" s="4"/>
      <c r="P39" s="17" t="str">
        <f t="shared" si="0"/>
        <v/>
      </c>
      <c r="Q39" s="4"/>
      <c r="R39" s="4"/>
      <c r="S39" s="4"/>
      <c r="T39" s="4" t="e">
        <f t="shared" si="1"/>
        <v>#DIV/0!</v>
      </c>
      <c r="U39" s="4" t="e">
        <f t="shared" si="2"/>
        <v>#DIV/0!</v>
      </c>
      <c r="V39" s="4"/>
      <c r="W39" s="4"/>
    </row>
    <row r="40" spans="1:23" ht="15.75" customHeight="1" x14ac:dyDescent="0.25">
      <c r="A40" s="4"/>
      <c r="B40" s="10"/>
      <c r="C40" s="12"/>
      <c r="D40" s="2">
        <f t="shared" si="5"/>
        <v>22</v>
      </c>
      <c r="E40" s="12"/>
      <c r="F40" s="49" t="str">
        <f t="shared" si="6"/>
        <v/>
      </c>
      <c r="G40" s="49" t="str">
        <f t="shared" si="6"/>
        <v/>
      </c>
      <c r="H40" s="49"/>
      <c r="I40" s="49"/>
      <c r="J40" s="59"/>
      <c r="K40" s="59"/>
      <c r="L40" s="97"/>
      <c r="M40" s="97"/>
      <c r="N40" s="11"/>
      <c r="O40" s="4"/>
      <c r="P40" s="17" t="str">
        <f t="shared" si="0"/>
        <v/>
      </c>
      <c r="Q40" s="4"/>
      <c r="R40" s="4"/>
      <c r="S40" s="4"/>
      <c r="T40" s="4" t="e">
        <f t="shared" si="1"/>
        <v>#DIV/0!</v>
      </c>
      <c r="U40" s="4" t="e">
        <f t="shared" si="2"/>
        <v>#DIV/0!</v>
      </c>
      <c r="V40" s="4"/>
      <c r="W40" s="4"/>
    </row>
    <row r="41" spans="1:23" ht="15.75" customHeight="1" x14ac:dyDescent="0.25">
      <c r="A41" s="4"/>
      <c r="B41" s="10"/>
      <c r="C41" s="12"/>
      <c r="D41" s="2">
        <f t="shared" si="5"/>
        <v>23</v>
      </c>
      <c r="E41" s="12"/>
      <c r="F41" s="49" t="str">
        <f t="shared" si="6"/>
        <v/>
      </c>
      <c r="G41" s="49" t="str">
        <f t="shared" si="6"/>
        <v/>
      </c>
      <c r="H41" s="49"/>
      <c r="I41" s="49"/>
      <c r="J41" s="59"/>
      <c r="K41" s="59"/>
      <c r="L41" s="97"/>
      <c r="M41" s="97"/>
      <c r="N41" s="11"/>
      <c r="O41" s="4"/>
      <c r="P41" s="17" t="str">
        <f t="shared" si="0"/>
        <v/>
      </c>
      <c r="Q41" s="4"/>
      <c r="R41" s="4"/>
      <c r="S41" s="4"/>
      <c r="T41" s="4" t="e">
        <f t="shared" si="1"/>
        <v>#DIV/0!</v>
      </c>
      <c r="U41" s="4" t="e">
        <f t="shared" si="2"/>
        <v>#DIV/0!</v>
      </c>
      <c r="V41" s="4"/>
      <c r="W41" s="4"/>
    </row>
    <row r="42" spans="1:23" ht="15.75" customHeight="1" x14ac:dyDescent="0.25">
      <c r="A42" s="4"/>
      <c r="B42" s="10"/>
      <c r="C42" s="12"/>
      <c r="D42" s="2">
        <f t="shared" si="5"/>
        <v>24</v>
      </c>
      <c r="E42" s="12"/>
      <c r="F42" s="49" t="str">
        <f t="shared" si="6"/>
        <v/>
      </c>
      <c r="G42" s="49" t="str">
        <f t="shared" si="6"/>
        <v/>
      </c>
      <c r="H42" s="49"/>
      <c r="I42" s="49"/>
      <c r="J42" s="59"/>
      <c r="K42" s="59"/>
      <c r="L42" s="97"/>
      <c r="M42" s="97"/>
      <c r="N42" s="11"/>
      <c r="O42" s="4"/>
      <c r="P42" s="17" t="str">
        <f t="shared" si="0"/>
        <v/>
      </c>
      <c r="Q42" s="4"/>
      <c r="R42" s="4"/>
      <c r="S42" s="4"/>
      <c r="T42" s="4" t="e">
        <f t="shared" si="1"/>
        <v>#DIV/0!</v>
      </c>
      <c r="U42" s="4" t="e">
        <f t="shared" si="2"/>
        <v>#DIV/0!</v>
      </c>
      <c r="V42" s="4"/>
      <c r="W42" s="4"/>
    </row>
    <row r="43" spans="1:23" ht="15.75" customHeight="1" x14ac:dyDescent="0.25">
      <c r="A43" s="4"/>
      <c r="B43" s="10"/>
      <c r="C43" s="12"/>
      <c r="D43" s="2">
        <f t="shared" si="5"/>
        <v>25</v>
      </c>
      <c r="E43" s="12"/>
      <c r="F43" s="49" t="str">
        <f t="shared" si="6"/>
        <v/>
      </c>
      <c r="G43" s="49" t="str">
        <f t="shared" si="6"/>
        <v/>
      </c>
      <c r="H43" s="49"/>
      <c r="I43" s="49"/>
      <c r="J43" s="59"/>
      <c r="K43" s="59"/>
      <c r="L43" s="97"/>
      <c r="M43" s="97"/>
      <c r="N43" s="11"/>
      <c r="O43" s="4"/>
      <c r="P43" s="17" t="str">
        <f t="shared" si="0"/>
        <v/>
      </c>
      <c r="Q43" s="4"/>
      <c r="R43" s="4"/>
      <c r="S43" s="4"/>
      <c r="T43" s="4" t="e">
        <f t="shared" si="1"/>
        <v>#DIV/0!</v>
      </c>
      <c r="U43" s="4" t="e">
        <f t="shared" si="2"/>
        <v>#DIV/0!</v>
      </c>
      <c r="V43" s="4"/>
      <c r="W43" s="4"/>
    </row>
    <row r="44" spans="1:23" ht="6.75" customHeight="1" x14ac:dyDescent="0.25">
      <c r="A44" s="4"/>
      <c r="B44" s="10"/>
      <c r="C44" s="12"/>
      <c r="D44" s="89"/>
      <c r="E44" s="12"/>
      <c r="F44" s="98"/>
      <c r="G44" s="98"/>
      <c r="H44" s="98"/>
      <c r="I44" s="98"/>
      <c r="J44" s="99"/>
      <c r="K44" s="99"/>
      <c r="L44" s="100"/>
      <c r="M44" s="100"/>
      <c r="N44" s="11"/>
      <c r="O44" s="4"/>
      <c r="P44" s="17"/>
      <c r="Q44" s="4"/>
      <c r="R44" s="4"/>
      <c r="S44" s="4"/>
      <c r="T44" s="4"/>
      <c r="U44" s="4"/>
      <c r="V44" s="4"/>
      <c r="W44" s="4"/>
    </row>
    <row r="45" spans="1:23" ht="15.75" customHeight="1" x14ac:dyDescent="0.25">
      <c r="A45" s="4"/>
      <c r="B45" s="10"/>
      <c r="C45" s="12"/>
      <c r="D45" s="191" t="s">
        <v>67</v>
      </c>
      <c r="E45" s="191"/>
      <c r="F45" s="191"/>
      <c r="G45" s="191"/>
      <c r="H45" s="191"/>
      <c r="I45" s="191"/>
      <c r="J45" s="191"/>
      <c r="K45" s="191"/>
      <c r="L45" s="191"/>
      <c r="M45" s="191"/>
      <c r="N45" s="11"/>
      <c r="O45" s="4"/>
      <c r="P45" s="17"/>
      <c r="Q45" s="4"/>
      <c r="R45" s="4"/>
      <c r="S45" s="4"/>
      <c r="T45" s="5">
        <f>COUNTIF(T20:T43,FALSE)</f>
        <v>0</v>
      </c>
      <c r="U45" s="5">
        <f>COUNTIF(U20:U43,FALSE)</f>
        <v>0</v>
      </c>
      <c r="V45" s="5">
        <f>COUNTIF(V20:V43,FALSE)</f>
        <v>0</v>
      </c>
      <c r="W45" s="5">
        <f>COUNTIF(W20:W43,FALSE)</f>
        <v>0</v>
      </c>
    </row>
    <row r="46" spans="1:23" ht="4.5" customHeight="1" x14ac:dyDescent="0.25">
      <c r="A46" s="4"/>
      <c r="B46" s="10"/>
      <c r="C46" s="1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11"/>
      <c r="O46" s="4"/>
      <c r="P46" s="17"/>
      <c r="Q46" s="4"/>
      <c r="R46" s="4"/>
      <c r="S46" s="4"/>
      <c r="T46" s="5"/>
      <c r="U46" s="5"/>
      <c r="V46" s="5"/>
      <c r="W46" s="5"/>
    </row>
    <row r="47" spans="1:23" ht="42.75" customHeight="1" x14ac:dyDescent="0.25">
      <c r="A47" s="4"/>
      <c r="B47" s="10"/>
      <c r="C47" s="12"/>
      <c r="D47" s="1" t="str">
        <f>"Levelized "&amp;TEXT(Base_Year,"0000")&amp;" $/OREC"</f>
        <v>Levelized 2018 $/OREC</v>
      </c>
      <c r="E47" s="93"/>
      <c r="F47" s="148" t="str">
        <f>IF(NOT(ISBLANK(F19)),LevPrice_1!$I$201,"")</f>
        <v/>
      </c>
      <c r="G47" s="148" t="str">
        <f>IF(NOT(ISBLANK(G19)),LevPrice_1!$M$201,"")</f>
        <v/>
      </c>
      <c r="H47" s="148" t="str">
        <f>IF(PriceOpt_2="Yes",LevPrice_2!$I$182,"")</f>
        <v/>
      </c>
      <c r="I47" s="148" t="str">
        <f>IF(PriceOpt_2="Yes",LevPrice_2!$M$182,"")</f>
        <v/>
      </c>
      <c r="J47" s="148" t="str">
        <f>IF(PriceOpt_3="Yes",LevPrice_3!$I$201,"")</f>
        <v/>
      </c>
      <c r="K47" s="148" t="str">
        <f>IF(PriceOpt_3="Yes",LevPrice_3!$M$201,"")</f>
        <v/>
      </c>
      <c r="L47" s="148" t="str">
        <f>IF(PriceOpt_4="Yes",LevPrice_4!$I$181,"")</f>
        <v/>
      </c>
      <c r="M47" s="148" t="str">
        <f>IF(PriceOpt_4="Yes",LevPrice_4!$M$181,"")</f>
        <v/>
      </c>
      <c r="N47" s="11"/>
      <c r="O47" s="4"/>
      <c r="P47" s="17"/>
      <c r="Q47" s="4"/>
      <c r="R47" s="4"/>
      <c r="S47" s="4"/>
      <c r="T47" s="5"/>
      <c r="U47" s="5"/>
      <c r="V47" s="5"/>
      <c r="W47" s="5"/>
    </row>
    <row r="48" spans="1:23" ht="18.75" customHeight="1" x14ac:dyDescent="0.25">
      <c r="A48" s="4"/>
      <c r="B48" s="13"/>
      <c r="C48" s="14"/>
      <c r="D48" s="14"/>
      <c r="E48" s="14"/>
      <c r="F48" s="27"/>
      <c r="G48" s="27"/>
      <c r="H48" s="27"/>
      <c r="I48" s="27"/>
      <c r="J48" s="27"/>
      <c r="K48" s="27"/>
      <c r="L48" s="27"/>
      <c r="M48" s="27"/>
      <c r="N48" s="15"/>
      <c r="O48" s="17"/>
      <c r="P48" s="17"/>
      <c r="Q48" s="4"/>
      <c r="R48" s="4"/>
      <c r="S48" s="4"/>
      <c r="T48" s="4"/>
      <c r="U48" s="4"/>
      <c r="V48" s="4"/>
      <c r="W48" s="4"/>
    </row>
    <row r="49" spans="1:23" ht="25.5" customHeight="1" x14ac:dyDescent="0.25">
      <c r="A49" s="4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4"/>
      <c r="R49" s="4"/>
      <c r="S49" s="4"/>
      <c r="T49" s="4"/>
      <c r="U49" s="4"/>
      <c r="V49" s="4"/>
      <c r="W49" s="4"/>
    </row>
    <row r="50" spans="1:23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</sheetData>
  <sheetProtection password="EA31" sheet="1" objects="1" scenarios="1"/>
  <mergeCells count="31">
    <mergeCell ref="L13:M13"/>
    <mergeCell ref="J14:K14"/>
    <mergeCell ref="L14:M14"/>
    <mergeCell ref="F14:G14"/>
    <mergeCell ref="H14:I14"/>
    <mergeCell ref="F13:G13"/>
    <mergeCell ref="H13:I13"/>
    <mergeCell ref="J13:K13"/>
    <mergeCell ref="F17:M17"/>
    <mergeCell ref="D45:M45"/>
    <mergeCell ref="T16:U16"/>
    <mergeCell ref="V16:W16"/>
    <mergeCell ref="T15:U15"/>
    <mergeCell ref="V15:W15"/>
    <mergeCell ref="F16:G16"/>
    <mergeCell ref="H16:I16"/>
    <mergeCell ref="J16:K16"/>
    <mergeCell ref="L16:M16"/>
    <mergeCell ref="C17:D17"/>
    <mergeCell ref="F11:M11"/>
    <mergeCell ref="F12:G12"/>
    <mergeCell ref="H12:I12"/>
    <mergeCell ref="J12:K12"/>
    <mergeCell ref="C3:M3"/>
    <mergeCell ref="C4:M4"/>
    <mergeCell ref="C5:M5"/>
    <mergeCell ref="L12:M12"/>
    <mergeCell ref="H8:M8"/>
    <mergeCell ref="H9:M9"/>
    <mergeCell ref="H10:I10"/>
    <mergeCell ref="H7:M7"/>
  </mergeCells>
  <conditionalFormatting sqref="H19:I44">
    <cfRule type="expression" dxfId="8" priority="15">
      <formula>(NOT(PriceOpt_2="Yes"))</formula>
    </cfRule>
  </conditionalFormatting>
  <conditionalFormatting sqref="J19:K44">
    <cfRule type="expression" dxfId="7" priority="10">
      <formula>(NOT(PriceOpt_3="Yes"))</formula>
    </cfRule>
  </conditionalFormatting>
  <conditionalFormatting sqref="L19:M44">
    <cfRule type="expression" dxfId="6" priority="4">
      <formula>($D19&gt;20)</formula>
    </cfRule>
    <cfRule type="expression" dxfId="5" priority="9">
      <formula>(NOT(PriceOpt_4="Yes"))</formula>
    </cfRule>
  </conditionalFormatting>
  <conditionalFormatting sqref="T20:W38 T39:U43">
    <cfRule type="expression" dxfId="4" priority="8">
      <formula>(T20=FALSE)</formula>
    </cfRule>
  </conditionalFormatting>
  <conditionalFormatting sqref="H20:I44">
    <cfRule type="expression" dxfId="3" priority="6">
      <formula>($D20&gt;20)</formula>
    </cfRule>
  </conditionalFormatting>
  <conditionalFormatting sqref="H47:I47">
    <cfRule type="expression" dxfId="2" priority="3">
      <formula>NOT($H$16="Yes")</formula>
    </cfRule>
  </conditionalFormatting>
  <conditionalFormatting sqref="J47:K47">
    <cfRule type="expression" dxfId="1" priority="2">
      <formula>NOT($J$16="Yes")</formula>
    </cfRule>
  </conditionalFormatting>
  <conditionalFormatting sqref="L47:M47">
    <cfRule type="expression" dxfId="0" priority="1">
      <formula>NOT($L$16="Yes")</formula>
    </cfRule>
  </conditionalFormatting>
  <dataValidations count="2">
    <dataValidation type="list" allowBlank="1" showInputMessage="1" showErrorMessage="1" sqref="H16:M16" xr:uid="{00000000-0002-0000-0300-000000000000}">
      <formula1>"Yes, No"</formula1>
    </dataValidation>
    <dataValidation type="list" allowBlank="1" showInputMessage="1" showErrorMessage="1" sqref="F16:G16" xr:uid="{00000000-0002-0000-0300-000001000000}">
      <formula1>$V$12:$W$12</formula1>
    </dataValidation>
  </dataValidations>
  <printOptions horizontalCentered="1"/>
  <pageMargins left="1" right="0.7" top="0.75" bottom="0.5" header="0.3" footer="0.25"/>
  <pageSetup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83"/>
  <sheetViews>
    <sheetView workbookViewId="0"/>
  </sheetViews>
  <sheetFormatPr defaultRowHeight="15" x14ac:dyDescent="0.25"/>
  <cols>
    <col min="1" max="1" width="5.5703125" customWidth="1"/>
    <col min="2" max="2" width="5" customWidth="1"/>
    <col min="3" max="3" width="8.85546875" customWidth="1"/>
    <col min="4" max="4" width="16.42578125" customWidth="1"/>
    <col min="5" max="5" width="24.28515625" customWidth="1"/>
    <col min="6" max="6" width="12" customWidth="1"/>
    <col min="7" max="8" width="11.42578125" customWidth="1"/>
    <col min="9" max="9" width="17" customWidth="1"/>
    <col min="10" max="10" width="5.42578125" customWidth="1"/>
    <col min="11" max="11" width="6.85546875" customWidth="1"/>
    <col min="17" max="17" width="17.28515625" customWidth="1"/>
  </cols>
  <sheetData>
    <row r="1" spans="1:28" x14ac:dyDescent="0.25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.75" x14ac:dyDescent="0.25">
      <c r="A2" s="4"/>
      <c r="B2" s="65"/>
      <c r="C2" s="145" t="str">
        <f>Part_I!$C$2</f>
        <v>DRAFT / All Contents Subject to Further Deliberation and Final Decision</v>
      </c>
      <c r="D2" s="7"/>
      <c r="E2" s="7"/>
      <c r="F2" s="7"/>
      <c r="G2" s="8"/>
      <c r="H2" s="8"/>
      <c r="I2" s="8"/>
      <c r="J2" s="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8.75" x14ac:dyDescent="0.3">
      <c r="A3" s="4"/>
      <c r="B3" s="66"/>
      <c r="C3" s="158" t="s">
        <v>48</v>
      </c>
      <c r="D3" s="158"/>
      <c r="E3" s="158"/>
      <c r="F3" s="158"/>
      <c r="G3" s="158"/>
      <c r="H3" s="158"/>
      <c r="I3" s="158"/>
      <c r="J3" s="11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.75" x14ac:dyDescent="0.25">
      <c r="A4" s="4"/>
      <c r="B4" s="67"/>
      <c r="C4" s="159" t="s">
        <v>49</v>
      </c>
      <c r="D4" s="159"/>
      <c r="E4" s="159"/>
      <c r="F4" s="159"/>
      <c r="G4" s="159"/>
      <c r="H4" s="159"/>
      <c r="I4" s="159"/>
      <c r="J4" s="1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x14ac:dyDescent="0.25">
      <c r="A5" s="4"/>
      <c r="B5" s="67"/>
      <c r="C5" s="159" t="s">
        <v>104</v>
      </c>
      <c r="D5" s="159"/>
      <c r="E5" s="159"/>
      <c r="F5" s="159"/>
      <c r="G5" s="159"/>
      <c r="H5" s="159"/>
      <c r="I5" s="159"/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x14ac:dyDescent="0.25">
      <c r="A6" s="4"/>
      <c r="B6" s="68"/>
      <c r="C6" s="184" t="s">
        <v>110</v>
      </c>
      <c r="D6" s="184"/>
      <c r="E6" s="184"/>
      <c r="F6" s="184"/>
      <c r="G6" s="184"/>
      <c r="H6" s="184"/>
      <c r="I6" s="184"/>
      <c r="J6" s="11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5">
      <c r="A7" s="4"/>
      <c r="B7" s="68"/>
      <c r="C7" s="184" t="s">
        <v>111</v>
      </c>
      <c r="D7" s="184"/>
      <c r="E7" s="184"/>
      <c r="F7" s="184"/>
      <c r="G7" s="184"/>
      <c r="H7" s="184"/>
      <c r="I7" s="184"/>
      <c r="J7" s="11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x14ac:dyDescent="0.25">
      <c r="A8" s="4"/>
      <c r="B8" s="10"/>
      <c r="C8" s="12"/>
      <c r="D8" s="12"/>
      <c r="E8" s="12"/>
      <c r="F8" s="12"/>
      <c r="G8" s="12"/>
      <c r="H8" s="12"/>
      <c r="I8" s="12"/>
      <c r="J8" s="11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x14ac:dyDescent="0.25">
      <c r="A9" s="4"/>
      <c r="B9" s="10"/>
      <c r="C9" s="12" t="str">
        <f>Part_I!$C$9</f>
        <v>Proposer Name</v>
      </c>
      <c r="D9" s="12"/>
      <c r="E9" s="12"/>
      <c r="F9" s="199" t="str">
        <f>Project_Sponsor</f>
        <v xml:space="preserve">  </v>
      </c>
      <c r="G9" s="199"/>
      <c r="H9" s="199"/>
      <c r="I9" s="199"/>
      <c r="J9" s="11"/>
      <c r="K9" s="4"/>
      <c r="L9" s="17" t="str">
        <f>IF(ISBLANK(Project_Sponsor),"Enter in Part I","")</f>
        <v/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25">
      <c r="A10" s="4"/>
      <c r="B10" s="10"/>
      <c r="C10" s="12" t="str">
        <f>Part_I!$C$11</f>
        <v>Offshore Wind Generation Facility Name</v>
      </c>
      <c r="D10" s="12"/>
      <c r="E10" s="12"/>
      <c r="F10" s="199" t="str">
        <f>Facility_Name</f>
        <v xml:space="preserve">  </v>
      </c>
      <c r="G10" s="199"/>
      <c r="H10" s="199"/>
      <c r="I10" s="199"/>
      <c r="J10" s="11"/>
      <c r="K10" s="4"/>
      <c r="L10" s="17" t="str">
        <f>IF(ISBLANK(Facility_Name),"Enter in Part I","")</f>
        <v/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25">
      <c r="A11" s="4"/>
      <c r="B11" s="10"/>
      <c r="C11" s="12" t="str">
        <f>Part_I!$C$16</f>
        <v>Offer Data Form ID Name</v>
      </c>
      <c r="D11" s="12"/>
      <c r="E11" s="12"/>
      <c r="F11" s="198" t="str">
        <f>Offer_Data_Form_ID_Name</f>
        <v/>
      </c>
      <c r="G11" s="198"/>
      <c r="H11" s="198"/>
      <c r="I11" s="198"/>
      <c r="J11" s="11"/>
      <c r="K11" s="4"/>
      <c r="L11" s="17" t="str">
        <f>IF(Offer_Data_Form_ID_Name="","Enter in Part I","")</f>
        <v>Enter in Part I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x14ac:dyDescent="0.25">
      <c r="A12" s="4"/>
      <c r="B12" s="10"/>
      <c r="C12" s="12"/>
      <c r="D12" s="12"/>
      <c r="E12" s="12"/>
      <c r="F12" s="12"/>
      <c r="G12" s="12"/>
      <c r="H12" s="12"/>
      <c r="I12" s="12"/>
      <c r="J12" s="1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10"/>
      <c r="C13" s="197" t="s">
        <v>135</v>
      </c>
      <c r="D13" s="197"/>
      <c r="E13" s="197"/>
      <c r="F13" s="197"/>
      <c r="G13" s="197"/>
      <c r="H13" s="197"/>
      <c r="I13" s="197"/>
      <c r="J13" s="1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60" customHeight="1" x14ac:dyDescent="0.25">
      <c r="A14" s="4"/>
      <c r="B14" s="10"/>
      <c r="C14" s="88" t="s">
        <v>50</v>
      </c>
      <c r="D14" s="88" t="s">
        <v>51</v>
      </c>
      <c r="E14" s="88" t="s">
        <v>52</v>
      </c>
      <c r="F14" s="88" t="s">
        <v>71</v>
      </c>
      <c r="G14" s="88" t="s">
        <v>137</v>
      </c>
      <c r="H14" s="88" t="s">
        <v>138</v>
      </c>
      <c r="I14" s="88" t="s">
        <v>53</v>
      </c>
      <c r="J14" s="11"/>
      <c r="K14" s="4"/>
      <c r="L14" s="4"/>
      <c r="M14" s="4"/>
      <c r="N14" s="4"/>
      <c r="O14" s="4"/>
      <c r="P14" s="4"/>
      <c r="Q14" s="54" t="s">
        <v>54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5">
      <c r="A15" s="4"/>
      <c r="B15" s="10"/>
      <c r="C15" s="2" t="str">
        <f>"EB1-"&amp;TEXT($N15,"000")</f>
        <v>EB1-001</v>
      </c>
      <c r="D15" s="70"/>
      <c r="E15" s="70"/>
      <c r="F15" s="71"/>
      <c r="G15" s="72"/>
      <c r="H15" s="72"/>
      <c r="I15" s="70"/>
      <c r="J15" s="11"/>
      <c r="K15" s="4"/>
      <c r="L15" s="4"/>
      <c r="M15" s="4"/>
      <c r="N15" s="4">
        <v>1</v>
      </c>
      <c r="O15" s="4"/>
      <c r="P15" s="4"/>
      <c r="Q15" s="73" t="s">
        <v>55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x14ac:dyDescent="0.25">
      <c r="A16" s="4"/>
      <c r="B16" s="10"/>
      <c r="C16" s="2" t="str">
        <f t="shared" ref="C16:C54" si="0">"EB1-"&amp;TEXT($N16,"000")</f>
        <v>EB1-002</v>
      </c>
      <c r="D16" s="70"/>
      <c r="E16" s="70"/>
      <c r="F16" s="71"/>
      <c r="G16" s="72"/>
      <c r="H16" s="72"/>
      <c r="I16" s="70"/>
      <c r="J16" s="11"/>
      <c r="K16" s="4"/>
      <c r="L16" s="4"/>
      <c r="M16" s="4"/>
      <c r="N16" s="4">
        <f>N15+1</f>
        <v>2</v>
      </c>
      <c r="O16" s="4"/>
      <c r="P16" s="4"/>
      <c r="Q16" s="74" t="s">
        <v>56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A17" s="4"/>
      <c r="B17" s="10"/>
      <c r="C17" s="2" t="str">
        <f t="shared" si="0"/>
        <v>EB1-003</v>
      </c>
      <c r="D17" s="70"/>
      <c r="E17" s="70"/>
      <c r="F17" s="71"/>
      <c r="G17" s="72"/>
      <c r="H17" s="72"/>
      <c r="I17" s="70"/>
      <c r="J17" s="11"/>
      <c r="K17" s="4"/>
      <c r="L17" s="4"/>
      <c r="M17" s="4"/>
      <c r="N17" s="4">
        <f t="shared" ref="N17:N54" si="1">N16+1</f>
        <v>3</v>
      </c>
      <c r="O17" s="4"/>
      <c r="P17" s="4"/>
      <c r="Q17" s="75" t="s">
        <v>57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25">
      <c r="A18" s="4"/>
      <c r="B18" s="10"/>
      <c r="C18" s="2" t="str">
        <f t="shared" si="0"/>
        <v>EB1-004</v>
      </c>
      <c r="D18" s="70"/>
      <c r="E18" s="70"/>
      <c r="F18" s="71"/>
      <c r="G18" s="72"/>
      <c r="H18" s="72"/>
      <c r="I18" s="70"/>
      <c r="J18" s="11"/>
      <c r="K18" s="4"/>
      <c r="L18" s="4"/>
      <c r="M18" s="4"/>
      <c r="N18" s="4">
        <f t="shared" si="1"/>
        <v>4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x14ac:dyDescent="0.25">
      <c r="A19" s="4"/>
      <c r="B19" s="10"/>
      <c r="C19" s="2" t="str">
        <f t="shared" si="0"/>
        <v>EB1-005</v>
      </c>
      <c r="D19" s="70"/>
      <c r="E19" s="70"/>
      <c r="F19" s="71"/>
      <c r="G19" s="72"/>
      <c r="H19" s="72"/>
      <c r="I19" s="70"/>
      <c r="J19" s="11"/>
      <c r="K19" s="4"/>
      <c r="L19" s="4"/>
      <c r="M19" s="4"/>
      <c r="N19" s="4">
        <f t="shared" si="1"/>
        <v>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25">
      <c r="A20" s="4"/>
      <c r="B20" s="10"/>
      <c r="C20" s="2" t="str">
        <f t="shared" si="0"/>
        <v>EB1-006</v>
      </c>
      <c r="D20" s="70"/>
      <c r="E20" s="70"/>
      <c r="F20" s="71"/>
      <c r="G20" s="72"/>
      <c r="H20" s="72"/>
      <c r="I20" s="70"/>
      <c r="J20" s="11"/>
      <c r="K20" s="4"/>
      <c r="L20" s="4"/>
      <c r="M20" s="4"/>
      <c r="N20" s="4">
        <f t="shared" si="1"/>
        <v>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x14ac:dyDescent="0.25">
      <c r="A21" s="4"/>
      <c r="B21" s="10"/>
      <c r="C21" s="2" t="str">
        <f t="shared" si="0"/>
        <v>EB1-007</v>
      </c>
      <c r="D21" s="70"/>
      <c r="E21" s="70"/>
      <c r="F21" s="71"/>
      <c r="G21" s="72"/>
      <c r="H21" s="72"/>
      <c r="I21" s="70"/>
      <c r="J21" s="11"/>
      <c r="K21" s="4"/>
      <c r="L21" s="4"/>
      <c r="M21" s="4"/>
      <c r="N21" s="4">
        <f t="shared" si="1"/>
        <v>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x14ac:dyDescent="0.25">
      <c r="A22" s="4"/>
      <c r="B22" s="10"/>
      <c r="C22" s="2" t="str">
        <f t="shared" si="0"/>
        <v>EB1-008</v>
      </c>
      <c r="D22" s="70"/>
      <c r="E22" s="70"/>
      <c r="F22" s="71"/>
      <c r="G22" s="72"/>
      <c r="H22" s="72"/>
      <c r="I22" s="70"/>
      <c r="J22" s="11"/>
      <c r="K22" s="4"/>
      <c r="L22" s="4"/>
      <c r="M22" s="4"/>
      <c r="N22" s="4">
        <f t="shared" si="1"/>
        <v>8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25">
      <c r="A23" s="4"/>
      <c r="B23" s="10"/>
      <c r="C23" s="2" t="str">
        <f t="shared" si="0"/>
        <v>EB1-009</v>
      </c>
      <c r="D23" s="70"/>
      <c r="E23" s="70"/>
      <c r="F23" s="71"/>
      <c r="G23" s="72"/>
      <c r="H23" s="72"/>
      <c r="I23" s="70"/>
      <c r="J23" s="11"/>
      <c r="K23" s="4"/>
      <c r="L23" s="4"/>
      <c r="M23" s="4"/>
      <c r="N23" s="4">
        <f t="shared" si="1"/>
        <v>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x14ac:dyDescent="0.25">
      <c r="A24" s="4"/>
      <c r="B24" s="10"/>
      <c r="C24" s="2" t="str">
        <f t="shared" si="0"/>
        <v>EB1-010</v>
      </c>
      <c r="D24" s="70"/>
      <c r="E24" s="70"/>
      <c r="F24" s="71"/>
      <c r="G24" s="72"/>
      <c r="H24" s="72"/>
      <c r="I24" s="70"/>
      <c r="J24" s="11"/>
      <c r="K24" s="4"/>
      <c r="L24" s="4"/>
      <c r="M24" s="4"/>
      <c r="N24" s="4">
        <f t="shared" si="1"/>
        <v>10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x14ac:dyDescent="0.25">
      <c r="A25" s="4"/>
      <c r="B25" s="10"/>
      <c r="C25" s="2" t="str">
        <f t="shared" si="0"/>
        <v>EB1-011</v>
      </c>
      <c r="D25" s="70"/>
      <c r="E25" s="70"/>
      <c r="F25" s="71"/>
      <c r="G25" s="72"/>
      <c r="H25" s="72"/>
      <c r="I25" s="70"/>
      <c r="J25" s="11"/>
      <c r="K25" s="4"/>
      <c r="L25" s="4"/>
      <c r="M25" s="4"/>
      <c r="N25" s="4">
        <f t="shared" si="1"/>
        <v>11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25">
      <c r="A26" s="4"/>
      <c r="B26" s="10"/>
      <c r="C26" s="2" t="str">
        <f t="shared" si="0"/>
        <v>EB1-012</v>
      </c>
      <c r="D26" s="70"/>
      <c r="E26" s="70"/>
      <c r="F26" s="71"/>
      <c r="G26" s="72"/>
      <c r="H26" s="72"/>
      <c r="I26" s="70"/>
      <c r="J26" s="11"/>
      <c r="K26" s="4"/>
      <c r="L26" s="4"/>
      <c r="M26" s="4"/>
      <c r="N26" s="4">
        <f t="shared" si="1"/>
        <v>12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25">
      <c r="A27" s="4"/>
      <c r="B27" s="10"/>
      <c r="C27" s="2" t="str">
        <f t="shared" si="0"/>
        <v>EB1-013</v>
      </c>
      <c r="D27" s="70"/>
      <c r="E27" s="70"/>
      <c r="F27" s="71"/>
      <c r="G27" s="72"/>
      <c r="H27" s="72"/>
      <c r="I27" s="70"/>
      <c r="J27" s="11"/>
      <c r="K27" s="4"/>
      <c r="L27" s="4"/>
      <c r="M27" s="4"/>
      <c r="N27" s="4">
        <f t="shared" si="1"/>
        <v>13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25">
      <c r="A28" s="4"/>
      <c r="B28" s="10"/>
      <c r="C28" s="2" t="str">
        <f t="shared" si="0"/>
        <v>EB1-014</v>
      </c>
      <c r="D28" s="70"/>
      <c r="E28" s="70"/>
      <c r="F28" s="71"/>
      <c r="G28" s="72"/>
      <c r="H28" s="72"/>
      <c r="I28" s="70"/>
      <c r="J28" s="11"/>
      <c r="K28" s="4"/>
      <c r="L28" s="4"/>
      <c r="M28" s="4"/>
      <c r="N28" s="4">
        <f t="shared" si="1"/>
        <v>14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25">
      <c r="A29" s="4"/>
      <c r="B29" s="10"/>
      <c r="C29" s="2" t="str">
        <f t="shared" si="0"/>
        <v>EB1-015</v>
      </c>
      <c r="D29" s="70"/>
      <c r="E29" s="70"/>
      <c r="F29" s="71"/>
      <c r="G29" s="72"/>
      <c r="H29" s="72"/>
      <c r="I29" s="70"/>
      <c r="J29" s="11"/>
      <c r="K29" s="4"/>
      <c r="L29" s="4"/>
      <c r="M29" s="4"/>
      <c r="N29" s="4">
        <f t="shared" si="1"/>
        <v>15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25">
      <c r="A30" s="4"/>
      <c r="B30" s="10"/>
      <c r="C30" s="2" t="str">
        <f t="shared" si="0"/>
        <v>EB1-016</v>
      </c>
      <c r="D30" s="70"/>
      <c r="E30" s="70"/>
      <c r="F30" s="71"/>
      <c r="G30" s="72"/>
      <c r="H30" s="72"/>
      <c r="I30" s="70"/>
      <c r="J30" s="11"/>
      <c r="K30" s="4"/>
      <c r="L30" s="4"/>
      <c r="M30" s="4"/>
      <c r="N30" s="4">
        <f t="shared" si="1"/>
        <v>16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25">
      <c r="A31" s="4"/>
      <c r="B31" s="10"/>
      <c r="C31" s="2" t="str">
        <f t="shared" si="0"/>
        <v>EB1-017</v>
      </c>
      <c r="D31" s="70"/>
      <c r="E31" s="70"/>
      <c r="F31" s="71"/>
      <c r="G31" s="72"/>
      <c r="H31" s="72"/>
      <c r="I31" s="70"/>
      <c r="J31" s="11"/>
      <c r="K31" s="4"/>
      <c r="L31" s="4"/>
      <c r="M31" s="4"/>
      <c r="N31" s="4">
        <f t="shared" si="1"/>
        <v>17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x14ac:dyDescent="0.25">
      <c r="A32" s="4"/>
      <c r="B32" s="10"/>
      <c r="C32" s="2" t="str">
        <f t="shared" si="0"/>
        <v>EB1-018</v>
      </c>
      <c r="D32" s="70"/>
      <c r="E32" s="70"/>
      <c r="F32" s="71"/>
      <c r="G32" s="72"/>
      <c r="H32" s="72"/>
      <c r="I32" s="70"/>
      <c r="J32" s="11"/>
      <c r="K32" s="4"/>
      <c r="L32" s="4"/>
      <c r="M32" s="4"/>
      <c r="N32" s="4">
        <f t="shared" si="1"/>
        <v>18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x14ac:dyDescent="0.25">
      <c r="A33" s="4"/>
      <c r="B33" s="10"/>
      <c r="C33" s="2" t="str">
        <f t="shared" si="0"/>
        <v>EB1-019</v>
      </c>
      <c r="D33" s="70"/>
      <c r="E33" s="70"/>
      <c r="F33" s="71"/>
      <c r="G33" s="72"/>
      <c r="H33" s="72"/>
      <c r="I33" s="70"/>
      <c r="J33" s="11"/>
      <c r="K33" s="4"/>
      <c r="L33" s="4"/>
      <c r="M33" s="4"/>
      <c r="N33" s="4">
        <f t="shared" si="1"/>
        <v>19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25">
      <c r="A34" s="4"/>
      <c r="B34" s="10"/>
      <c r="C34" s="2" t="str">
        <f t="shared" si="0"/>
        <v>EB1-020</v>
      </c>
      <c r="D34" s="70"/>
      <c r="E34" s="70"/>
      <c r="F34" s="71"/>
      <c r="G34" s="72"/>
      <c r="H34" s="72"/>
      <c r="I34" s="70"/>
      <c r="J34" s="11"/>
      <c r="K34" s="4"/>
      <c r="L34" s="4"/>
      <c r="M34" s="4"/>
      <c r="N34" s="4">
        <f t="shared" si="1"/>
        <v>20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x14ac:dyDescent="0.25">
      <c r="A35" s="4"/>
      <c r="B35" s="10"/>
      <c r="C35" s="2" t="str">
        <f t="shared" si="0"/>
        <v>EB1-021</v>
      </c>
      <c r="D35" s="70"/>
      <c r="E35" s="70"/>
      <c r="F35" s="71"/>
      <c r="G35" s="72"/>
      <c r="H35" s="72"/>
      <c r="I35" s="70"/>
      <c r="J35" s="11"/>
      <c r="K35" s="4"/>
      <c r="L35" s="4"/>
      <c r="M35" s="4"/>
      <c r="N35" s="4">
        <f t="shared" si="1"/>
        <v>21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25">
      <c r="A36" s="4"/>
      <c r="B36" s="10"/>
      <c r="C36" s="2" t="str">
        <f t="shared" si="0"/>
        <v>EB1-022</v>
      </c>
      <c r="D36" s="70"/>
      <c r="E36" s="70"/>
      <c r="F36" s="71"/>
      <c r="G36" s="72"/>
      <c r="H36" s="72"/>
      <c r="I36" s="70"/>
      <c r="J36" s="11"/>
      <c r="K36" s="4"/>
      <c r="L36" s="4"/>
      <c r="M36" s="4"/>
      <c r="N36" s="4">
        <f t="shared" si="1"/>
        <v>22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x14ac:dyDescent="0.25">
      <c r="A37" s="4"/>
      <c r="B37" s="10"/>
      <c r="C37" s="2" t="str">
        <f t="shared" si="0"/>
        <v>EB1-023</v>
      </c>
      <c r="D37" s="70"/>
      <c r="E37" s="70"/>
      <c r="F37" s="71"/>
      <c r="G37" s="72"/>
      <c r="H37" s="72"/>
      <c r="I37" s="70"/>
      <c r="J37" s="11"/>
      <c r="K37" s="4"/>
      <c r="L37" s="4"/>
      <c r="M37" s="4"/>
      <c r="N37" s="4">
        <f t="shared" si="1"/>
        <v>23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5">
      <c r="A38" s="4"/>
      <c r="B38" s="10"/>
      <c r="C38" s="2" t="str">
        <f t="shared" si="0"/>
        <v>EB1-024</v>
      </c>
      <c r="D38" s="70"/>
      <c r="E38" s="70"/>
      <c r="F38" s="71"/>
      <c r="G38" s="72"/>
      <c r="H38" s="72"/>
      <c r="I38" s="70"/>
      <c r="J38" s="11"/>
      <c r="K38" s="4"/>
      <c r="L38" s="4"/>
      <c r="M38" s="4"/>
      <c r="N38" s="4">
        <f t="shared" si="1"/>
        <v>24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x14ac:dyDescent="0.25">
      <c r="A39" s="4"/>
      <c r="B39" s="10"/>
      <c r="C39" s="2" t="str">
        <f t="shared" si="0"/>
        <v>EB1-025</v>
      </c>
      <c r="D39" s="70"/>
      <c r="E39" s="70"/>
      <c r="F39" s="71"/>
      <c r="G39" s="72"/>
      <c r="H39" s="72"/>
      <c r="I39" s="70"/>
      <c r="J39" s="11"/>
      <c r="K39" s="4"/>
      <c r="L39" s="4"/>
      <c r="M39" s="4"/>
      <c r="N39" s="4">
        <f t="shared" si="1"/>
        <v>25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25">
      <c r="A40" s="4"/>
      <c r="B40" s="10"/>
      <c r="C40" s="2" t="str">
        <f t="shared" si="0"/>
        <v>EB1-026</v>
      </c>
      <c r="D40" s="70"/>
      <c r="E40" s="70"/>
      <c r="F40" s="71"/>
      <c r="G40" s="72"/>
      <c r="H40" s="72"/>
      <c r="I40" s="70"/>
      <c r="J40" s="11"/>
      <c r="K40" s="4"/>
      <c r="L40" s="4"/>
      <c r="M40" s="4"/>
      <c r="N40" s="4">
        <f t="shared" si="1"/>
        <v>26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x14ac:dyDescent="0.25">
      <c r="A41" s="4"/>
      <c r="B41" s="10"/>
      <c r="C41" s="2" t="str">
        <f t="shared" si="0"/>
        <v>EB1-027</v>
      </c>
      <c r="D41" s="70"/>
      <c r="E41" s="70"/>
      <c r="F41" s="71"/>
      <c r="G41" s="72"/>
      <c r="H41" s="72"/>
      <c r="I41" s="70"/>
      <c r="J41" s="11"/>
      <c r="K41" s="4"/>
      <c r="L41" s="4"/>
      <c r="M41" s="4"/>
      <c r="N41" s="4">
        <f t="shared" si="1"/>
        <v>27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x14ac:dyDescent="0.25">
      <c r="A42" s="4"/>
      <c r="B42" s="10"/>
      <c r="C42" s="2" t="str">
        <f t="shared" si="0"/>
        <v>EB1-028</v>
      </c>
      <c r="D42" s="70"/>
      <c r="E42" s="70"/>
      <c r="F42" s="71"/>
      <c r="G42" s="72"/>
      <c r="H42" s="72"/>
      <c r="I42" s="70"/>
      <c r="J42" s="11"/>
      <c r="K42" s="4"/>
      <c r="L42" s="4"/>
      <c r="M42" s="4"/>
      <c r="N42" s="4">
        <f t="shared" si="1"/>
        <v>28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x14ac:dyDescent="0.25">
      <c r="A43" s="4"/>
      <c r="B43" s="10"/>
      <c r="C43" s="2" t="str">
        <f t="shared" si="0"/>
        <v>EB1-029</v>
      </c>
      <c r="D43" s="70"/>
      <c r="E43" s="70"/>
      <c r="F43" s="71"/>
      <c r="G43" s="72"/>
      <c r="H43" s="72"/>
      <c r="I43" s="70"/>
      <c r="J43" s="11"/>
      <c r="K43" s="4"/>
      <c r="L43" s="4"/>
      <c r="M43" s="4"/>
      <c r="N43" s="4">
        <f t="shared" si="1"/>
        <v>29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x14ac:dyDescent="0.25">
      <c r="A44" s="4"/>
      <c r="B44" s="10"/>
      <c r="C44" s="2" t="str">
        <f t="shared" si="0"/>
        <v>EB1-030</v>
      </c>
      <c r="D44" s="70"/>
      <c r="E44" s="70"/>
      <c r="F44" s="71"/>
      <c r="G44" s="72"/>
      <c r="H44" s="72"/>
      <c r="I44" s="70"/>
      <c r="J44" s="11"/>
      <c r="K44" s="4"/>
      <c r="L44" s="4"/>
      <c r="M44" s="4"/>
      <c r="N44" s="4">
        <f t="shared" si="1"/>
        <v>30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x14ac:dyDescent="0.25">
      <c r="A45" s="4"/>
      <c r="B45" s="10"/>
      <c r="C45" s="2" t="str">
        <f t="shared" si="0"/>
        <v>EB1-031</v>
      </c>
      <c r="D45" s="70"/>
      <c r="E45" s="70"/>
      <c r="F45" s="71"/>
      <c r="G45" s="72"/>
      <c r="H45" s="72"/>
      <c r="I45" s="70"/>
      <c r="J45" s="11"/>
      <c r="K45" s="4"/>
      <c r="L45" s="4"/>
      <c r="M45" s="4"/>
      <c r="N45" s="4">
        <f t="shared" si="1"/>
        <v>31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25">
      <c r="A46" s="4"/>
      <c r="B46" s="10"/>
      <c r="C46" s="2" t="str">
        <f t="shared" si="0"/>
        <v>EB1-032</v>
      </c>
      <c r="D46" s="70"/>
      <c r="E46" s="70"/>
      <c r="F46" s="71"/>
      <c r="G46" s="72"/>
      <c r="H46" s="72"/>
      <c r="I46" s="70"/>
      <c r="J46" s="11"/>
      <c r="K46" s="4"/>
      <c r="L46" s="4"/>
      <c r="M46" s="4"/>
      <c r="N46" s="4">
        <f t="shared" si="1"/>
        <v>32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x14ac:dyDescent="0.25">
      <c r="A47" s="4"/>
      <c r="B47" s="10"/>
      <c r="C47" s="2" t="str">
        <f t="shared" si="0"/>
        <v>EB1-033</v>
      </c>
      <c r="D47" s="70"/>
      <c r="E47" s="70"/>
      <c r="F47" s="71"/>
      <c r="G47" s="72"/>
      <c r="H47" s="72"/>
      <c r="I47" s="70"/>
      <c r="J47" s="11"/>
      <c r="K47" s="4"/>
      <c r="L47" s="4"/>
      <c r="M47" s="4"/>
      <c r="N47" s="4">
        <f t="shared" si="1"/>
        <v>33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x14ac:dyDescent="0.25">
      <c r="A48" s="4"/>
      <c r="B48" s="10"/>
      <c r="C48" s="2" t="str">
        <f t="shared" si="0"/>
        <v>EB1-034</v>
      </c>
      <c r="D48" s="70"/>
      <c r="E48" s="70"/>
      <c r="F48" s="71"/>
      <c r="G48" s="72"/>
      <c r="H48" s="72"/>
      <c r="I48" s="70"/>
      <c r="J48" s="11"/>
      <c r="K48" s="4"/>
      <c r="L48" s="4"/>
      <c r="M48" s="4"/>
      <c r="N48" s="4">
        <f t="shared" si="1"/>
        <v>34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x14ac:dyDescent="0.25">
      <c r="A49" s="4"/>
      <c r="B49" s="10"/>
      <c r="C49" s="2" t="str">
        <f t="shared" si="0"/>
        <v>EB1-035</v>
      </c>
      <c r="D49" s="70"/>
      <c r="E49" s="70"/>
      <c r="F49" s="71"/>
      <c r="G49" s="72"/>
      <c r="H49" s="72"/>
      <c r="I49" s="70"/>
      <c r="J49" s="11"/>
      <c r="K49" s="4"/>
      <c r="L49" s="4"/>
      <c r="M49" s="4"/>
      <c r="N49" s="4">
        <f t="shared" si="1"/>
        <v>35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25">
      <c r="A50" s="4"/>
      <c r="B50" s="10"/>
      <c r="C50" s="2" t="str">
        <f t="shared" si="0"/>
        <v>EB1-036</v>
      </c>
      <c r="D50" s="70"/>
      <c r="E50" s="70"/>
      <c r="F50" s="71"/>
      <c r="G50" s="72"/>
      <c r="H50" s="72"/>
      <c r="I50" s="70"/>
      <c r="J50" s="11"/>
      <c r="K50" s="4"/>
      <c r="L50" s="4"/>
      <c r="M50" s="4"/>
      <c r="N50" s="4">
        <f t="shared" si="1"/>
        <v>36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x14ac:dyDescent="0.25">
      <c r="A51" s="4"/>
      <c r="B51" s="10"/>
      <c r="C51" s="2" t="str">
        <f t="shared" si="0"/>
        <v>EB1-037</v>
      </c>
      <c r="D51" s="70"/>
      <c r="E51" s="70"/>
      <c r="F51" s="71"/>
      <c r="G51" s="72"/>
      <c r="H51" s="72"/>
      <c r="I51" s="70"/>
      <c r="J51" s="11"/>
      <c r="K51" s="4"/>
      <c r="L51" s="4"/>
      <c r="M51" s="4"/>
      <c r="N51" s="4">
        <f t="shared" si="1"/>
        <v>37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x14ac:dyDescent="0.25">
      <c r="A52" s="4"/>
      <c r="B52" s="10"/>
      <c r="C52" s="2" t="str">
        <f t="shared" si="0"/>
        <v>EB1-038</v>
      </c>
      <c r="D52" s="70"/>
      <c r="E52" s="70"/>
      <c r="F52" s="71"/>
      <c r="G52" s="72"/>
      <c r="H52" s="72"/>
      <c r="I52" s="70"/>
      <c r="J52" s="11"/>
      <c r="K52" s="4"/>
      <c r="L52" s="4"/>
      <c r="M52" s="4"/>
      <c r="N52" s="4">
        <f t="shared" si="1"/>
        <v>38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x14ac:dyDescent="0.25">
      <c r="A53" s="4"/>
      <c r="B53" s="10"/>
      <c r="C53" s="2" t="str">
        <f t="shared" si="0"/>
        <v>EB1-039</v>
      </c>
      <c r="D53" s="70"/>
      <c r="E53" s="70"/>
      <c r="F53" s="71"/>
      <c r="G53" s="72"/>
      <c r="H53" s="72"/>
      <c r="I53" s="70"/>
      <c r="J53" s="11"/>
      <c r="K53" s="4"/>
      <c r="L53" s="4"/>
      <c r="M53" s="4"/>
      <c r="N53" s="4">
        <f t="shared" si="1"/>
        <v>39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x14ac:dyDescent="0.25">
      <c r="A54" s="4"/>
      <c r="B54" s="10"/>
      <c r="C54" s="2" t="str">
        <f t="shared" si="0"/>
        <v>EB1-040</v>
      </c>
      <c r="D54" s="70"/>
      <c r="E54" s="70"/>
      <c r="F54" s="71"/>
      <c r="G54" s="72"/>
      <c r="H54" s="72"/>
      <c r="I54" s="70"/>
      <c r="J54" s="11"/>
      <c r="K54" s="4"/>
      <c r="L54" s="4"/>
      <c r="M54" s="4"/>
      <c r="N54" s="4">
        <f t="shared" si="1"/>
        <v>40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25">
      <c r="A55" s="4"/>
      <c r="B55" s="10"/>
      <c r="C55" s="8"/>
      <c r="D55" s="8"/>
      <c r="E55" s="8"/>
      <c r="F55" s="8"/>
      <c r="G55" s="8"/>
      <c r="H55" s="8"/>
      <c r="I55" s="8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x14ac:dyDescent="0.25">
      <c r="A56" s="4"/>
      <c r="B56" s="10"/>
      <c r="C56" s="60" t="s">
        <v>58</v>
      </c>
      <c r="D56" s="12"/>
      <c r="E56" s="12"/>
      <c r="F56" s="12"/>
      <c r="G56" s="12"/>
      <c r="H56" s="12"/>
      <c r="I56" s="12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x14ac:dyDescent="0.25">
      <c r="A57" s="4"/>
      <c r="B57" s="10"/>
      <c r="C57" s="21">
        <f>COUNTIF($D$15:$D$54,$D57)</f>
        <v>0</v>
      </c>
      <c r="D57" s="8" t="str">
        <f>$Q$15</f>
        <v>Development</v>
      </c>
      <c r="E57" s="9"/>
      <c r="F57" s="76">
        <f t="shared" ref="F57:H59" si="2">SUMIF($D$15:$D$54,$D57,F$15:F$54)</f>
        <v>0</v>
      </c>
      <c r="G57" s="77">
        <f t="shared" si="2"/>
        <v>0</v>
      </c>
      <c r="H57" s="77">
        <f t="shared" si="2"/>
        <v>0</v>
      </c>
      <c r="I57" s="12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x14ac:dyDescent="0.25">
      <c r="A58" s="4"/>
      <c r="B58" s="10"/>
      <c r="C58" s="22">
        <f>COUNTIF($D$15:$D$54,$D58)</f>
        <v>0</v>
      </c>
      <c r="D58" s="12" t="str">
        <f>$Q$16</f>
        <v>Construction</v>
      </c>
      <c r="E58" s="11"/>
      <c r="F58" s="78">
        <f t="shared" si="2"/>
        <v>0</v>
      </c>
      <c r="G58" s="79">
        <f t="shared" si="2"/>
        <v>0</v>
      </c>
      <c r="H58" s="79">
        <f t="shared" si="2"/>
        <v>0</v>
      </c>
      <c r="I58" s="12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x14ac:dyDescent="0.25">
      <c r="A59" s="4"/>
      <c r="B59" s="10"/>
      <c r="C59" s="22">
        <f>COUNTIF($D$15:$D$54,$D59)</f>
        <v>0</v>
      </c>
      <c r="D59" s="12" t="str">
        <f>$Q$17</f>
        <v>Operation</v>
      </c>
      <c r="E59" s="11"/>
      <c r="F59" s="78">
        <f t="shared" si="2"/>
        <v>0</v>
      </c>
      <c r="G59" s="79">
        <f t="shared" si="2"/>
        <v>0</v>
      </c>
      <c r="H59" s="79">
        <f t="shared" si="2"/>
        <v>0</v>
      </c>
      <c r="I59" s="12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x14ac:dyDescent="0.25">
      <c r="A60" s="4"/>
      <c r="B60" s="10"/>
      <c r="C60" s="81">
        <f>SUM(C57:C59)</f>
        <v>0</v>
      </c>
      <c r="D60" s="82" t="s">
        <v>25</v>
      </c>
      <c r="E60" s="83"/>
      <c r="F60" s="84">
        <f>SUM(F57:F59)</f>
        <v>0</v>
      </c>
      <c r="G60" s="85">
        <f>SUM(G57:G59)</f>
        <v>0</v>
      </c>
      <c r="H60" s="85">
        <f>SUM(H57:H59)</f>
        <v>0</v>
      </c>
      <c r="I60" s="80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x14ac:dyDescent="0.25">
      <c r="A61" s="4"/>
      <c r="B61" s="13"/>
      <c r="C61" s="14"/>
      <c r="D61" s="14"/>
      <c r="E61" s="14"/>
      <c r="F61" s="14"/>
      <c r="G61" s="14"/>
      <c r="H61" s="14"/>
      <c r="I61" s="14"/>
      <c r="J61" s="1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</sheetData>
  <sheetProtection password="EA31" sheet="1" objects="1" scenarios="1"/>
  <mergeCells count="9">
    <mergeCell ref="C13:I13"/>
    <mergeCell ref="F11:I11"/>
    <mergeCell ref="C3:I3"/>
    <mergeCell ref="C4:I4"/>
    <mergeCell ref="C6:I6"/>
    <mergeCell ref="F9:I9"/>
    <mergeCell ref="F10:I10"/>
    <mergeCell ref="C5:I5"/>
    <mergeCell ref="C7:I7"/>
  </mergeCells>
  <dataValidations count="1">
    <dataValidation type="list" allowBlank="1" showInputMessage="1" showErrorMessage="1" prompt="Select Phase from Drop-down menu" sqref="D15:D54" xr:uid="{00000000-0002-0000-0400-000000000000}">
      <formula1>$Q$15:$Q$18</formula1>
    </dataValidation>
  </dataValidations>
  <pageMargins left="0.95" right="0.75" top="0.5" bottom="0.5" header="0.3" footer="0.3"/>
  <pageSetup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28"/>
  <sheetViews>
    <sheetView workbookViewId="0"/>
  </sheetViews>
  <sheetFormatPr defaultRowHeight="15" x14ac:dyDescent="0.25"/>
  <cols>
    <col min="1" max="1" width="4.85546875" customWidth="1"/>
    <col min="2" max="2" width="6" customWidth="1"/>
    <col min="4" max="4" width="18.85546875" customWidth="1"/>
    <col min="5" max="5" width="10.85546875" customWidth="1"/>
    <col min="6" max="6" width="26.5703125" customWidth="1"/>
    <col min="7" max="7" width="13.140625" customWidth="1"/>
    <col min="8" max="8" width="17" customWidth="1"/>
    <col min="9" max="9" width="6.85546875" customWidth="1"/>
    <col min="10" max="10" width="3.85546875" customWidth="1"/>
  </cols>
  <sheetData>
    <row r="1" spans="1:2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4"/>
      <c r="B2" s="65"/>
      <c r="C2" s="145" t="str">
        <f>Part_I!$C$2</f>
        <v>DRAFT / All Contents Subject to Further Deliberation and Final Decision</v>
      </c>
      <c r="D2" s="7"/>
      <c r="E2" s="7"/>
      <c r="F2" s="7"/>
      <c r="G2" s="7"/>
      <c r="H2" s="8"/>
      <c r="I2" s="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8.75" x14ac:dyDescent="0.3">
      <c r="A3" s="4"/>
      <c r="B3" s="66"/>
      <c r="C3" s="158" t="s">
        <v>48</v>
      </c>
      <c r="D3" s="158"/>
      <c r="E3" s="158"/>
      <c r="F3" s="158"/>
      <c r="G3" s="158"/>
      <c r="H3" s="158"/>
      <c r="I3" s="1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4"/>
      <c r="B4" s="67"/>
      <c r="C4" s="159" t="s">
        <v>49</v>
      </c>
      <c r="D4" s="159"/>
      <c r="E4" s="159"/>
      <c r="F4" s="159"/>
      <c r="G4" s="159"/>
      <c r="H4" s="159"/>
      <c r="I4" s="1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4"/>
      <c r="B5" s="67"/>
      <c r="C5" s="159" t="s">
        <v>104</v>
      </c>
      <c r="D5" s="159"/>
      <c r="E5" s="159"/>
      <c r="F5" s="159"/>
      <c r="G5" s="159"/>
      <c r="H5" s="159"/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customHeight="1" x14ac:dyDescent="0.25">
      <c r="A6" s="4"/>
      <c r="B6" s="10"/>
      <c r="C6" s="197" t="s">
        <v>107</v>
      </c>
      <c r="D6" s="197"/>
      <c r="E6" s="197"/>
      <c r="F6" s="197"/>
      <c r="G6" s="197"/>
      <c r="H6" s="197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3.5" customHeight="1" x14ac:dyDescent="0.25">
      <c r="A7" s="4"/>
      <c r="B7" s="10"/>
      <c r="C7" s="197" t="s">
        <v>136</v>
      </c>
      <c r="D7" s="197"/>
      <c r="E7" s="197"/>
      <c r="F7" s="197"/>
      <c r="G7" s="197"/>
      <c r="H7" s="197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5">
      <c r="A8" s="4"/>
      <c r="B8" s="10"/>
      <c r="C8" s="69"/>
      <c r="D8" s="12"/>
      <c r="E8" s="12"/>
      <c r="F8" s="12"/>
      <c r="G8" s="12"/>
      <c r="H8" s="12"/>
      <c r="I8" s="1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4"/>
      <c r="B9" s="86"/>
      <c r="C9" s="12" t="str">
        <f>Part_I!$C$9</f>
        <v>Proposer Name</v>
      </c>
      <c r="D9" s="12"/>
      <c r="E9" s="12"/>
      <c r="F9" s="171" t="str">
        <f>Project_Sponsor</f>
        <v xml:space="preserve">  </v>
      </c>
      <c r="G9" s="171"/>
      <c r="H9" s="171"/>
      <c r="I9" s="11"/>
      <c r="J9" s="4"/>
      <c r="K9" s="17" t="str">
        <f>IF(ISBLANK(Project_Sponsor),"Enter in Part I","")</f>
        <v/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x14ac:dyDescent="0.25">
      <c r="A10" s="4"/>
      <c r="B10" s="86"/>
      <c r="C10" s="12" t="str">
        <f>Part_I!$C$11</f>
        <v>Offshore Wind Generation Facility Name</v>
      </c>
      <c r="D10" s="12"/>
      <c r="E10" s="12"/>
      <c r="F10" s="171" t="str">
        <f>Facility_Name</f>
        <v xml:space="preserve">  </v>
      </c>
      <c r="G10" s="171"/>
      <c r="H10" s="171"/>
      <c r="I10" s="11"/>
      <c r="J10" s="4"/>
      <c r="K10" s="17" t="str">
        <f>IF(ISBLANK(Facility_Name),"Enter in Part I","")</f>
        <v/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4"/>
      <c r="B11" s="86"/>
      <c r="C11" s="12" t="str">
        <f>Part_I!$C$16</f>
        <v>Offer Data Form ID Name</v>
      </c>
      <c r="D11" s="12"/>
      <c r="E11" s="12"/>
      <c r="F11" s="198" t="str">
        <f>Offer_Data_Form_ID_Name</f>
        <v/>
      </c>
      <c r="G11" s="198"/>
      <c r="H11" s="198"/>
      <c r="I11" s="11"/>
      <c r="J11" s="4"/>
      <c r="K11" s="17" t="str">
        <f>IF(Offer_Data_Form_ID_Name="","Enter in Part I","")</f>
        <v>Enter in Part I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4"/>
      <c r="B12" s="86"/>
      <c r="C12" s="12"/>
      <c r="D12" s="12"/>
      <c r="E12" s="12"/>
      <c r="F12" s="12"/>
      <c r="G12" s="12"/>
      <c r="H12" s="12"/>
      <c r="I12" s="1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" customHeight="1" x14ac:dyDescent="0.25">
      <c r="A13" s="4"/>
      <c r="B13" s="10"/>
      <c r="C13" s="200" t="s">
        <v>135</v>
      </c>
      <c r="D13" s="200"/>
      <c r="E13" s="200"/>
      <c r="F13" s="200"/>
      <c r="G13" s="200"/>
      <c r="H13" s="200"/>
      <c r="I13" s="1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" x14ac:dyDescent="0.25">
      <c r="A14" s="4"/>
      <c r="B14" s="10"/>
      <c r="C14" s="88" t="s">
        <v>59</v>
      </c>
      <c r="D14" s="88" t="s">
        <v>51</v>
      </c>
      <c r="E14" s="185" t="s">
        <v>139</v>
      </c>
      <c r="F14" s="186"/>
      <c r="G14" s="88" t="s">
        <v>72</v>
      </c>
      <c r="H14" s="88" t="s">
        <v>105</v>
      </c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4"/>
      <c r="B15" s="10"/>
      <c r="C15" s="2" t="str">
        <f>"EB2-"&amp;TEXT($P15,"000")</f>
        <v>EB2-001</v>
      </c>
      <c r="D15" s="70"/>
      <c r="E15" s="201"/>
      <c r="F15" s="202"/>
      <c r="G15" s="71"/>
      <c r="H15" s="72"/>
      <c r="I15" s="11"/>
      <c r="J15" s="4"/>
      <c r="K15" s="4"/>
      <c r="L15" s="4"/>
      <c r="M15" s="4"/>
      <c r="N15" s="4"/>
      <c r="O15" s="4"/>
      <c r="P15" s="4">
        <v>1</v>
      </c>
      <c r="Q15" s="4"/>
      <c r="R15" s="4"/>
      <c r="S15" s="4"/>
      <c r="T15" s="4"/>
      <c r="U15" s="4"/>
      <c r="V15" s="4"/>
      <c r="W15" s="4"/>
      <c r="X15" s="4"/>
    </row>
    <row r="16" spans="1:24" x14ac:dyDescent="0.25">
      <c r="A16" s="4"/>
      <c r="B16" s="10"/>
      <c r="C16" s="2" t="str">
        <f t="shared" ref="C16:C54" si="0">"EB2-"&amp;TEXT($P16,"000")</f>
        <v>EB2-002</v>
      </c>
      <c r="D16" s="70"/>
      <c r="E16" s="201"/>
      <c r="F16" s="202"/>
      <c r="G16" s="71"/>
      <c r="H16" s="72"/>
      <c r="I16" s="11"/>
      <c r="J16" s="4"/>
      <c r="K16" s="4"/>
      <c r="L16" s="4"/>
      <c r="M16" s="4"/>
      <c r="N16" s="4"/>
      <c r="O16" s="4"/>
      <c r="P16" s="4">
        <f>P15+1</f>
        <v>2</v>
      </c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4"/>
      <c r="B17" s="10"/>
      <c r="C17" s="2" t="str">
        <f t="shared" si="0"/>
        <v>EB2-003</v>
      </c>
      <c r="D17" s="70"/>
      <c r="E17" s="201"/>
      <c r="F17" s="202"/>
      <c r="G17" s="71"/>
      <c r="H17" s="72"/>
      <c r="I17" s="11"/>
      <c r="J17" s="4"/>
      <c r="K17" s="4"/>
      <c r="L17" s="4"/>
      <c r="M17" s="4"/>
      <c r="N17" s="4"/>
      <c r="O17" s="4"/>
      <c r="P17" s="4">
        <f t="shared" ref="P17:P54" si="1">P16+1</f>
        <v>3</v>
      </c>
      <c r="Q17" s="4"/>
      <c r="R17" s="4"/>
      <c r="S17" s="4"/>
      <c r="T17" s="4"/>
      <c r="U17" s="4"/>
      <c r="V17" s="4"/>
      <c r="W17" s="4"/>
      <c r="X17" s="4"/>
    </row>
    <row r="18" spans="1:24" x14ac:dyDescent="0.25">
      <c r="A18" s="4"/>
      <c r="B18" s="10"/>
      <c r="C18" s="2" t="str">
        <f t="shared" si="0"/>
        <v>EB2-004</v>
      </c>
      <c r="D18" s="70"/>
      <c r="E18" s="201"/>
      <c r="F18" s="202"/>
      <c r="G18" s="71"/>
      <c r="H18" s="72"/>
      <c r="I18" s="11"/>
      <c r="J18" s="4"/>
      <c r="K18" s="4"/>
      <c r="L18" s="4"/>
      <c r="M18" s="4"/>
      <c r="N18" s="4"/>
      <c r="O18" s="4"/>
      <c r="P18" s="4">
        <f t="shared" si="1"/>
        <v>4</v>
      </c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4"/>
      <c r="B19" s="10"/>
      <c r="C19" s="2" t="str">
        <f t="shared" si="0"/>
        <v>EB2-005</v>
      </c>
      <c r="D19" s="70"/>
      <c r="E19" s="201"/>
      <c r="F19" s="202"/>
      <c r="G19" s="71"/>
      <c r="H19" s="72"/>
      <c r="I19" s="11"/>
      <c r="J19" s="4"/>
      <c r="K19" s="4"/>
      <c r="L19" s="4"/>
      <c r="M19" s="4"/>
      <c r="N19" s="4"/>
      <c r="O19" s="4"/>
      <c r="P19" s="4">
        <f t="shared" si="1"/>
        <v>5</v>
      </c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10"/>
      <c r="C20" s="2" t="str">
        <f t="shared" si="0"/>
        <v>EB2-006</v>
      </c>
      <c r="D20" s="70"/>
      <c r="E20" s="201"/>
      <c r="F20" s="202"/>
      <c r="G20" s="71"/>
      <c r="H20" s="72"/>
      <c r="I20" s="11"/>
      <c r="J20" s="4"/>
      <c r="K20" s="4"/>
      <c r="L20" s="4"/>
      <c r="M20" s="4"/>
      <c r="N20" s="4"/>
      <c r="O20" s="4"/>
      <c r="P20" s="4">
        <f t="shared" si="1"/>
        <v>6</v>
      </c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4"/>
      <c r="B21" s="10"/>
      <c r="C21" s="2" t="str">
        <f t="shared" si="0"/>
        <v>EB2-007</v>
      </c>
      <c r="D21" s="70"/>
      <c r="E21" s="201"/>
      <c r="F21" s="202"/>
      <c r="G21" s="71"/>
      <c r="H21" s="72"/>
      <c r="I21" s="11"/>
      <c r="J21" s="4"/>
      <c r="K21" s="4"/>
      <c r="L21" s="4"/>
      <c r="M21" s="4"/>
      <c r="N21" s="4"/>
      <c r="O21" s="4"/>
      <c r="P21" s="4">
        <f t="shared" si="1"/>
        <v>7</v>
      </c>
      <c r="Q21" s="4"/>
      <c r="R21" s="4"/>
      <c r="S21" s="4"/>
      <c r="T21" s="4"/>
      <c r="U21" s="4"/>
      <c r="V21" s="4"/>
      <c r="W21" s="4"/>
      <c r="X21" s="4"/>
    </row>
    <row r="22" spans="1:24" x14ac:dyDescent="0.25">
      <c r="A22" s="4"/>
      <c r="B22" s="10"/>
      <c r="C22" s="2" t="str">
        <f t="shared" si="0"/>
        <v>EB2-008</v>
      </c>
      <c r="D22" s="70"/>
      <c r="E22" s="201"/>
      <c r="F22" s="202"/>
      <c r="G22" s="71"/>
      <c r="H22" s="72"/>
      <c r="I22" s="11"/>
      <c r="J22" s="4"/>
      <c r="K22" s="4"/>
      <c r="L22" s="4"/>
      <c r="M22" s="4"/>
      <c r="N22" s="4"/>
      <c r="O22" s="4"/>
      <c r="P22" s="4">
        <f t="shared" si="1"/>
        <v>8</v>
      </c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4"/>
      <c r="B23" s="10"/>
      <c r="C23" s="2" t="str">
        <f t="shared" si="0"/>
        <v>EB2-009</v>
      </c>
      <c r="D23" s="70"/>
      <c r="E23" s="201"/>
      <c r="F23" s="202"/>
      <c r="G23" s="71"/>
      <c r="H23" s="72"/>
      <c r="I23" s="11"/>
      <c r="J23" s="4"/>
      <c r="K23" s="4"/>
      <c r="L23" s="4"/>
      <c r="M23" s="4"/>
      <c r="N23" s="4"/>
      <c r="O23" s="4"/>
      <c r="P23" s="4">
        <f t="shared" si="1"/>
        <v>9</v>
      </c>
      <c r="Q23" s="4"/>
      <c r="R23" s="4"/>
      <c r="S23" s="4"/>
      <c r="T23" s="4"/>
      <c r="U23" s="4"/>
      <c r="V23" s="4"/>
      <c r="W23" s="4"/>
      <c r="X23" s="4"/>
    </row>
    <row r="24" spans="1:24" x14ac:dyDescent="0.25">
      <c r="A24" s="4"/>
      <c r="B24" s="10"/>
      <c r="C24" s="2" t="str">
        <f t="shared" si="0"/>
        <v>EB2-010</v>
      </c>
      <c r="D24" s="70"/>
      <c r="E24" s="201"/>
      <c r="F24" s="202"/>
      <c r="G24" s="71"/>
      <c r="H24" s="72"/>
      <c r="I24" s="11"/>
      <c r="J24" s="4"/>
      <c r="K24" s="4"/>
      <c r="L24" s="4"/>
      <c r="M24" s="4"/>
      <c r="N24" s="4"/>
      <c r="O24" s="4"/>
      <c r="P24" s="4">
        <f t="shared" si="1"/>
        <v>10</v>
      </c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4"/>
      <c r="B25" s="10"/>
      <c r="C25" s="2" t="str">
        <f t="shared" si="0"/>
        <v>EB2-011</v>
      </c>
      <c r="D25" s="70"/>
      <c r="E25" s="201"/>
      <c r="F25" s="202"/>
      <c r="G25" s="71"/>
      <c r="H25" s="72"/>
      <c r="I25" s="11"/>
      <c r="J25" s="4"/>
      <c r="K25" s="4"/>
      <c r="L25" s="4"/>
      <c r="M25" s="4"/>
      <c r="N25" s="4"/>
      <c r="O25" s="4"/>
      <c r="P25" s="4">
        <f t="shared" si="1"/>
        <v>11</v>
      </c>
      <c r="Q25" s="4"/>
      <c r="R25" s="4"/>
      <c r="S25" s="4"/>
      <c r="T25" s="4"/>
      <c r="U25" s="4"/>
      <c r="V25" s="4"/>
      <c r="W25" s="4"/>
      <c r="X25" s="4"/>
    </row>
    <row r="26" spans="1:24" x14ac:dyDescent="0.25">
      <c r="A26" s="4"/>
      <c r="B26" s="10"/>
      <c r="C26" s="2" t="str">
        <f t="shared" si="0"/>
        <v>EB2-012</v>
      </c>
      <c r="D26" s="70"/>
      <c r="E26" s="201"/>
      <c r="F26" s="202"/>
      <c r="G26" s="71"/>
      <c r="H26" s="72"/>
      <c r="I26" s="11"/>
      <c r="J26" s="4"/>
      <c r="K26" s="4"/>
      <c r="L26" s="4"/>
      <c r="M26" s="4"/>
      <c r="N26" s="4"/>
      <c r="O26" s="4"/>
      <c r="P26" s="4">
        <f t="shared" si="1"/>
        <v>12</v>
      </c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4"/>
      <c r="B27" s="10"/>
      <c r="C27" s="2" t="str">
        <f t="shared" si="0"/>
        <v>EB2-013</v>
      </c>
      <c r="D27" s="70"/>
      <c r="E27" s="201"/>
      <c r="F27" s="202"/>
      <c r="G27" s="71"/>
      <c r="H27" s="72"/>
      <c r="I27" s="11"/>
      <c r="J27" s="4"/>
      <c r="K27" s="4"/>
      <c r="L27" s="4"/>
      <c r="M27" s="4"/>
      <c r="N27" s="4"/>
      <c r="O27" s="4"/>
      <c r="P27" s="4">
        <f t="shared" si="1"/>
        <v>13</v>
      </c>
      <c r="Q27" s="4"/>
      <c r="R27" s="4"/>
      <c r="S27" s="4"/>
      <c r="T27" s="4"/>
      <c r="U27" s="4"/>
      <c r="V27" s="4"/>
      <c r="W27" s="4"/>
      <c r="X27" s="4"/>
    </row>
    <row r="28" spans="1:24" x14ac:dyDescent="0.25">
      <c r="A28" s="4"/>
      <c r="B28" s="10"/>
      <c r="C28" s="2" t="str">
        <f t="shared" si="0"/>
        <v>EB2-014</v>
      </c>
      <c r="D28" s="70"/>
      <c r="E28" s="201"/>
      <c r="F28" s="202"/>
      <c r="G28" s="71"/>
      <c r="H28" s="72"/>
      <c r="I28" s="11"/>
      <c r="J28" s="4"/>
      <c r="K28" s="4"/>
      <c r="L28" s="4"/>
      <c r="M28" s="4"/>
      <c r="N28" s="4"/>
      <c r="O28" s="4"/>
      <c r="P28" s="4">
        <f t="shared" si="1"/>
        <v>14</v>
      </c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4"/>
      <c r="B29" s="10"/>
      <c r="C29" s="2" t="str">
        <f t="shared" si="0"/>
        <v>EB2-015</v>
      </c>
      <c r="D29" s="70"/>
      <c r="E29" s="201"/>
      <c r="F29" s="202"/>
      <c r="G29" s="71"/>
      <c r="H29" s="72"/>
      <c r="I29" s="11"/>
      <c r="J29" s="4"/>
      <c r="K29" s="4"/>
      <c r="L29" s="4"/>
      <c r="M29" s="4"/>
      <c r="N29" s="4"/>
      <c r="O29" s="4"/>
      <c r="P29" s="4">
        <f t="shared" si="1"/>
        <v>15</v>
      </c>
      <c r="Q29" s="4"/>
      <c r="R29" s="4"/>
      <c r="S29" s="4"/>
      <c r="T29" s="4"/>
      <c r="U29" s="4"/>
      <c r="V29" s="4"/>
      <c r="W29" s="4"/>
      <c r="X29" s="4"/>
    </row>
    <row r="30" spans="1:24" x14ac:dyDescent="0.25">
      <c r="A30" s="4"/>
      <c r="B30" s="10"/>
      <c r="C30" s="2" t="str">
        <f t="shared" si="0"/>
        <v>EB2-016</v>
      </c>
      <c r="D30" s="70"/>
      <c r="E30" s="201"/>
      <c r="F30" s="202"/>
      <c r="G30" s="71"/>
      <c r="H30" s="72"/>
      <c r="I30" s="11"/>
      <c r="J30" s="4"/>
      <c r="K30" s="4"/>
      <c r="L30" s="4"/>
      <c r="M30" s="4"/>
      <c r="N30" s="4"/>
      <c r="O30" s="4"/>
      <c r="P30" s="4">
        <f t="shared" si="1"/>
        <v>16</v>
      </c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4"/>
      <c r="B31" s="10"/>
      <c r="C31" s="2" t="str">
        <f t="shared" si="0"/>
        <v>EB2-017</v>
      </c>
      <c r="D31" s="70"/>
      <c r="E31" s="201"/>
      <c r="F31" s="202"/>
      <c r="G31" s="71"/>
      <c r="H31" s="72"/>
      <c r="I31" s="11"/>
      <c r="J31" s="4"/>
      <c r="K31" s="4"/>
      <c r="L31" s="4"/>
      <c r="M31" s="4"/>
      <c r="N31" s="4"/>
      <c r="O31" s="4"/>
      <c r="P31" s="4">
        <f t="shared" si="1"/>
        <v>17</v>
      </c>
      <c r="Q31" s="4"/>
      <c r="R31" s="4"/>
      <c r="S31" s="4"/>
      <c r="T31" s="4"/>
      <c r="U31" s="4"/>
      <c r="V31" s="4"/>
      <c r="W31" s="4"/>
      <c r="X31" s="4"/>
    </row>
    <row r="32" spans="1:24" x14ac:dyDescent="0.25">
      <c r="A32" s="4"/>
      <c r="B32" s="10"/>
      <c r="C32" s="2" t="str">
        <f t="shared" si="0"/>
        <v>EB2-018</v>
      </c>
      <c r="D32" s="70"/>
      <c r="E32" s="201"/>
      <c r="F32" s="202"/>
      <c r="G32" s="71"/>
      <c r="H32" s="72"/>
      <c r="I32" s="11"/>
      <c r="J32" s="4"/>
      <c r="K32" s="4"/>
      <c r="L32" s="4"/>
      <c r="M32" s="4"/>
      <c r="N32" s="4"/>
      <c r="O32" s="4"/>
      <c r="P32" s="4">
        <f t="shared" si="1"/>
        <v>18</v>
      </c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4"/>
      <c r="B33" s="10"/>
      <c r="C33" s="2" t="str">
        <f t="shared" si="0"/>
        <v>EB2-019</v>
      </c>
      <c r="D33" s="70"/>
      <c r="E33" s="201"/>
      <c r="F33" s="202"/>
      <c r="G33" s="71"/>
      <c r="H33" s="72"/>
      <c r="I33" s="11"/>
      <c r="J33" s="4"/>
      <c r="K33" s="4"/>
      <c r="L33" s="4"/>
      <c r="M33" s="4"/>
      <c r="N33" s="4"/>
      <c r="O33" s="4"/>
      <c r="P33" s="4">
        <f t="shared" si="1"/>
        <v>19</v>
      </c>
      <c r="Q33" s="4"/>
      <c r="R33" s="4"/>
      <c r="S33" s="4"/>
      <c r="T33" s="4"/>
      <c r="U33" s="4"/>
      <c r="V33" s="4"/>
      <c r="W33" s="4"/>
      <c r="X33" s="4"/>
    </row>
    <row r="34" spans="1:24" x14ac:dyDescent="0.25">
      <c r="A34" s="4"/>
      <c r="B34" s="10"/>
      <c r="C34" s="2" t="str">
        <f t="shared" si="0"/>
        <v>EB2-020</v>
      </c>
      <c r="D34" s="70"/>
      <c r="E34" s="201"/>
      <c r="F34" s="202"/>
      <c r="G34" s="71"/>
      <c r="H34" s="72"/>
      <c r="I34" s="11"/>
      <c r="J34" s="4"/>
      <c r="K34" s="4"/>
      <c r="L34" s="4"/>
      <c r="M34" s="4"/>
      <c r="N34" s="4"/>
      <c r="O34" s="4"/>
      <c r="P34" s="4">
        <f t="shared" si="1"/>
        <v>20</v>
      </c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4"/>
      <c r="B35" s="10"/>
      <c r="C35" s="2" t="str">
        <f t="shared" si="0"/>
        <v>EB2-021</v>
      </c>
      <c r="D35" s="70"/>
      <c r="E35" s="201"/>
      <c r="F35" s="202"/>
      <c r="G35" s="71"/>
      <c r="H35" s="72"/>
      <c r="I35" s="11"/>
      <c r="J35" s="4"/>
      <c r="K35" s="4"/>
      <c r="L35" s="4"/>
      <c r="M35" s="4"/>
      <c r="N35" s="4"/>
      <c r="O35" s="4"/>
      <c r="P35" s="4">
        <f t="shared" si="1"/>
        <v>21</v>
      </c>
      <c r="Q35" s="4"/>
      <c r="R35" s="4"/>
      <c r="S35" s="4"/>
      <c r="T35" s="4"/>
      <c r="U35" s="4"/>
      <c r="V35" s="4"/>
      <c r="W35" s="4"/>
      <c r="X35" s="4"/>
    </row>
    <row r="36" spans="1:24" x14ac:dyDescent="0.25">
      <c r="A36" s="4"/>
      <c r="B36" s="10"/>
      <c r="C36" s="2" t="str">
        <f t="shared" si="0"/>
        <v>EB2-022</v>
      </c>
      <c r="D36" s="70"/>
      <c r="E36" s="201"/>
      <c r="F36" s="202"/>
      <c r="G36" s="71"/>
      <c r="H36" s="72"/>
      <c r="I36" s="11"/>
      <c r="J36" s="4"/>
      <c r="K36" s="4"/>
      <c r="L36" s="4"/>
      <c r="M36" s="4"/>
      <c r="N36" s="4"/>
      <c r="O36" s="4"/>
      <c r="P36" s="4">
        <f t="shared" si="1"/>
        <v>22</v>
      </c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4"/>
      <c r="B37" s="10"/>
      <c r="C37" s="2" t="str">
        <f t="shared" si="0"/>
        <v>EB2-023</v>
      </c>
      <c r="D37" s="70"/>
      <c r="E37" s="201"/>
      <c r="F37" s="202"/>
      <c r="G37" s="71"/>
      <c r="H37" s="72"/>
      <c r="I37" s="11"/>
      <c r="J37" s="4"/>
      <c r="K37" s="4"/>
      <c r="L37" s="4"/>
      <c r="M37" s="4"/>
      <c r="N37" s="4"/>
      <c r="O37" s="4"/>
      <c r="P37" s="4">
        <f t="shared" si="1"/>
        <v>23</v>
      </c>
      <c r="Q37" s="4"/>
      <c r="R37" s="4"/>
      <c r="S37" s="4"/>
      <c r="T37" s="4"/>
      <c r="U37" s="4"/>
      <c r="V37" s="4"/>
      <c r="W37" s="4"/>
      <c r="X37" s="4"/>
    </row>
    <row r="38" spans="1:24" x14ac:dyDescent="0.25">
      <c r="A38" s="4"/>
      <c r="B38" s="10"/>
      <c r="C38" s="2" t="str">
        <f t="shared" si="0"/>
        <v>EB2-024</v>
      </c>
      <c r="D38" s="70"/>
      <c r="E38" s="201"/>
      <c r="F38" s="202"/>
      <c r="G38" s="71"/>
      <c r="H38" s="72"/>
      <c r="I38" s="11"/>
      <c r="J38" s="4"/>
      <c r="K38" s="4"/>
      <c r="L38" s="4"/>
      <c r="M38" s="4"/>
      <c r="N38" s="4"/>
      <c r="O38" s="4"/>
      <c r="P38" s="4">
        <f t="shared" si="1"/>
        <v>24</v>
      </c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4"/>
      <c r="B39" s="10"/>
      <c r="C39" s="2" t="str">
        <f t="shared" si="0"/>
        <v>EB2-025</v>
      </c>
      <c r="D39" s="70"/>
      <c r="E39" s="201"/>
      <c r="F39" s="202"/>
      <c r="G39" s="71"/>
      <c r="H39" s="72"/>
      <c r="I39" s="11"/>
      <c r="J39" s="4"/>
      <c r="K39" s="4"/>
      <c r="L39" s="4"/>
      <c r="M39" s="4"/>
      <c r="N39" s="4"/>
      <c r="O39" s="4"/>
      <c r="P39" s="4">
        <f t="shared" si="1"/>
        <v>25</v>
      </c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4"/>
      <c r="B40" s="10"/>
      <c r="C40" s="2" t="str">
        <f t="shared" si="0"/>
        <v>EB2-026</v>
      </c>
      <c r="D40" s="70"/>
      <c r="E40" s="201"/>
      <c r="F40" s="202"/>
      <c r="G40" s="71"/>
      <c r="H40" s="72"/>
      <c r="I40" s="11"/>
      <c r="J40" s="4"/>
      <c r="K40" s="4"/>
      <c r="L40" s="4"/>
      <c r="M40" s="4"/>
      <c r="N40" s="4"/>
      <c r="O40" s="4"/>
      <c r="P40" s="4">
        <f t="shared" si="1"/>
        <v>26</v>
      </c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4"/>
      <c r="B41" s="10"/>
      <c r="C41" s="2" t="str">
        <f t="shared" si="0"/>
        <v>EB2-027</v>
      </c>
      <c r="D41" s="70"/>
      <c r="E41" s="201"/>
      <c r="F41" s="202"/>
      <c r="G41" s="71"/>
      <c r="H41" s="72"/>
      <c r="I41" s="11"/>
      <c r="J41" s="4"/>
      <c r="K41" s="4"/>
      <c r="L41" s="4"/>
      <c r="M41" s="4"/>
      <c r="N41" s="4"/>
      <c r="O41" s="4"/>
      <c r="P41" s="4">
        <f t="shared" si="1"/>
        <v>27</v>
      </c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4"/>
      <c r="B42" s="10"/>
      <c r="C42" s="2" t="str">
        <f t="shared" si="0"/>
        <v>EB2-028</v>
      </c>
      <c r="D42" s="70"/>
      <c r="E42" s="201"/>
      <c r="F42" s="202"/>
      <c r="G42" s="71"/>
      <c r="H42" s="72"/>
      <c r="I42" s="11"/>
      <c r="J42" s="4"/>
      <c r="K42" s="4"/>
      <c r="L42" s="4"/>
      <c r="M42" s="4"/>
      <c r="N42" s="4"/>
      <c r="O42" s="4"/>
      <c r="P42" s="4">
        <f t="shared" si="1"/>
        <v>28</v>
      </c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4"/>
      <c r="B43" s="10"/>
      <c r="C43" s="2" t="str">
        <f t="shared" si="0"/>
        <v>EB2-029</v>
      </c>
      <c r="D43" s="70"/>
      <c r="E43" s="201"/>
      <c r="F43" s="202"/>
      <c r="G43" s="71"/>
      <c r="H43" s="72"/>
      <c r="I43" s="11"/>
      <c r="J43" s="4"/>
      <c r="K43" s="4"/>
      <c r="L43" s="4"/>
      <c r="M43" s="4"/>
      <c r="N43" s="4"/>
      <c r="O43" s="4"/>
      <c r="P43" s="4">
        <f t="shared" si="1"/>
        <v>29</v>
      </c>
      <c r="Q43" s="4"/>
      <c r="R43" s="4"/>
      <c r="S43" s="4"/>
      <c r="T43" s="4"/>
      <c r="U43" s="4"/>
      <c r="V43" s="4"/>
      <c r="W43" s="4"/>
      <c r="X43" s="4"/>
    </row>
    <row r="44" spans="1:24" x14ac:dyDescent="0.25">
      <c r="A44" s="4"/>
      <c r="B44" s="10"/>
      <c r="C44" s="2" t="str">
        <f t="shared" si="0"/>
        <v>EB2-030</v>
      </c>
      <c r="D44" s="70"/>
      <c r="E44" s="201"/>
      <c r="F44" s="202"/>
      <c r="G44" s="71"/>
      <c r="H44" s="72"/>
      <c r="I44" s="11"/>
      <c r="J44" s="4"/>
      <c r="K44" s="4"/>
      <c r="L44" s="4"/>
      <c r="M44" s="4"/>
      <c r="N44" s="4"/>
      <c r="O44" s="4"/>
      <c r="P44" s="4">
        <f t="shared" si="1"/>
        <v>30</v>
      </c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4"/>
      <c r="B45" s="10"/>
      <c r="C45" s="2" t="str">
        <f t="shared" si="0"/>
        <v>EB2-031</v>
      </c>
      <c r="D45" s="70"/>
      <c r="E45" s="201"/>
      <c r="F45" s="202"/>
      <c r="G45" s="71"/>
      <c r="H45" s="72"/>
      <c r="I45" s="11"/>
      <c r="J45" s="4"/>
      <c r="K45" s="4"/>
      <c r="L45" s="4"/>
      <c r="M45" s="4"/>
      <c r="N45" s="4"/>
      <c r="O45" s="4"/>
      <c r="P45" s="4">
        <f t="shared" si="1"/>
        <v>31</v>
      </c>
      <c r="Q45" s="4"/>
      <c r="R45" s="4"/>
      <c r="S45" s="4"/>
      <c r="T45" s="4"/>
      <c r="U45" s="4"/>
      <c r="V45" s="4"/>
      <c r="W45" s="4"/>
      <c r="X45" s="4"/>
    </row>
    <row r="46" spans="1:24" x14ac:dyDescent="0.25">
      <c r="A46" s="4"/>
      <c r="B46" s="10"/>
      <c r="C46" s="2" t="str">
        <f t="shared" si="0"/>
        <v>EB2-032</v>
      </c>
      <c r="D46" s="70"/>
      <c r="E46" s="201"/>
      <c r="F46" s="202"/>
      <c r="G46" s="71"/>
      <c r="H46" s="72"/>
      <c r="I46" s="11"/>
      <c r="J46" s="4"/>
      <c r="K46" s="4"/>
      <c r="L46" s="4"/>
      <c r="M46" s="4"/>
      <c r="N46" s="4"/>
      <c r="O46" s="4"/>
      <c r="P46" s="4">
        <f t="shared" si="1"/>
        <v>32</v>
      </c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4"/>
      <c r="B47" s="10"/>
      <c r="C47" s="2" t="str">
        <f t="shared" si="0"/>
        <v>EB2-033</v>
      </c>
      <c r="D47" s="70"/>
      <c r="E47" s="201"/>
      <c r="F47" s="202"/>
      <c r="G47" s="71"/>
      <c r="H47" s="72"/>
      <c r="I47" s="11"/>
      <c r="J47" s="4"/>
      <c r="K47" s="4"/>
      <c r="L47" s="4"/>
      <c r="M47" s="4"/>
      <c r="N47" s="4"/>
      <c r="O47" s="4"/>
      <c r="P47" s="4">
        <f t="shared" si="1"/>
        <v>33</v>
      </c>
      <c r="Q47" s="4"/>
      <c r="R47" s="4"/>
      <c r="S47" s="4"/>
      <c r="T47" s="4"/>
      <c r="U47" s="4"/>
      <c r="V47" s="4"/>
      <c r="W47" s="4"/>
      <c r="X47" s="4"/>
    </row>
    <row r="48" spans="1:24" x14ac:dyDescent="0.25">
      <c r="A48" s="4"/>
      <c r="B48" s="10"/>
      <c r="C48" s="2" t="str">
        <f t="shared" si="0"/>
        <v>EB2-034</v>
      </c>
      <c r="D48" s="70"/>
      <c r="E48" s="201"/>
      <c r="F48" s="202"/>
      <c r="G48" s="71"/>
      <c r="H48" s="72"/>
      <c r="I48" s="11"/>
      <c r="J48" s="4"/>
      <c r="K48" s="4"/>
      <c r="L48" s="4"/>
      <c r="M48" s="4"/>
      <c r="N48" s="4"/>
      <c r="O48" s="4"/>
      <c r="P48" s="4">
        <f t="shared" si="1"/>
        <v>34</v>
      </c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4"/>
      <c r="B49" s="10"/>
      <c r="C49" s="2" t="str">
        <f t="shared" si="0"/>
        <v>EB2-035</v>
      </c>
      <c r="D49" s="70"/>
      <c r="E49" s="201"/>
      <c r="F49" s="202"/>
      <c r="G49" s="71"/>
      <c r="H49" s="72"/>
      <c r="I49" s="11"/>
      <c r="J49" s="4"/>
      <c r="K49" s="4"/>
      <c r="L49" s="4"/>
      <c r="M49" s="4"/>
      <c r="N49" s="4"/>
      <c r="O49" s="4"/>
      <c r="P49" s="4">
        <f t="shared" si="1"/>
        <v>35</v>
      </c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4"/>
      <c r="B50" s="10"/>
      <c r="C50" s="2" t="str">
        <f t="shared" si="0"/>
        <v>EB2-036</v>
      </c>
      <c r="D50" s="70"/>
      <c r="E50" s="201"/>
      <c r="F50" s="202"/>
      <c r="G50" s="71"/>
      <c r="H50" s="72"/>
      <c r="I50" s="11"/>
      <c r="J50" s="4"/>
      <c r="K50" s="4"/>
      <c r="L50" s="4"/>
      <c r="M50" s="4"/>
      <c r="N50" s="4"/>
      <c r="O50" s="4"/>
      <c r="P50" s="4">
        <f t="shared" si="1"/>
        <v>36</v>
      </c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4"/>
      <c r="B51" s="10"/>
      <c r="C51" s="2" t="str">
        <f t="shared" si="0"/>
        <v>EB2-037</v>
      </c>
      <c r="D51" s="70"/>
      <c r="E51" s="201"/>
      <c r="F51" s="202"/>
      <c r="G51" s="71"/>
      <c r="H51" s="72"/>
      <c r="I51" s="11"/>
      <c r="J51" s="4"/>
      <c r="K51" s="4"/>
      <c r="L51" s="4"/>
      <c r="M51" s="4"/>
      <c r="N51" s="4"/>
      <c r="O51" s="4"/>
      <c r="P51" s="4">
        <f t="shared" si="1"/>
        <v>37</v>
      </c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4"/>
      <c r="B52" s="10"/>
      <c r="C52" s="2" t="str">
        <f t="shared" si="0"/>
        <v>EB2-038</v>
      </c>
      <c r="D52" s="70"/>
      <c r="E52" s="201"/>
      <c r="F52" s="202"/>
      <c r="G52" s="71"/>
      <c r="H52" s="72"/>
      <c r="I52" s="11"/>
      <c r="J52" s="4"/>
      <c r="K52" s="4"/>
      <c r="L52" s="4"/>
      <c r="M52" s="4"/>
      <c r="N52" s="4"/>
      <c r="O52" s="4"/>
      <c r="P52" s="4">
        <f t="shared" si="1"/>
        <v>38</v>
      </c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4"/>
      <c r="B53" s="10"/>
      <c r="C53" s="2" t="str">
        <f t="shared" si="0"/>
        <v>EB2-039</v>
      </c>
      <c r="D53" s="70"/>
      <c r="E53" s="201"/>
      <c r="F53" s="202"/>
      <c r="G53" s="71"/>
      <c r="H53" s="72"/>
      <c r="I53" s="11"/>
      <c r="J53" s="4"/>
      <c r="K53" s="4"/>
      <c r="L53" s="4"/>
      <c r="M53" s="4"/>
      <c r="N53" s="4"/>
      <c r="O53" s="4"/>
      <c r="P53" s="4">
        <f t="shared" si="1"/>
        <v>39</v>
      </c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4"/>
      <c r="B54" s="10"/>
      <c r="C54" s="2" t="str">
        <f t="shared" si="0"/>
        <v>EB2-040</v>
      </c>
      <c r="D54" s="70"/>
      <c r="E54" s="201"/>
      <c r="F54" s="202"/>
      <c r="G54" s="71"/>
      <c r="H54" s="72"/>
      <c r="I54" s="11"/>
      <c r="J54" s="4"/>
      <c r="K54" s="4"/>
      <c r="L54" s="4"/>
      <c r="M54" s="4"/>
      <c r="N54" s="4"/>
      <c r="O54" s="4"/>
      <c r="P54" s="4">
        <f t="shared" si="1"/>
        <v>40</v>
      </c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4"/>
      <c r="B55" s="10"/>
      <c r="C55" s="8"/>
      <c r="D55" s="8"/>
      <c r="E55" s="8"/>
      <c r="F55" s="8"/>
      <c r="G55" s="8"/>
      <c r="H55" s="12"/>
      <c r="I55" s="1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4"/>
      <c r="B56" s="10"/>
      <c r="C56" s="142" t="s">
        <v>58</v>
      </c>
      <c r="D56" s="12"/>
      <c r="E56" s="12"/>
      <c r="F56" s="12"/>
      <c r="G56" s="12"/>
      <c r="H56" s="12"/>
      <c r="I56" s="11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4"/>
      <c r="B57" s="10"/>
      <c r="C57" s="21">
        <f>COUNTIF($D$15:$D$54,$D57)</f>
        <v>0</v>
      </c>
      <c r="D57" s="8" t="str">
        <f>'Part_V-1'!$Q$15</f>
        <v>Development</v>
      </c>
      <c r="E57" s="9"/>
      <c r="F57" s="9"/>
      <c r="G57" s="76">
        <f t="shared" ref="G57:G59" si="2">SUMIF($D$15:$D$54,$D57,G$15:G$54)</f>
        <v>0</v>
      </c>
      <c r="H57" s="140"/>
      <c r="I57" s="11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4"/>
      <c r="B58" s="10"/>
      <c r="C58" s="22">
        <f>COUNTIF($D$15:$D$54,$D58)</f>
        <v>0</v>
      </c>
      <c r="D58" s="12" t="str">
        <f>'Part_V-1'!$Q$16</f>
        <v>Construction</v>
      </c>
      <c r="E58" s="11"/>
      <c r="F58" s="11"/>
      <c r="G58" s="78">
        <f t="shared" si="2"/>
        <v>0</v>
      </c>
      <c r="H58" s="140"/>
      <c r="I58" s="11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4"/>
      <c r="B59" s="10"/>
      <c r="C59" s="22">
        <f>COUNTIF($D$15:$D$54,$D59)</f>
        <v>0</v>
      </c>
      <c r="D59" s="12" t="str">
        <f>'Part_V-1'!$Q$17</f>
        <v>Operation</v>
      </c>
      <c r="E59" s="11"/>
      <c r="F59" s="11"/>
      <c r="G59" s="78">
        <f t="shared" si="2"/>
        <v>0</v>
      </c>
      <c r="H59" s="140"/>
      <c r="I59" s="11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4"/>
      <c r="B60" s="10"/>
      <c r="C60" s="81">
        <f>SUM(C57:C59)</f>
        <v>0</v>
      </c>
      <c r="D60" s="150" t="s">
        <v>25</v>
      </c>
      <c r="E60" s="83"/>
      <c r="F60" s="83"/>
      <c r="G60" s="84">
        <f>SUM(G57:G59)</f>
        <v>0</v>
      </c>
      <c r="H60" s="140"/>
      <c r="I60" s="1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4"/>
      <c r="B61" s="13"/>
      <c r="C61" s="14"/>
      <c r="D61" s="14"/>
      <c r="E61" s="14"/>
      <c r="F61" s="14"/>
      <c r="G61" s="14"/>
      <c r="H61" s="14"/>
      <c r="I61" s="1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</sheetData>
  <sheetProtection password="EA31" sheet="1" objects="1" scenarios="1"/>
  <mergeCells count="50">
    <mergeCell ref="E53:F53"/>
    <mergeCell ref="E54:F54"/>
    <mergeCell ref="F9:H9"/>
    <mergeCell ref="F10:H10"/>
    <mergeCell ref="F11:H11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C13:H13"/>
    <mergeCell ref="E14:F14"/>
    <mergeCell ref="E15:F15"/>
    <mergeCell ref="E16:F16"/>
    <mergeCell ref="E17:F17"/>
    <mergeCell ref="C3:H3"/>
    <mergeCell ref="C4:H4"/>
    <mergeCell ref="C5:H5"/>
    <mergeCell ref="C6:H6"/>
    <mergeCell ref="C7:H7"/>
  </mergeCells>
  <dataValidations count="1">
    <dataValidation type="list" allowBlank="1" showInputMessage="1" showErrorMessage="1" prompt="Select Phase from Drop-down menu" sqref="D15:D54" xr:uid="{00000000-0002-0000-0500-000000000000}">
      <formula1>Phase_Table</formula1>
    </dataValidation>
  </dataValidations>
  <pageMargins left="0.95" right="0.7" top="0.5" bottom="0.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6"/>
  <sheetViews>
    <sheetView workbookViewId="0"/>
  </sheetViews>
  <sheetFormatPr defaultRowHeight="15" x14ac:dyDescent="0.25"/>
  <cols>
    <col min="1" max="1" width="4.7109375" customWidth="1"/>
    <col min="2" max="2" width="3.85546875" customWidth="1"/>
    <col min="4" max="4" width="28.85546875" customWidth="1"/>
    <col min="5" max="5" width="10.85546875" customWidth="1"/>
    <col min="6" max="6" width="14.42578125" customWidth="1"/>
    <col min="7" max="7" width="26.140625" customWidth="1"/>
    <col min="8" max="8" width="13" customWidth="1"/>
    <col min="9" max="9" width="3.85546875" customWidth="1"/>
    <col min="10" max="10" width="5" customWidth="1"/>
  </cols>
  <sheetData>
    <row r="1" spans="1:17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x14ac:dyDescent="0.25">
      <c r="A2" s="4"/>
      <c r="B2" s="65"/>
      <c r="C2" s="145" t="str">
        <f>Part_I!$C$2</f>
        <v>DRAFT / All Contents Subject to Further Deliberation and Final Decision</v>
      </c>
      <c r="D2" s="7"/>
      <c r="E2" s="7"/>
      <c r="F2" s="7"/>
      <c r="G2" s="8"/>
      <c r="H2" s="8"/>
      <c r="I2" s="9"/>
      <c r="J2" s="4"/>
      <c r="K2" s="4"/>
      <c r="L2" s="4"/>
      <c r="M2" s="4"/>
      <c r="N2" s="4"/>
      <c r="O2" s="4"/>
      <c r="P2" s="4"/>
      <c r="Q2" s="4"/>
    </row>
    <row r="3" spans="1:17" ht="18.75" x14ac:dyDescent="0.3">
      <c r="A3" s="4"/>
      <c r="B3" s="205" t="s">
        <v>48</v>
      </c>
      <c r="C3" s="158"/>
      <c r="D3" s="158"/>
      <c r="E3" s="158"/>
      <c r="F3" s="158"/>
      <c r="G3" s="158"/>
      <c r="H3" s="158"/>
      <c r="I3" s="206"/>
      <c r="J3" s="4"/>
      <c r="K3" s="4"/>
      <c r="L3" s="4"/>
      <c r="M3" s="4"/>
      <c r="N3" s="4"/>
      <c r="O3" s="4"/>
      <c r="P3" s="4"/>
      <c r="Q3" s="4"/>
    </row>
    <row r="4" spans="1:17" ht="15.75" x14ac:dyDescent="0.25">
      <c r="A4" s="4"/>
      <c r="B4" s="207" t="s">
        <v>49</v>
      </c>
      <c r="C4" s="159"/>
      <c r="D4" s="159"/>
      <c r="E4" s="159"/>
      <c r="F4" s="159"/>
      <c r="G4" s="159"/>
      <c r="H4" s="159"/>
      <c r="I4" s="208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A5" s="4"/>
      <c r="B5" s="141"/>
      <c r="C5" s="159" t="s">
        <v>104</v>
      </c>
      <c r="D5" s="159"/>
      <c r="E5" s="159"/>
      <c r="F5" s="159"/>
      <c r="G5" s="159"/>
      <c r="H5" s="159"/>
      <c r="I5" s="13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B6" s="209" t="s">
        <v>108</v>
      </c>
      <c r="C6" s="184"/>
      <c r="D6" s="184"/>
      <c r="E6" s="184"/>
      <c r="F6" s="184"/>
      <c r="G6" s="184"/>
      <c r="H6" s="184"/>
      <c r="I6" s="210"/>
      <c r="J6" s="4"/>
      <c r="K6" s="4"/>
      <c r="L6" s="4"/>
      <c r="M6" s="4"/>
      <c r="N6" s="4"/>
      <c r="O6" s="4"/>
      <c r="P6" s="4"/>
      <c r="Q6" s="4"/>
    </row>
    <row r="7" spans="1:17" ht="16.5" customHeight="1" x14ac:dyDescent="0.25">
      <c r="A7" s="4"/>
      <c r="B7" s="209" t="s">
        <v>109</v>
      </c>
      <c r="C7" s="184"/>
      <c r="D7" s="184"/>
      <c r="E7" s="184"/>
      <c r="F7" s="184"/>
      <c r="G7" s="184"/>
      <c r="H7" s="184"/>
      <c r="I7" s="210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86"/>
      <c r="C8" s="69"/>
      <c r="D8" s="12"/>
      <c r="E8" s="12"/>
      <c r="F8" s="12"/>
      <c r="G8" s="12"/>
      <c r="H8" s="12"/>
      <c r="I8" s="11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B9" s="86"/>
      <c r="C9" s="12" t="str">
        <f>Part_I!$C$9</f>
        <v>Proposer Name</v>
      </c>
      <c r="D9" s="12"/>
      <c r="E9" s="203" t="str">
        <f>Project_Sponsor</f>
        <v xml:space="preserve">  </v>
      </c>
      <c r="F9" s="203"/>
      <c r="G9" s="203"/>
      <c r="H9" s="203"/>
      <c r="I9" s="11"/>
      <c r="J9" s="4"/>
      <c r="K9" s="17" t="str">
        <f>IF(ISBLANK(Project_Sponsor),"Enter in Part I","")</f>
        <v/>
      </c>
      <c r="L9" s="4"/>
      <c r="M9" s="4"/>
      <c r="N9" s="4"/>
      <c r="O9" s="4"/>
      <c r="P9" s="4"/>
      <c r="Q9" s="4"/>
    </row>
    <row r="10" spans="1:17" x14ac:dyDescent="0.25">
      <c r="A10" s="4"/>
      <c r="B10" s="86"/>
      <c r="C10" s="12" t="str">
        <f>Part_I!$C$11</f>
        <v>Offshore Wind Generation Facility Name</v>
      </c>
      <c r="D10" s="12"/>
      <c r="E10" s="204" t="str">
        <f>Facility_Name</f>
        <v xml:space="preserve">  </v>
      </c>
      <c r="F10" s="204"/>
      <c r="G10" s="204"/>
      <c r="H10" s="204"/>
      <c r="I10" s="11"/>
      <c r="J10" s="4"/>
      <c r="K10" s="17" t="str">
        <f>IF(ISBLANK(Facility_Name),"Enter in Part I","")</f>
        <v/>
      </c>
      <c r="L10" s="4"/>
      <c r="M10" s="4"/>
      <c r="N10" s="4"/>
      <c r="O10" s="4"/>
      <c r="P10" s="4"/>
      <c r="Q10" s="4"/>
    </row>
    <row r="11" spans="1:17" ht="15" customHeight="1" x14ac:dyDescent="0.25">
      <c r="A11" s="4"/>
      <c r="B11" s="10"/>
      <c r="C11" s="12" t="str">
        <f>Part_I!$C$16</f>
        <v>Offer Data Form ID Name</v>
      </c>
      <c r="D11" s="12"/>
      <c r="E11" s="198" t="str">
        <f>Offer_Data_Form_ID_Name</f>
        <v/>
      </c>
      <c r="F11" s="198"/>
      <c r="G11" s="198"/>
      <c r="H11" s="198"/>
      <c r="I11" s="11"/>
      <c r="J11" s="4"/>
      <c r="K11" s="17" t="str">
        <f>IF(Offer_Data_Form_ID_Name="","Enter in Part I","")</f>
        <v>Enter in Part I</v>
      </c>
      <c r="L11" s="4"/>
      <c r="M11" s="4"/>
      <c r="N11" s="4"/>
      <c r="O11" s="4"/>
      <c r="P11" s="4"/>
      <c r="Q11" s="4"/>
    </row>
    <row r="12" spans="1:17" x14ac:dyDescent="0.25">
      <c r="A12" s="4"/>
      <c r="B12" s="10"/>
      <c r="C12" s="12"/>
      <c r="D12" s="12"/>
      <c r="E12" s="12"/>
      <c r="F12" s="12"/>
      <c r="G12" s="12"/>
      <c r="H12" s="12"/>
      <c r="I12" s="11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25">
      <c r="A13" s="4"/>
      <c r="B13" s="10"/>
      <c r="C13" s="197" t="s">
        <v>74</v>
      </c>
      <c r="D13" s="197"/>
      <c r="E13" s="197"/>
      <c r="F13" s="197"/>
      <c r="G13" s="197"/>
      <c r="H13" s="197"/>
      <c r="I13" s="11"/>
      <c r="J13" s="4"/>
      <c r="K13" s="4"/>
      <c r="L13" s="4"/>
      <c r="M13" s="4"/>
      <c r="N13" s="4"/>
      <c r="O13" s="4"/>
      <c r="P13" s="4"/>
      <c r="Q13" s="4"/>
    </row>
    <row r="14" spans="1:17" ht="45" x14ac:dyDescent="0.25">
      <c r="A14" s="4"/>
      <c r="B14" s="10"/>
      <c r="C14" s="88" t="s">
        <v>60</v>
      </c>
      <c r="D14" s="88" t="s">
        <v>61</v>
      </c>
      <c r="E14" s="88" t="s">
        <v>62</v>
      </c>
      <c r="F14" s="88" t="s">
        <v>63</v>
      </c>
      <c r="G14" s="88" t="s">
        <v>73</v>
      </c>
      <c r="H14" s="88" t="s">
        <v>106</v>
      </c>
      <c r="I14" s="11"/>
      <c r="J14" s="4"/>
      <c r="K14" s="4"/>
      <c r="L14" s="4"/>
      <c r="M14" s="4"/>
      <c r="N14" s="4"/>
      <c r="O14" s="4"/>
      <c r="P14" s="4"/>
      <c r="Q14" s="4"/>
    </row>
    <row r="15" spans="1:17" x14ac:dyDescent="0.25">
      <c r="A15" s="4"/>
      <c r="B15" s="10"/>
      <c r="C15" s="2" t="str">
        <f>"EB3-"&amp;TEXT($O15,"000")</f>
        <v>EB3-001</v>
      </c>
      <c r="D15" s="109"/>
      <c r="E15" s="109"/>
      <c r="F15" s="70"/>
      <c r="G15" s="109"/>
      <c r="H15" s="109"/>
      <c r="I15" s="11"/>
      <c r="J15" s="4"/>
      <c r="K15" s="4"/>
      <c r="L15" s="4"/>
      <c r="M15" s="4"/>
      <c r="N15" s="4"/>
      <c r="O15" s="4">
        <v>1</v>
      </c>
      <c r="P15" s="4"/>
      <c r="Q15" s="4"/>
    </row>
    <row r="16" spans="1:17" x14ac:dyDescent="0.25">
      <c r="A16" s="4"/>
      <c r="B16" s="10"/>
      <c r="C16" s="2" t="str">
        <f t="shared" ref="C16:C34" si="0">"EB3-"&amp;TEXT($O16,"000")</f>
        <v>EB3-002</v>
      </c>
      <c r="D16" s="109"/>
      <c r="E16" s="109"/>
      <c r="F16" s="70"/>
      <c r="G16" s="109"/>
      <c r="H16" s="109"/>
      <c r="I16" s="11"/>
      <c r="J16" s="4"/>
      <c r="K16" s="4"/>
      <c r="L16" s="4"/>
      <c r="M16" s="4"/>
      <c r="N16" s="4"/>
      <c r="O16" s="4">
        <f>O15+1</f>
        <v>2</v>
      </c>
      <c r="P16" s="4"/>
      <c r="Q16" s="4"/>
    </row>
    <row r="17" spans="1:17" x14ac:dyDescent="0.25">
      <c r="A17" s="4"/>
      <c r="B17" s="10"/>
      <c r="C17" s="2" t="str">
        <f t="shared" si="0"/>
        <v>EB3-003</v>
      </c>
      <c r="D17" s="109"/>
      <c r="E17" s="109"/>
      <c r="F17" s="70"/>
      <c r="G17" s="109"/>
      <c r="H17" s="109"/>
      <c r="I17" s="11"/>
      <c r="J17" s="4"/>
      <c r="K17" s="4"/>
      <c r="L17" s="4"/>
      <c r="M17" s="4"/>
      <c r="N17" s="4"/>
      <c r="O17" s="4">
        <f t="shared" ref="O17:O34" si="1">O16+1</f>
        <v>3</v>
      </c>
      <c r="P17" s="4"/>
      <c r="Q17" s="4"/>
    </row>
    <row r="18" spans="1:17" x14ac:dyDescent="0.25">
      <c r="A18" s="4"/>
      <c r="B18" s="10"/>
      <c r="C18" s="2" t="str">
        <f t="shared" si="0"/>
        <v>EB3-004</v>
      </c>
      <c r="D18" s="109"/>
      <c r="E18" s="109"/>
      <c r="F18" s="70"/>
      <c r="G18" s="109"/>
      <c r="H18" s="109"/>
      <c r="I18" s="11"/>
      <c r="J18" s="4"/>
      <c r="K18" s="4"/>
      <c r="L18" s="4"/>
      <c r="M18" s="4"/>
      <c r="N18" s="4"/>
      <c r="O18" s="4">
        <f t="shared" si="1"/>
        <v>4</v>
      </c>
      <c r="P18" s="4"/>
      <c r="Q18" s="4"/>
    </row>
    <row r="19" spans="1:17" x14ac:dyDescent="0.25">
      <c r="A19" s="4"/>
      <c r="B19" s="10"/>
      <c r="C19" s="2" t="str">
        <f t="shared" si="0"/>
        <v>EB3-005</v>
      </c>
      <c r="D19" s="109"/>
      <c r="E19" s="109"/>
      <c r="F19" s="70"/>
      <c r="G19" s="109"/>
      <c r="H19" s="109"/>
      <c r="I19" s="11"/>
      <c r="J19" s="4"/>
      <c r="K19" s="4"/>
      <c r="L19" s="4"/>
      <c r="M19" s="4"/>
      <c r="N19" s="4"/>
      <c r="O19" s="4">
        <f t="shared" si="1"/>
        <v>5</v>
      </c>
      <c r="P19" s="4"/>
      <c r="Q19" s="4"/>
    </row>
    <row r="20" spans="1:17" x14ac:dyDescent="0.25">
      <c r="A20" s="4"/>
      <c r="B20" s="10"/>
      <c r="C20" s="2" t="str">
        <f t="shared" si="0"/>
        <v>EB3-006</v>
      </c>
      <c r="D20" s="109"/>
      <c r="E20" s="109"/>
      <c r="F20" s="70"/>
      <c r="G20" s="109"/>
      <c r="H20" s="109"/>
      <c r="I20" s="11"/>
      <c r="J20" s="4"/>
      <c r="K20" s="4"/>
      <c r="L20" s="4"/>
      <c r="M20" s="4"/>
      <c r="N20" s="4"/>
      <c r="O20" s="4">
        <f t="shared" si="1"/>
        <v>6</v>
      </c>
      <c r="P20" s="4"/>
      <c r="Q20" s="4"/>
    </row>
    <row r="21" spans="1:17" x14ac:dyDescent="0.25">
      <c r="A21" s="4"/>
      <c r="B21" s="10"/>
      <c r="C21" s="2" t="str">
        <f t="shared" si="0"/>
        <v>EB3-007</v>
      </c>
      <c r="D21" s="109"/>
      <c r="E21" s="109"/>
      <c r="F21" s="70"/>
      <c r="G21" s="109"/>
      <c r="H21" s="109"/>
      <c r="I21" s="11"/>
      <c r="J21" s="4"/>
      <c r="K21" s="4"/>
      <c r="L21" s="4"/>
      <c r="M21" s="4"/>
      <c r="N21" s="4"/>
      <c r="O21" s="4">
        <f t="shared" si="1"/>
        <v>7</v>
      </c>
      <c r="P21" s="4"/>
      <c r="Q21" s="4"/>
    </row>
    <row r="22" spans="1:17" x14ac:dyDescent="0.25">
      <c r="A22" s="4"/>
      <c r="B22" s="10"/>
      <c r="C22" s="2" t="str">
        <f t="shared" si="0"/>
        <v>EB3-008</v>
      </c>
      <c r="D22" s="109"/>
      <c r="E22" s="109"/>
      <c r="F22" s="70"/>
      <c r="G22" s="109"/>
      <c r="H22" s="109"/>
      <c r="I22" s="11"/>
      <c r="J22" s="4"/>
      <c r="K22" s="4"/>
      <c r="L22" s="4"/>
      <c r="M22" s="4"/>
      <c r="N22" s="4"/>
      <c r="O22" s="4">
        <f t="shared" si="1"/>
        <v>8</v>
      </c>
      <c r="P22" s="4"/>
      <c r="Q22" s="4"/>
    </row>
    <row r="23" spans="1:17" x14ac:dyDescent="0.25">
      <c r="A23" s="4"/>
      <c r="B23" s="10"/>
      <c r="C23" s="2" t="str">
        <f t="shared" si="0"/>
        <v>EB3-009</v>
      </c>
      <c r="D23" s="109"/>
      <c r="E23" s="109"/>
      <c r="F23" s="70"/>
      <c r="G23" s="109"/>
      <c r="H23" s="109"/>
      <c r="I23" s="11"/>
      <c r="J23" s="4"/>
      <c r="K23" s="4"/>
      <c r="L23" s="4"/>
      <c r="M23" s="4"/>
      <c r="N23" s="4"/>
      <c r="O23" s="4">
        <f t="shared" si="1"/>
        <v>9</v>
      </c>
      <c r="P23" s="4"/>
      <c r="Q23" s="4"/>
    </row>
    <row r="24" spans="1:17" x14ac:dyDescent="0.25">
      <c r="A24" s="4"/>
      <c r="B24" s="10"/>
      <c r="C24" s="2" t="str">
        <f t="shared" si="0"/>
        <v>EB3-010</v>
      </c>
      <c r="D24" s="109"/>
      <c r="E24" s="109"/>
      <c r="F24" s="70"/>
      <c r="G24" s="109"/>
      <c r="H24" s="109"/>
      <c r="I24" s="11"/>
      <c r="J24" s="4"/>
      <c r="K24" s="4"/>
      <c r="L24" s="4"/>
      <c r="M24" s="4"/>
      <c r="N24" s="4"/>
      <c r="O24" s="4">
        <f t="shared" si="1"/>
        <v>10</v>
      </c>
      <c r="P24" s="4"/>
      <c r="Q24" s="4"/>
    </row>
    <row r="25" spans="1:17" x14ac:dyDescent="0.25">
      <c r="A25" s="4"/>
      <c r="B25" s="10"/>
      <c r="C25" s="2" t="str">
        <f t="shared" si="0"/>
        <v>EB3-011</v>
      </c>
      <c r="D25" s="109"/>
      <c r="E25" s="109"/>
      <c r="F25" s="70"/>
      <c r="G25" s="109"/>
      <c r="H25" s="109"/>
      <c r="I25" s="11"/>
      <c r="J25" s="4"/>
      <c r="K25" s="4"/>
      <c r="L25" s="4"/>
      <c r="M25" s="4"/>
      <c r="N25" s="4"/>
      <c r="O25" s="4">
        <f t="shared" si="1"/>
        <v>11</v>
      </c>
      <c r="P25" s="4"/>
      <c r="Q25" s="4"/>
    </row>
    <row r="26" spans="1:17" x14ac:dyDescent="0.25">
      <c r="A26" s="4"/>
      <c r="B26" s="10"/>
      <c r="C26" s="2" t="str">
        <f t="shared" si="0"/>
        <v>EB3-012</v>
      </c>
      <c r="D26" s="109"/>
      <c r="E26" s="109"/>
      <c r="F26" s="70"/>
      <c r="G26" s="109"/>
      <c r="H26" s="109"/>
      <c r="I26" s="11"/>
      <c r="J26" s="4"/>
      <c r="K26" s="4"/>
      <c r="L26" s="4"/>
      <c r="M26" s="4"/>
      <c r="N26" s="4"/>
      <c r="O26" s="4">
        <f t="shared" si="1"/>
        <v>12</v>
      </c>
      <c r="P26" s="4"/>
      <c r="Q26" s="4"/>
    </row>
    <row r="27" spans="1:17" x14ac:dyDescent="0.25">
      <c r="A27" s="4"/>
      <c r="B27" s="10"/>
      <c r="C27" s="2" t="str">
        <f t="shared" si="0"/>
        <v>EB3-013</v>
      </c>
      <c r="D27" s="109"/>
      <c r="E27" s="109"/>
      <c r="F27" s="70"/>
      <c r="G27" s="109"/>
      <c r="H27" s="109"/>
      <c r="I27" s="11"/>
      <c r="J27" s="4"/>
      <c r="K27" s="4"/>
      <c r="L27" s="4"/>
      <c r="M27" s="4"/>
      <c r="N27" s="4"/>
      <c r="O27" s="4">
        <f t="shared" si="1"/>
        <v>13</v>
      </c>
      <c r="P27" s="4"/>
      <c r="Q27" s="4"/>
    </row>
    <row r="28" spans="1:17" x14ac:dyDescent="0.25">
      <c r="A28" s="4"/>
      <c r="B28" s="10"/>
      <c r="C28" s="2" t="str">
        <f t="shared" si="0"/>
        <v>EB3-014</v>
      </c>
      <c r="D28" s="109"/>
      <c r="E28" s="109"/>
      <c r="F28" s="70"/>
      <c r="G28" s="109"/>
      <c r="H28" s="109"/>
      <c r="I28" s="11"/>
      <c r="J28" s="4"/>
      <c r="K28" s="4"/>
      <c r="L28" s="4"/>
      <c r="M28" s="4"/>
      <c r="N28" s="4"/>
      <c r="O28" s="4">
        <f t="shared" si="1"/>
        <v>14</v>
      </c>
      <c r="P28" s="4"/>
      <c r="Q28" s="4"/>
    </row>
    <row r="29" spans="1:17" x14ac:dyDescent="0.25">
      <c r="A29" s="4"/>
      <c r="B29" s="10"/>
      <c r="C29" s="2" t="str">
        <f t="shared" si="0"/>
        <v>EB3-015</v>
      </c>
      <c r="D29" s="109"/>
      <c r="E29" s="109"/>
      <c r="F29" s="70"/>
      <c r="G29" s="109"/>
      <c r="H29" s="109"/>
      <c r="I29" s="11"/>
      <c r="J29" s="4"/>
      <c r="K29" s="4"/>
      <c r="L29" s="4"/>
      <c r="M29" s="4"/>
      <c r="N29" s="4"/>
      <c r="O29" s="4">
        <f t="shared" si="1"/>
        <v>15</v>
      </c>
      <c r="P29" s="4"/>
      <c r="Q29" s="4"/>
    </row>
    <row r="30" spans="1:17" x14ac:dyDescent="0.25">
      <c r="A30" s="4"/>
      <c r="B30" s="10"/>
      <c r="C30" s="2" t="str">
        <f t="shared" si="0"/>
        <v>EB3-016</v>
      </c>
      <c r="D30" s="109"/>
      <c r="E30" s="109"/>
      <c r="F30" s="70"/>
      <c r="G30" s="109"/>
      <c r="H30" s="109"/>
      <c r="I30" s="11"/>
      <c r="J30" s="4"/>
      <c r="K30" s="4"/>
      <c r="L30" s="4"/>
      <c r="M30" s="4"/>
      <c r="N30" s="4"/>
      <c r="O30" s="4">
        <f t="shared" si="1"/>
        <v>16</v>
      </c>
      <c r="P30" s="4"/>
      <c r="Q30" s="4"/>
    </row>
    <row r="31" spans="1:17" x14ac:dyDescent="0.25">
      <c r="A31" s="4"/>
      <c r="B31" s="10"/>
      <c r="C31" s="2" t="str">
        <f t="shared" si="0"/>
        <v>EB3-017</v>
      </c>
      <c r="D31" s="109"/>
      <c r="E31" s="109"/>
      <c r="F31" s="70"/>
      <c r="G31" s="109"/>
      <c r="H31" s="109"/>
      <c r="I31" s="11"/>
      <c r="J31" s="4"/>
      <c r="K31" s="4"/>
      <c r="L31" s="4"/>
      <c r="M31" s="4"/>
      <c r="N31" s="4"/>
      <c r="O31" s="4">
        <f t="shared" si="1"/>
        <v>17</v>
      </c>
      <c r="P31" s="4"/>
      <c r="Q31" s="4"/>
    </row>
    <row r="32" spans="1:17" x14ac:dyDescent="0.25">
      <c r="A32" s="4"/>
      <c r="B32" s="10"/>
      <c r="C32" s="2" t="str">
        <f t="shared" si="0"/>
        <v>EB3-018</v>
      </c>
      <c r="D32" s="109"/>
      <c r="E32" s="109"/>
      <c r="F32" s="70"/>
      <c r="G32" s="109"/>
      <c r="H32" s="109"/>
      <c r="I32" s="11"/>
      <c r="J32" s="4"/>
      <c r="K32" s="4"/>
      <c r="L32" s="4"/>
      <c r="M32" s="4"/>
      <c r="N32" s="4"/>
      <c r="O32" s="4">
        <f t="shared" si="1"/>
        <v>18</v>
      </c>
      <c r="P32" s="4"/>
      <c r="Q32" s="4"/>
    </row>
    <row r="33" spans="1:17" x14ac:dyDescent="0.25">
      <c r="A33" s="4"/>
      <c r="B33" s="10"/>
      <c r="C33" s="2" t="str">
        <f t="shared" si="0"/>
        <v>EB3-019</v>
      </c>
      <c r="D33" s="109"/>
      <c r="E33" s="109"/>
      <c r="F33" s="70"/>
      <c r="G33" s="109"/>
      <c r="H33" s="109"/>
      <c r="I33" s="11"/>
      <c r="J33" s="4"/>
      <c r="K33" s="4"/>
      <c r="L33" s="4"/>
      <c r="M33" s="4"/>
      <c r="N33" s="4"/>
      <c r="O33" s="4">
        <f t="shared" si="1"/>
        <v>19</v>
      </c>
      <c r="P33" s="4"/>
      <c r="Q33" s="4"/>
    </row>
    <row r="34" spans="1:17" x14ac:dyDescent="0.25">
      <c r="A34" s="4"/>
      <c r="B34" s="10"/>
      <c r="C34" s="2" t="str">
        <f t="shared" si="0"/>
        <v>EB3-020</v>
      </c>
      <c r="D34" s="109"/>
      <c r="E34" s="109"/>
      <c r="F34" s="70"/>
      <c r="G34" s="109"/>
      <c r="H34" s="109"/>
      <c r="I34" s="11"/>
      <c r="J34" s="4"/>
      <c r="K34" s="4"/>
      <c r="L34" s="4"/>
      <c r="M34" s="4"/>
      <c r="N34" s="4"/>
      <c r="O34" s="4">
        <f t="shared" si="1"/>
        <v>20</v>
      </c>
      <c r="P34" s="4"/>
      <c r="Q34" s="4"/>
    </row>
    <row r="35" spans="1:17" x14ac:dyDescent="0.25">
      <c r="A35" s="4"/>
      <c r="B35" s="13"/>
      <c r="C35" s="14"/>
      <c r="D35" s="14"/>
      <c r="E35" s="14"/>
      <c r="F35" s="14"/>
      <c r="G35" s="14"/>
      <c r="H35" s="14"/>
      <c r="I35" s="15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</sheetData>
  <sheetProtection password="EA31" sheet="1" objects="1" scenarios="1"/>
  <mergeCells count="9">
    <mergeCell ref="C13:H13"/>
    <mergeCell ref="E9:H9"/>
    <mergeCell ref="E10:H10"/>
    <mergeCell ref="E11:H11"/>
    <mergeCell ref="B3:I3"/>
    <mergeCell ref="B4:I4"/>
    <mergeCell ref="B6:I6"/>
    <mergeCell ref="C5:H5"/>
    <mergeCell ref="B7:I7"/>
  </mergeCells>
  <pageMargins left="0.95" right="0.7" top="0.5" bottom="0.5" header="0.3" footer="0.3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27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15" width="9" customWidth="1"/>
    <col min="16" max="16" width="2.5703125" customWidth="1"/>
    <col min="17" max="17" width="10.42578125" customWidth="1"/>
    <col min="18" max="18" width="3.7109375" customWidth="1"/>
    <col min="19" max="19" width="4.85546875" customWidth="1"/>
    <col min="24" max="24" width="12.85546875" customWidth="1"/>
    <col min="25" max="25" width="10.42578125" customWidth="1"/>
    <col min="26" max="26" width="14.5703125" customWidth="1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.75" x14ac:dyDescent="0.25">
      <c r="A5" s="4"/>
      <c r="B5" s="10"/>
      <c r="C5" s="159" t="s">
        <v>75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1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2.75" customHeight="1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49" t="str">
        <f>IF($X$6="Yes","This Price/Tenor Option is Active","This Price/Tenor Option is Not Active")</f>
        <v>This Price/Tenor Option is Not Active</v>
      </c>
      <c r="N6" s="12"/>
      <c r="O6" s="12"/>
      <c r="P6" s="12"/>
      <c r="Q6" s="12"/>
      <c r="R6" s="11"/>
      <c r="S6" s="4"/>
      <c r="T6" s="4"/>
      <c r="U6" s="4"/>
      <c r="V6" s="4" t="s">
        <v>92</v>
      </c>
      <c r="W6" s="4"/>
      <c r="X6" s="4">
        <f>PriceOpt_1</f>
        <v>0</v>
      </c>
      <c r="Y6" s="4"/>
      <c r="Z6" s="4"/>
      <c r="AA6" s="4"/>
      <c r="AB6" s="4"/>
      <c r="AC6" s="4"/>
    </row>
    <row r="7" spans="1:29" ht="16.5" customHeight="1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73"/>
      <c r="O7" s="173"/>
      <c r="P7" s="173"/>
      <c r="Q7" s="32"/>
      <c r="R7" s="11"/>
      <c r="S7" s="4"/>
      <c r="T7" s="17" t="str">
        <f>IF(ISBLANK(Project_Sponsor),"Enter in Part I","")</f>
        <v/>
      </c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4"/>
      <c r="B8" s="10"/>
      <c r="C8" s="12" t="str">
        <f>Part_I!$C$11</f>
        <v>Offshore Wind Generation Facility Name</v>
      </c>
      <c r="D8" s="12"/>
      <c r="E8" s="12"/>
      <c r="F8" s="12"/>
      <c r="G8" s="12"/>
      <c r="H8" s="173" t="str">
        <f>Facility_Name</f>
        <v xml:space="preserve">  </v>
      </c>
      <c r="I8" s="173"/>
      <c r="J8" s="173"/>
      <c r="K8" s="173"/>
      <c r="L8" s="173"/>
      <c r="M8" s="173"/>
      <c r="N8" s="173"/>
      <c r="O8" s="173"/>
      <c r="P8" s="173"/>
      <c r="Q8" s="32"/>
      <c r="R8" s="11"/>
      <c r="S8" s="4"/>
      <c r="T8" s="17" t="str">
        <f>IF(ISBLANK(Facility_Name),"Enter in Part I","")</f>
        <v/>
      </c>
      <c r="U8" s="4"/>
      <c r="V8" s="4"/>
      <c r="W8" s="4"/>
      <c r="X8" s="4"/>
      <c r="Y8" s="4"/>
      <c r="Z8" s="4"/>
      <c r="AA8" s="4"/>
      <c r="AB8" s="4"/>
      <c r="AC8" s="4"/>
    </row>
    <row r="9" spans="1:29" ht="17.25" customHeight="1" x14ac:dyDescent="0.25">
      <c r="A9" s="4"/>
      <c r="B9" s="10"/>
      <c r="C9" s="12" t="str">
        <f>Part_I!$C$16</f>
        <v>Offer Data Form ID Name</v>
      </c>
      <c r="D9" s="12"/>
      <c r="E9" s="12"/>
      <c r="F9" s="12"/>
      <c r="G9" s="12"/>
      <c r="H9" s="174" t="str">
        <f>Offer_Data_Form_ID_Name</f>
        <v/>
      </c>
      <c r="I9" s="174"/>
      <c r="J9" s="174"/>
      <c r="K9" s="174"/>
      <c r="L9" s="174"/>
      <c r="M9" s="174"/>
      <c r="N9" s="174"/>
      <c r="O9" s="174"/>
      <c r="P9" s="174"/>
      <c r="Q9" s="32"/>
      <c r="R9" s="11"/>
      <c r="S9" s="4"/>
      <c r="T9" s="17" t="str">
        <f>IF(Offer_Data_Form_ID_Name="","Enter in Part I","")</f>
        <v>Enter in Part I</v>
      </c>
      <c r="U9" s="4"/>
      <c r="V9" s="4"/>
      <c r="W9" s="4"/>
      <c r="X9" s="4"/>
      <c r="Y9" s="4"/>
      <c r="Z9" s="4"/>
      <c r="AA9" s="4"/>
      <c r="AB9" s="4"/>
      <c r="AC9" s="4"/>
    </row>
    <row r="10" spans="1:29" ht="5.25" customHeight="1" x14ac:dyDescent="0.25">
      <c r="A10" s="4"/>
      <c r="B10" s="10"/>
      <c r="C10" s="12"/>
      <c r="D10" s="12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1"/>
      <c r="S10" s="4"/>
      <c r="T10" s="17"/>
      <c r="U10" s="4"/>
      <c r="V10" s="4"/>
      <c r="W10" s="4"/>
      <c r="X10" s="4"/>
      <c r="Y10" s="4"/>
      <c r="Z10" s="4"/>
      <c r="AA10" s="4"/>
      <c r="AB10" s="4"/>
      <c r="AC10" s="4"/>
    </row>
    <row r="11" spans="1:29" ht="15.75" customHeight="1" x14ac:dyDescent="0.25">
      <c r="A11" s="4"/>
      <c r="B11" s="10"/>
      <c r="C11" s="184" t="s">
        <v>141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1"/>
      <c r="S11" s="4"/>
      <c r="T11" s="17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customHeight="1" x14ac:dyDescent="0.25">
      <c r="A12" s="4"/>
      <c r="B12" s="10"/>
      <c r="C12" s="184" t="s">
        <v>76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1"/>
      <c r="S12" s="4"/>
      <c r="T12" s="17"/>
      <c r="U12" s="4"/>
      <c r="V12" s="4"/>
      <c r="W12" s="4"/>
      <c r="X12" s="4"/>
      <c r="Y12" s="4"/>
      <c r="Z12" s="4"/>
      <c r="AA12" s="4"/>
      <c r="AB12" s="4"/>
      <c r="AC12" s="4"/>
    </row>
    <row r="13" spans="1:29" ht="11.25" customHeight="1" x14ac:dyDescent="0.25">
      <c r="A13" s="4"/>
      <c r="B13" s="10"/>
      <c r="C13" s="92"/>
      <c r="D13" s="47">
        <v>1</v>
      </c>
      <c r="E13" s="47">
        <f>D13+1</f>
        <v>2</v>
      </c>
      <c r="F13" s="47">
        <f t="shared" ref="F13:O13" si="0">E13+1</f>
        <v>3</v>
      </c>
      <c r="G13" s="47">
        <f t="shared" si="0"/>
        <v>4</v>
      </c>
      <c r="H13" s="47">
        <f t="shared" si="0"/>
        <v>5</v>
      </c>
      <c r="I13" s="47">
        <f t="shared" si="0"/>
        <v>6</v>
      </c>
      <c r="J13" s="47">
        <f t="shared" si="0"/>
        <v>7</v>
      </c>
      <c r="K13" s="47">
        <f t="shared" si="0"/>
        <v>8</v>
      </c>
      <c r="L13" s="47">
        <f t="shared" si="0"/>
        <v>9</v>
      </c>
      <c r="M13" s="47">
        <f t="shared" si="0"/>
        <v>10</v>
      </c>
      <c r="N13" s="47">
        <f t="shared" si="0"/>
        <v>11</v>
      </c>
      <c r="O13" s="47">
        <f t="shared" si="0"/>
        <v>12</v>
      </c>
      <c r="P13" s="92"/>
      <c r="Q13" s="92"/>
      <c r="R13" s="11"/>
      <c r="S13" s="4"/>
      <c r="T13" s="17"/>
      <c r="U13" s="4"/>
      <c r="V13" s="4"/>
      <c r="W13" s="4"/>
      <c r="X13" s="4"/>
      <c r="Y13" s="4"/>
      <c r="Z13" s="4"/>
      <c r="AA13" s="4"/>
      <c r="AB13" s="4"/>
      <c r="AC13" s="4"/>
    </row>
    <row r="14" spans="1:29" ht="14.25" customHeight="1" x14ac:dyDescent="0.25">
      <c r="A14" s="4"/>
      <c r="B14" s="10"/>
      <c r="C14" s="94" t="s">
        <v>9</v>
      </c>
      <c r="D14" s="94" t="s">
        <v>10</v>
      </c>
      <c r="E14" s="94" t="s">
        <v>11</v>
      </c>
      <c r="F14" s="44" t="s">
        <v>12</v>
      </c>
      <c r="G14" s="44" t="s">
        <v>13</v>
      </c>
      <c r="H14" s="44" t="s">
        <v>14</v>
      </c>
      <c r="I14" s="44" t="s">
        <v>15</v>
      </c>
      <c r="J14" s="44" t="s">
        <v>16</v>
      </c>
      <c r="K14" s="44" t="s">
        <v>17</v>
      </c>
      <c r="L14" s="44" t="s">
        <v>18</v>
      </c>
      <c r="M14" s="44" t="s">
        <v>19</v>
      </c>
      <c r="N14" s="44" t="s">
        <v>20</v>
      </c>
      <c r="O14" s="44" t="s">
        <v>21</v>
      </c>
      <c r="P14" s="34"/>
      <c r="Q14" s="111"/>
      <c r="R14" s="11"/>
      <c r="S14" s="4"/>
      <c r="T14" s="17"/>
      <c r="U14" s="4"/>
      <c r="V14" s="4"/>
      <c r="W14" s="94" t="s">
        <v>9</v>
      </c>
      <c r="X14" s="124" t="s">
        <v>83</v>
      </c>
      <c r="Y14" s="118" t="s">
        <v>91</v>
      </c>
      <c r="Z14" s="118" t="s">
        <v>82</v>
      </c>
      <c r="AA14" s="4"/>
      <c r="AB14" s="4"/>
      <c r="AC14" s="4"/>
    </row>
    <row r="15" spans="1:29" x14ac:dyDescent="0.25">
      <c r="A15" s="4"/>
      <c r="B15" s="10"/>
      <c r="C15" s="94">
        <f>Early_Year</f>
        <v>2021</v>
      </c>
      <c r="D15" s="110">
        <f>IF(DATE($C15,D$13,1)&lt;Start_Date,0,IF(DATE($C15,D$13,1)&gt;DATE(YEAR(Expected_COD)+25,MONTH(Expected_COD),1),0,INDEX(Part_IV!$F$19:$F$43,$C15-Table_Year_1+IF(D$13&lt;=MONTH(Expected_COD),0,1),1)))</f>
        <v>0</v>
      </c>
      <c r="E15" s="110">
        <f>IF(DATE($C15,E$13,1)&lt;Start_Date,0,IF(DATE($C15,E$13,1)&gt;DATE(YEAR(Expected_COD)+25,MONTH(Expected_COD),1),0,INDEX(Part_IV!$F$19:$F$43,$C15-Table_Year_1+IF(E$13&lt;=MONTH(Expected_COD),0,1),1)))</f>
        <v>0</v>
      </c>
      <c r="F15" s="110">
        <f>IF(DATE($C15,F$13,1)&lt;Start_Date,0,IF(DATE($C15,F$13,1)&gt;DATE(YEAR(Expected_COD)+25,MONTH(Expected_COD),1),0,INDEX(Part_IV!$F$19:$F$43,$C15-Table_Year_1+IF(F$13&lt;=MONTH(Expected_COD),0,1),1)))</f>
        <v>0</v>
      </c>
      <c r="G15" s="110">
        <f>IF(DATE($C15,G$13,1)&lt;Start_Date,0,IF(DATE($C15,G$13,1)&gt;DATE(YEAR(Expected_COD)+25,MONTH(Expected_COD),1),0,INDEX(Part_IV!$F$19:$F$43,$C15-Table_Year_1+IF(G$13&lt;=MONTH(Expected_COD),0,1),1)))</f>
        <v>0</v>
      </c>
      <c r="H15" s="110">
        <f>IF(DATE($C15,H$13,1)&lt;Start_Date,0,IF(DATE($C15,H$13,1)&gt;DATE(YEAR(Expected_COD)+25,MONTH(Expected_COD),1),0,INDEX(Part_IV!$F$19:$F$43,$C15-Table_Year_1+IF(H$13&lt;=MONTH(Expected_COD),0,1),1)))</f>
        <v>0</v>
      </c>
      <c r="I15" s="110">
        <f>IF(DATE($C15,I$13,1)&lt;Start_Date,0,IF(DATE($C15,I$13,1)&gt;DATE(YEAR(Expected_COD)+25,MONTH(Expected_COD),1),0,INDEX(Part_IV!$F$19:$F$43,$C15-Table_Year_1+IF(I$13&lt;=MONTH(Expected_COD),0,1),1)))</f>
        <v>0</v>
      </c>
      <c r="J15" s="110">
        <f>IF(DATE($C15,J$13,1)&lt;Start_Date,0,IF(DATE($C15,J$13,1)&gt;DATE(YEAR(Expected_COD)+25,MONTH(Expected_COD),1),0,INDEX(Part_IV!$F$19:$F$43,$C15-Table_Year_1+IF(J$13&lt;=MONTH(Expected_COD),0,1),1)))</f>
        <v>0</v>
      </c>
      <c r="K15" s="110">
        <f>IF(DATE($C15,K$13,1)&lt;Start_Date,0,IF(DATE($C15,K$13,1)&gt;DATE(YEAR(Expected_COD)+25,MONTH(Expected_COD),1),0,INDEX(Part_IV!$F$19:$F$43,$C15-Table_Year_1+IF(K$13&lt;=MONTH(Expected_COD),0,1),1)))</f>
        <v>0</v>
      </c>
      <c r="L15" s="110">
        <f>IF(DATE($C15,L$13,1)&lt;Start_Date,0,IF(DATE($C15,L$13,1)&gt;DATE(YEAR(Expected_COD)+25,MONTH(Expected_COD),1),0,INDEX(Part_IV!$F$19:$F$43,$C15-Table_Year_1+IF(L$13&lt;=MONTH(Expected_COD),0,1),1)))</f>
        <v>0</v>
      </c>
      <c r="M15" s="110">
        <f>IF(DATE($C15,M$13,1)&lt;Start_Date,0,IF(DATE($C15,M$13,1)&gt;DATE(YEAR(Expected_COD)+25,MONTH(Expected_COD),1),0,INDEX(Part_IV!$F$19:$F$43,$C15-Table_Year_1+IF(M$13&lt;=MONTH(Expected_COD),0,1),1)))</f>
        <v>0</v>
      </c>
      <c r="N15" s="110">
        <f>IF(DATE($C15,N$13,1)&lt;Start_Date,0,IF(DATE($C15,N$13,1)&gt;DATE(YEAR(Expected_COD)+25,MONTH(Expected_COD),1),0,INDEX(Part_IV!$F$19:$F$43,$C15-Table_Year_1+IF(N$13&lt;=MONTH(Expected_COD),0,1),1)))</f>
        <v>0</v>
      </c>
      <c r="O15" s="110">
        <f>IF(DATE($C15,O$13,1)&lt;Start_Date,0,IF(DATE($C15,O$13,1)&gt;DATE(YEAR(Expected_COD)+25,MONTH(Expected_COD),1),0,INDEX(Part_IV!$F$19:$F$43,$C15-Table_Year_1+IF(O$13&lt;=MONTH(Expected_COD),0,1),1)))</f>
        <v>0</v>
      </c>
      <c r="P15" s="36"/>
      <c r="Q15" s="112"/>
      <c r="R15" s="11"/>
      <c r="S15" s="4"/>
      <c r="T15" s="17"/>
      <c r="U15" s="4"/>
      <c r="V15" s="4"/>
      <c r="W15" s="94">
        <f>Early_Year</f>
        <v>2021</v>
      </c>
      <c r="X15" s="117">
        <f t="shared" ref="X15:X45" si="1">1/(1+Real_DR)^($C15-Base_Year)</f>
        <v>0.87728388771470445</v>
      </c>
      <c r="Y15" s="117">
        <f t="shared" ref="Y15:Y45" si="2">1/(1+Inflation)^($C15-Base_Year)</f>
        <v>0.94232233454704462</v>
      </c>
      <c r="Z15" s="45">
        <f>Part_III!Q145</f>
        <v>0</v>
      </c>
      <c r="AA15" s="4"/>
      <c r="AB15" s="4"/>
      <c r="AC15" s="4"/>
    </row>
    <row r="16" spans="1:29" x14ac:dyDescent="0.25">
      <c r="A16" s="4"/>
      <c r="B16" s="10"/>
      <c r="C16" s="94">
        <f>C15+1</f>
        <v>2022</v>
      </c>
      <c r="D16" s="110">
        <f>IF(DATE($C16,D$13,1)&lt;Start_Date,0,IF(DATE($C16,D$13,1)&gt;DATE(YEAR(Expected_COD)+25,MONTH(Expected_COD),1),0,INDEX(Part_IV!$F$19:$F$43,$C16-Table_Year_1+IF(D$13&lt;=MONTH(Expected_COD),0,1),1)))</f>
        <v>0</v>
      </c>
      <c r="E16" s="110">
        <f>IF(DATE($C16,E$13,1)&lt;Start_Date,0,IF(DATE($C16,E$13,1)&gt;DATE(YEAR(Expected_COD)+25,MONTH(Expected_COD),1),0,INDEX(Part_IV!$F$19:$F$43,$C16-Table_Year_1+IF(E$13&lt;=MONTH(Expected_COD),0,1),1)))</f>
        <v>0</v>
      </c>
      <c r="F16" s="110">
        <f>IF(DATE($C16,F$13,1)&lt;Start_Date,0,IF(DATE($C16,F$13,1)&gt;DATE(YEAR(Expected_COD)+25,MONTH(Expected_COD),1),0,INDEX(Part_IV!$F$19:$F$43,$C16-Table_Year_1+IF(F$13&lt;=MONTH(Expected_COD),0,1),1)))</f>
        <v>0</v>
      </c>
      <c r="G16" s="110">
        <f>IF(DATE($C16,G$13,1)&lt;Start_Date,0,IF(DATE($C16,G$13,1)&gt;DATE(YEAR(Expected_COD)+25,MONTH(Expected_COD),1),0,INDEX(Part_IV!$F$19:$F$43,$C16-Table_Year_1+IF(G$13&lt;=MONTH(Expected_COD),0,1),1)))</f>
        <v>0</v>
      </c>
      <c r="H16" s="110">
        <f>IF(DATE($C16,H$13,1)&lt;Start_Date,0,IF(DATE($C16,H$13,1)&gt;DATE(YEAR(Expected_COD)+25,MONTH(Expected_COD),1),0,INDEX(Part_IV!$F$19:$F$43,$C16-Table_Year_1+IF(H$13&lt;=MONTH(Expected_COD),0,1),1)))</f>
        <v>0</v>
      </c>
      <c r="I16" s="110">
        <f>IF(DATE($C16,I$13,1)&lt;Start_Date,0,IF(DATE($C16,I$13,1)&gt;DATE(YEAR(Expected_COD)+25,MONTH(Expected_COD),1),0,INDEX(Part_IV!$F$19:$F$43,$C16-Table_Year_1+IF(I$13&lt;=MONTH(Expected_COD),0,1),1)))</f>
        <v>0</v>
      </c>
      <c r="J16" s="110">
        <f>IF(DATE($C16,J$13,1)&lt;Start_Date,0,IF(DATE($C16,J$13,1)&gt;DATE(YEAR(Expected_COD)+25,MONTH(Expected_COD),1),0,INDEX(Part_IV!$F$19:$F$43,$C16-Table_Year_1+IF(J$13&lt;=MONTH(Expected_COD),0,1),1)))</f>
        <v>0</v>
      </c>
      <c r="K16" s="110">
        <f>IF(DATE($C16,K$13,1)&lt;Start_Date,0,IF(DATE($C16,K$13,1)&gt;DATE(YEAR(Expected_COD)+25,MONTH(Expected_COD),1),0,INDEX(Part_IV!$F$19:$F$43,$C16-Table_Year_1+IF(K$13&lt;=MONTH(Expected_COD),0,1),1)))</f>
        <v>0</v>
      </c>
      <c r="L16" s="110">
        <f>IF(DATE($C16,L$13,1)&lt;Start_Date,0,IF(DATE($C16,L$13,1)&gt;DATE(YEAR(Expected_COD)+25,MONTH(Expected_COD),1),0,INDEX(Part_IV!$F$19:$F$43,$C16-Table_Year_1+IF(L$13&lt;=MONTH(Expected_COD),0,1),1)))</f>
        <v>0</v>
      </c>
      <c r="M16" s="110">
        <f>IF(DATE($C16,M$13,1)&lt;Start_Date,0,IF(DATE($C16,M$13,1)&gt;DATE(YEAR(Expected_COD)+25,MONTH(Expected_COD),1),0,INDEX(Part_IV!$F$19:$F$43,$C16-Table_Year_1+IF(M$13&lt;=MONTH(Expected_COD),0,1),1)))</f>
        <v>0</v>
      </c>
      <c r="N16" s="110">
        <f>IF(DATE($C16,N$13,1)&lt;Start_Date,0,IF(DATE($C16,N$13,1)&gt;DATE(YEAR(Expected_COD)+25,MONTH(Expected_COD),1),0,INDEX(Part_IV!$F$19:$F$43,$C16-Table_Year_1+IF(N$13&lt;=MONTH(Expected_COD),0,1),1)))</f>
        <v>0</v>
      </c>
      <c r="O16" s="110">
        <f>IF(DATE($C16,O$13,1)&lt;Start_Date,0,IF(DATE($C16,O$13,1)&gt;DATE(YEAR(Expected_COD)+25,MONTH(Expected_COD),1),0,INDEX(Part_IV!$F$19:$F$43,$C16-Table_Year_1+IF(O$13&lt;=MONTH(Expected_COD),0,1),1)))</f>
        <v>0</v>
      </c>
      <c r="P16" s="36"/>
      <c r="Q16" s="112"/>
      <c r="R16" s="11"/>
      <c r="S16" s="4"/>
      <c r="T16" s="17"/>
      <c r="U16" s="4"/>
      <c r="V16" s="4"/>
      <c r="W16" s="94">
        <f>W15+1</f>
        <v>2022</v>
      </c>
      <c r="X16" s="117">
        <f t="shared" si="1"/>
        <v>0.83982127214359303</v>
      </c>
      <c r="Y16" s="117">
        <f t="shared" si="2"/>
        <v>0.9238454260265142</v>
      </c>
      <c r="Z16" s="45">
        <f>Part_III!Q146</f>
        <v>0</v>
      </c>
      <c r="AA16" s="4"/>
      <c r="AB16" s="4"/>
      <c r="AC16" s="4"/>
    </row>
    <row r="17" spans="1:29" x14ac:dyDescent="0.25">
      <c r="A17" s="4"/>
      <c r="B17" s="10"/>
      <c r="C17" s="94">
        <f t="shared" ref="C17:C45" si="3">C16+1</f>
        <v>2023</v>
      </c>
      <c r="D17" s="110">
        <f>IF(DATE($C17,D$13,1)&lt;Start_Date,0,IF(DATE($C17,D$13,1)&gt;DATE(YEAR(Expected_COD)+25,MONTH(Expected_COD),1),0,INDEX(Part_IV!$F$19:$F$43,$C17-Table_Year_1+IF(D$13&lt;=MONTH(Expected_COD),0,1),1)))</f>
        <v>0</v>
      </c>
      <c r="E17" s="110">
        <f>IF(DATE($C17,E$13,1)&lt;Start_Date,0,IF(DATE($C17,E$13,1)&gt;DATE(YEAR(Expected_COD)+25,MONTH(Expected_COD),1),0,INDEX(Part_IV!$F$19:$F$43,$C17-Table_Year_1+IF(E$13&lt;=MONTH(Expected_COD),0,1),1)))</f>
        <v>0</v>
      </c>
      <c r="F17" s="110">
        <f>IF(DATE($C17,F$13,1)&lt;Start_Date,0,IF(DATE($C17,F$13,1)&gt;DATE(YEAR(Expected_COD)+25,MONTH(Expected_COD),1),0,INDEX(Part_IV!$F$19:$F$43,$C17-Table_Year_1+IF(F$13&lt;=MONTH(Expected_COD),0,1),1)))</f>
        <v>0</v>
      </c>
      <c r="G17" s="110">
        <f>IF(DATE($C17,G$13,1)&lt;Start_Date,0,IF(DATE($C17,G$13,1)&gt;DATE(YEAR(Expected_COD)+25,MONTH(Expected_COD),1),0,INDEX(Part_IV!$F$19:$F$43,$C17-Table_Year_1+IF(G$13&lt;=MONTH(Expected_COD),0,1),1)))</f>
        <v>0</v>
      </c>
      <c r="H17" s="110">
        <f>IF(DATE($C17,H$13,1)&lt;Start_Date,0,IF(DATE($C17,H$13,1)&gt;DATE(YEAR(Expected_COD)+25,MONTH(Expected_COD),1),0,INDEX(Part_IV!$F$19:$F$43,$C17-Table_Year_1+IF(H$13&lt;=MONTH(Expected_COD),0,1),1)))</f>
        <v>0</v>
      </c>
      <c r="I17" s="110">
        <f>IF(DATE($C17,I$13,1)&lt;Start_Date,0,IF(DATE($C17,I$13,1)&gt;DATE(YEAR(Expected_COD)+25,MONTH(Expected_COD),1),0,INDEX(Part_IV!$F$19:$F$43,$C17-Table_Year_1+IF(I$13&lt;=MONTH(Expected_COD),0,1),1)))</f>
        <v>0</v>
      </c>
      <c r="J17" s="110">
        <f>IF(DATE($C17,J$13,1)&lt;Start_Date,0,IF(DATE($C17,J$13,1)&gt;DATE(YEAR(Expected_COD)+25,MONTH(Expected_COD),1),0,INDEX(Part_IV!$F$19:$F$43,$C17-Table_Year_1+IF(J$13&lt;=MONTH(Expected_COD),0,1),1)))</f>
        <v>0</v>
      </c>
      <c r="K17" s="110">
        <f>IF(DATE($C17,K$13,1)&lt;Start_Date,0,IF(DATE($C17,K$13,1)&gt;DATE(YEAR(Expected_COD)+25,MONTH(Expected_COD),1),0,INDEX(Part_IV!$F$19:$F$43,$C17-Table_Year_1+IF(K$13&lt;=MONTH(Expected_COD),0,1),1)))</f>
        <v>0</v>
      </c>
      <c r="L17" s="110">
        <f>IF(DATE($C17,L$13,1)&lt;Start_Date,0,IF(DATE($C17,L$13,1)&gt;DATE(YEAR(Expected_COD)+25,MONTH(Expected_COD),1),0,INDEX(Part_IV!$F$19:$F$43,$C17-Table_Year_1+IF(L$13&lt;=MONTH(Expected_COD),0,1),1)))</f>
        <v>0</v>
      </c>
      <c r="M17" s="110">
        <f>IF(DATE($C17,M$13,1)&lt;Start_Date,0,IF(DATE($C17,M$13,1)&gt;DATE(YEAR(Expected_COD)+25,MONTH(Expected_COD),1),0,INDEX(Part_IV!$F$19:$F$43,$C17-Table_Year_1+IF(M$13&lt;=MONTH(Expected_COD),0,1),1)))</f>
        <v>0</v>
      </c>
      <c r="N17" s="110">
        <f>IF(DATE($C17,N$13,1)&lt;Start_Date,0,IF(DATE($C17,N$13,1)&gt;DATE(YEAR(Expected_COD)+25,MONTH(Expected_COD),1),0,INDEX(Part_IV!$F$19:$F$43,$C17-Table_Year_1+IF(N$13&lt;=MONTH(Expected_COD),0,1),1)))</f>
        <v>0</v>
      </c>
      <c r="O17" s="110">
        <f>IF(DATE($C17,O$13,1)&lt;Start_Date,0,IF(DATE($C17,O$13,1)&gt;DATE(YEAR(Expected_COD)+25,MONTH(Expected_COD),1),0,INDEX(Part_IV!$F$19:$F$43,$C17-Table_Year_1+IF(O$13&lt;=MONTH(Expected_COD),0,1),1)))</f>
        <v>0</v>
      </c>
      <c r="P17" s="36"/>
      <c r="Q17" s="112"/>
      <c r="R17" s="11"/>
      <c r="S17" s="4"/>
      <c r="T17" s="17"/>
      <c r="U17" s="4"/>
      <c r="V17" s="4"/>
      <c r="W17" s="94">
        <f t="shared" ref="W17:W45" si="4">W16+1</f>
        <v>2023</v>
      </c>
      <c r="X17" s="117">
        <f t="shared" si="1"/>
        <v>0.8039584210102908</v>
      </c>
      <c r="Y17" s="117">
        <f t="shared" si="2"/>
        <v>0.90573080982991594</v>
      </c>
      <c r="Z17" s="45">
        <f>Part_III!Q147</f>
        <v>0</v>
      </c>
      <c r="AA17" s="4"/>
      <c r="AB17" s="4"/>
      <c r="AC17" s="4"/>
    </row>
    <row r="18" spans="1:29" x14ac:dyDescent="0.25">
      <c r="A18" s="4"/>
      <c r="B18" s="10"/>
      <c r="C18" s="94">
        <f t="shared" si="3"/>
        <v>2024</v>
      </c>
      <c r="D18" s="110">
        <f>IF(DATE($C18,D$13,1)&lt;Start_Date,0,IF(DATE($C18,D$13,1)&gt;DATE(YEAR(Expected_COD)+25,MONTH(Expected_COD),1),0,INDEX(Part_IV!$F$19:$F$43,$C18-Table_Year_1+IF(D$13&lt;=MONTH(Expected_COD),0,1),1)))</f>
        <v>0</v>
      </c>
      <c r="E18" s="110">
        <f>IF(DATE($C18,E$13,1)&lt;Start_Date,0,IF(DATE($C18,E$13,1)&gt;DATE(YEAR(Expected_COD)+25,MONTH(Expected_COD),1),0,INDEX(Part_IV!$F$19:$F$43,$C18-Table_Year_1+IF(E$13&lt;=MONTH(Expected_COD),0,1),1)))</f>
        <v>0</v>
      </c>
      <c r="F18" s="110">
        <f>IF(DATE($C18,F$13,1)&lt;Start_Date,0,IF(DATE($C18,F$13,1)&gt;DATE(YEAR(Expected_COD)+25,MONTH(Expected_COD),1),0,INDEX(Part_IV!$F$19:$F$43,$C18-Table_Year_1+IF(F$13&lt;=MONTH(Expected_COD),0,1),1)))</f>
        <v>0</v>
      </c>
      <c r="G18" s="110">
        <f>IF(DATE($C18,G$13,1)&lt;Start_Date,0,IF(DATE($C18,G$13,1)&gt;DATE(YEAR(Expected_COD)+25,MONTH(Expected_COD),1),0,INDEX(Part_IV!$F$19:$F$43,$C18-Table_Year_1+IF(G$13&lt;=MONTH(Expected_COD),0,1),1)))</f>
        <v>0</v>
      </c>
      <c r="H18" s="110">
        <f>IF(DATE($C18,H$13,1)&lt;Start_Date,0,IF(DATE($C18,H$13,1)&gt;DATE(YEAR(Expected_COD)+25,MONTH(Expected_COD),1),0,INDEX(Part_IV!$F$19:$F$43,$C18-Table_Year_1+IF(H$13&lt;=MONTH(Expected_COD),0,1),1)))</f>
        <v>0</v>
      </c>
      <c r="I18" s="110">
        <f>IF(DATE($C18,I$13,1)&lt;Start_Date,0,IF(DATE($C18,I$13,1)&gt;DATE(YEAR(Expected_COD)+25,MONTH(Expected_COD),1),0,INDEX(Part_IV!$F$19:$F$43,$C18-Table_Year_1+IF(I$13&lt;=MONTH(Expected_COD),0,1),1)))</f>
        <v>0</v>
      </c>
      <c r="J18" s="110">
        <f>IF(DATE($C18,J$13,1)&lt;Start_Date,0,IF(DATE($C18,J$13,1)&gt;DATE(YEAR(Expected_COD)+25,MONTH(Expected_COD),1),0,INDEX(Part_IV!$F$19:$F$43,$C18-Table_Year_1+IF(J$13&lt;=MONTH(Expected_COD),0,1),1)))</f>
        <v>0</v>
      </c>
      <c r="K18" s="110">
        <f>IF(DATE($C18,K$13,1)&lt;Start_Date,0,IF(DATE($C18,K$13,1)&gt;DATE(YEAR(Expected_COD)+25,MONTH(Expected_COD),1),0,INDEX(Part_IV!$F$19:$F$43,$C18-Table_Year_1+IF(K$13&lt;=MONTH(Expected_COD),0,1),1)))</f>
        <v>0</v>
      </c>
      <c r="L18" s="110">
        <f>IF(DATE($C18,L$13,1)&lt;Start_Date,0,IF(DATE($C18,L$13,1)&gt;DATE(YEAR(Expected_COD)+25,MONTH(Expected_COD),1),0,INDEX(Part_IV!$F$19:$F$43,$C18-Table_Year_1+IF(L$13&lt;=MONTH(Expected_COD),0,1),1)))</f>
        <v>0</v>
      </c>
      <c r="M18" s="110">
        <f>IF(DATE($C18,M$13,1)&lt;Start_Date,0,IF(DATE($C18,M$13,1)&gt;DATE(YEAR(Expected_COD)+25,MONTH(Expected_COD),1),0,INDEX(Part_IV!$F$19:$F$43,$C18-Table_Year_1+IF(M$13&lt;=MONTH(Expected_COD),0,1),1)))</f>
        <v>0</v>
      </c>
      <c r="N18" s="110">
        <f>IF(DATE($C18,N$13,1)&lt;Start_Date,0,IF(DATE($C18,N$13,1)&gt;DATE(YEAR(Expected_COD)+25,MONTH(Expected_COD),1),0,INDEX(Part_IV!$F$19:$F$43,$C18-Table_Year_1+IF(N$13&lt;=MONTH(Expected_COD),0,1),1)))</f>
        <v>0</v>
      </c>
      <c r="O18" s="110">
        <f>IF(DATE($C18,O$13,1)&lt;Start_Date,0,IF(DATE($C18,O$13,1)&gt;DATE(YEAR(Expected_COD)+25,MONTH(Expected_COD),1),0,INDEX(Part_IV!$F$19:$F$43,$C18-Table_Year_1+IF(O$13&lt;=MONTH(Expected_COD),0,1),1)))</f>
        <v>0</v>
      </c>
      <c r="P18" s="36"/>
      <c r="Q18" s="112"/>
      <c r="R18" s="11"/>
      <c r="S18" s="4"/>
      <c r="T18" s="17"/>
      <c r="U18" s="4"/>
      <c r="V18" s="4"/>
      <c r="W18" s="94">
        <f t="shared" si="4"/>
        <v>2024</v>
      </c>
      <c r="X18" s="117">
        <f t="shared" si="1"/>
        <v>0.76962701964382596</v>
      </c>
      <c r="Y18" s="117">
        <f t="shared" si="2"/>
        <v>0.88797138218619198</v>
      </c>
      <c r="Z18" s="45">
        <f>Part_III!Q148</f>
        <v>0</v>
      </c>
      <c r="AA18" s="4"/>
      <c r="AB18" s="4"/>
      <c r="AC18" s="4"/>
    </row>
    <row r="19" spans="1:29" x14ac:dyDescent="0.25">
      <c r="A19" s="4"/>
      <c r="B19" s="10"/>
      <c r="C19" s="94">
        <f t="shared" si="3"/>
        <v>2025</v>
      </c>
      <c r="D19" s="110">
        <f>IF(DATE($C19,D$13,1)&lt;Start_Date,0,IF(DATE($C19,D$13,1)&gt;DATE(YEAR(Expected_COD)+25,MONTH(Expected_COD),1),0,INDEX(Part_IV!$F$19:$F$43,$C19-Table_Year_1+IF(D$13&lt;=MONTH(Expected_COD),0,1),1)))</f>
        <v>0</v>
      </c>
      <c r="E19" s="110">
        <f>IF(DATE($C19,E$13,1)&lt;Start_Date,0,IF(DATE($C19,E$13,1)&gt;DATE(YEAR(Expected_COD)+25,MONTH(Expected_COD),1),0,INDEX(Part_IV!$F$19:$F$43,$C19-Table_Year_1+IF(E$13&lt;=MONTH(Expected_COD),0,1),1)))</f>
        <v>0</v>
      </c>
      <c r="F19" s="110">
        <f>IF(DATE($C19,F$13,1)&lt;Start_Date,0,IF(DATE($C19,F$13,1)&gt;DATE(YEAR(Expected_COD)+25,MONTH(Expected_COD),1),0,INDEX(Part_IV!$F$19:$F$43,$C19-Table_Year_1+IF(F$13&lt;=MONTH(Expected_COD),0,1),1)))</f>
        <v>0</v>
      </c>
      <c r="G19" s="110">
        <f>IF(DATE($C19,G$13,1)&lt;Start_Date,0,IF(DATE($C19,G$13,1)&gt;DATE(YEAR(Expected_COD)+25,MONTH(Expected_COD),1),0,INDEX(Part_IV!$F$19:$F$43,$C19-Table_Year_1+IF(G$13&lt;=MONTH(Expected_COD),0,1),1)))</f>
        <v>0</v>
      </c>
      <c r="H19" s="110">
        <f>IF(DATE($C19,H$13,1)&lt;Start_Date,0,IF(DATE($C19,H$13,1)&gt;DATE(YEAR(Expected_COD)+25,MONTH(Expected_COD),1),0,INDEX(Part_IV!$F$19:$F$43,$C19-Table_Year_1+IF(H$13&lt;=MONTH(Expected_COD),0,1),1)))</f>
        <v>0</v>
      </c>
      <c r="I19" s="110">
        <f>IF(DATE($C19,I$13,1)&lt;Start_Date,0,IF(DATE($C19,I$13,1)&gt;DATE(YEAR(Expected_COD)+25,MONTH(Expected_COD),1),0,INDEX(Part_IV!$F$19:$F$43,$C19-Table_Year_1+IF(I$13&lt;=MONTH(Expected_COD),0,1),1)))</f>
        <v>0</v>
      </c>
      <c r="J19" s="110">
        <f>IF(DATE($C19,J$13,1)&lt;Start_Date,0,IF(DATE($C19,J$13,1)&gt;DATE(YEAR(Expected_COD)+25,MONTH(Expected_COD),1),0,INDEX(Part_IV!$F$19:$F$43,$C19-Table_Year_1+IF(J$13&lt;=MONTH(Expected_COD),0,1),1)))</f>
        <v>0</v>
      </c>
      <c r="K19" s="110">
        <f>IF(DATE($C19,K$13,1)&lt;Start_Date,0,IF(DATE($C19,K$13,1)&gt;DATE(YEAR(Expected_COD)+25,MONTH(Expected_COD),1),0,INDEX(Part_IV!$F$19:$F$43,$C19-Table_Year_1+IF(K$13&lt;=MONTH(Expected_COD),0,1),1)))</f>
        <v>0</v>
      </c>
      <c r="L19" s="110">
        <f>IF(DATE($C19,L$13,1)&lt;Start_Date,0,IF(DATE($C19,L$13,1)&gt;DATE(YEAR(Expected_COD)+25,MONTH(Expected_COD),1),0,INDEX(Part_IV!$F$19:$F$43,$C19-Table_Year_1+IF(L$13&lt;=MONTH(Expected_COD),0,1),1)))</f>
        <v>0</v>
      </c>
      <c r="M19" s="110">
        <f>IF(DATE($C19,M$13,1)&lt;Start_Date,0,IF(DATE($C19,M$13,1)&gt;DATE(YEAR(Expected_COD)+25,MONTH(Expected_COD),1),0,INDEX(Part_IV!$F$19:$F$43,$C19-Table_Year_1+IF(M$13&lt;=MONTH(Expected_COD),0,1),1)))</f>
        <v>0</v>
      </c>
      <c r="N19" s="110">
        <f>IF(DATE($C19,N$13,1)&lt;Start_Date,0,IF(DATE($C19,N$13,1)&gt;DATE(YEAR(Expected_COD)+25,MONTH(Expected_COD),1),0,INDEX(Part_IV!$F$19:$F$43,$C19-Table_Year_1+IF(N$13&lt;=MONTH(Expected_COD),0,1),1)))</f>
        <v>0</v>
      </c>
      <c r="O19" s="110">
        <f>IF(DATE($C19,O$13,1)&lt;Start_Date,0,IF(DATE($C19,O$13,1)&gt;DATE(YEAR(Expected_COD)+25,MONTH(Expected_COD),1),0,INDEX(Part_IV!$F$19:$F$43,$C19-Table_Year_1+IF(O$13&lt;=MONTH(Expected_COD),0,1),1)))</f>
        <v>0</v>
      </c>
      <c r="P19" s="36"/>
      <c r="Q19" s="112"/>
      <c r="R19" s="11"/>
      <c r="S19" s="4"/>
      <c r="T19" s="17"/>
      <c r="U19" s="4"/>
      <c r="V19" s="4"/>
      <c r="W19" s="94">
        <f t="shared" si="4"/>
        <v>2025</v>
      </c>
      <c r="X19" s="117">
        <f t="shared" si="1"/>
        <v>0.73676167061164011</v>
      </c>
      <c r="Y19" s="117">
        <f t="shared" si="2"/>
        <v>0.87056017861391388</v>
      </c>
      <c r="Z19" s="45">
        <f>Part_III!Q149</f>
        <v>0</v>
      </c>
      <c r="AA19" s="4"/>
      <c r="AB19" s="4"/>
      <c r="AC19" s="4"/>
    </row>
    <row r="20" spans="1:29" x14ac:dyDescent="0.25">
      <c r="A20" s="4"/>
      <c r="B20" s="10"/>
      <c r="C20" s="94">
        <f t="shared" si="3"/>
        <v>2026</v>
      </c>
      <c r="D20" s="110">
        <f>IF(DATE($C20,D$13,1)&lt;Start_Date,0,IF(DATE($C20,D$13,1)&gt;DATE(YEAR(Expected_COD)+25,MONTH(Expected_COD),1),0,INDEX(Part_IV!$F$19:$F$43,$C20-Table_Year_1+IF(D$13&lt;=MONTH(Expected_COD),0,1),1)))</f>
        <v>0</v>
      </c>
      <c r="E20" s="110">
        <f>IF(DATE($C20,E$13,1)&lt;Start_Date,0,IF(DATE($C20,E$13,1)&gt;DATE(YEAR(Expected_COD)+25,MONTH(Expected_COD),1),0,INDEX(Part_IV!$F$19:$F$43,$C20-Table_Year_1+IF(E$13&lt;=MONTH(Expected_COD),0,1),1)))</f>
        <v>0</v>
      </c>
      <c r="F20" s="110">
        <f>IF(DATE($C20,F$13,1)&lt;Start_Date,0,IF(DATE($C20,F$13,1)&gt;DATE(YEAR(Expected_COD)+25,MONTH(Expected_COD),1),0,INDEX(Part_IV!$F$19:$F$43,$C20-Table_Year_1+IF(F$13&lt;=MONTH(Expected_COD),0,1),1)))</f>
        <v>0</v>
      </c>
      <c r="G20" s="110">
        <f>IF(DATE($C20,G$13,1)&lt;Start_Date,0,IF(DATE($C20,G$13,1)&gt;DATE(YEAR(Expected_COD)+25,MONTH(Expected_COD),1),0,INDEX(Part_IV!$F$19:$F$43,$C20-Table_Year_1+IF(G$13&lt;=MONTH(Expected_COD),0,1),1)))</f>
        <v>0</v>
      </c>
      <c r="H20" s="110">
        <f>IF(DATE($C20,H$13,1)&lt;Start_Date,0,IF(DATE($C20,H$13,1)&gt;DATE(YEAR(Expected_COD)+25,MONTH(Expected_COD),1),0,INDEX(Part_IV!$F$19:$F$43,$C20-Table_Year_1+IF(H$13&lt;=MONTH(Expected_COD),0,1),1)))</f>
        <v>0</v>
      </c>
      <c r="I20" s="110">
        <f>IF(DATE($C20,I$13,1)&lt;Start_Date,0,IF(DATE($C20,I$13,1)&gt;DATE(YEAR(Expected_COD)+25,MONTH(Expected_COD),1),0,INDEX(Part_IV!$F$19:$F$43,$C20-Table_Year_1+IF(I$13&lt;=MONTH(Expected_COD),0,1),1)))</f>
        <v>0</v>
      </c>
      <c r="J20" s="110">
        <f>IF(DATE($C20,J$13,1)&lt;Start_Date,0,IF(DATE($C20,J$13,1)&gt;DATE(YEAR(Expected_COD)+25,MONTH(Expected_COD),1),0,INDEX(Part_IV!$F$19:$F$43,$C20-Table_Year_1+IF(J$13&lt;=MONTH(Expected_COD),0,1),1)))</f>
        <v>0</v>
      </c>
      <c r="K20" s="110">
        <f>IF(DATE($C20,K$13,1)&lt;Start_Date,0,IF(DATE($C20,K$13,1)&gt;DATE(YEAR(Expected_COD)+25,MONTH(Expected_COD),1),0,INDEX(Part_IV!$F$19:$F$43,$C20-Table_Year_1+IF(K$13&lt;=MONTH(Expected_COD),0,1),1)))</f>
        <v>0</v>
      </c>
      <c r="L20" s="110">
        <f>IF(DATE($C20,L$13,1)&lt;Start_Date,0,IF(DATE($C20,L$13,1)&gt;DATE(YEAR(Expected_COD)+25,MONTH(Expected_COD),1),0,INDEX(Part_IV!$F$19:$F$43,$C20-Table_Year_1+IF(L$13&lt;=MONTH(Expected_COD),0,1),1)))</f>
        <v>0</v>
      </c>
      <c r="M20" s="110">
        <f>IF(DATE($C20,M$13,1)&lt;Start_Date,0,IF(DATE($C20,M$13,1)&gt;DATE(YEAR(Expected_COD)+25,MONTH(Expected_COD),1),0,INDEX(Part_IV!$F$19:$F$43,$C20-Table_Year_1+IF(M$13&lt;=MONTH(Expected_COD),0,1),1)))</f>
        <v>0</v>
      </c>
      <c r="N20" s="110">
        <f>IF(DATE($C20,N$13,1)&lt;Start_Date,0,IF(DATE($C20,N$13,1)&gt;DATE(YEAR(Expected_COD)+25,MONTH(Expected_COD),1),0,INDEX(Part_IV!$F$19:$F$43,$C20-Table_Year_1+IF(N$13&lt;=MONTH(Expected_COD),0,1),1)))</f>
        <v>0</v>
      </c>
      <c r="O20" s="110">
        <f>IF(DATE($C20,O$13,1)&lt;Start_Date,0,IF(DATE($C20,O$13,1)&gt;DATE(YEAR(Expected_COD)+25,MONTH(Expected_COD),1),0,INDEX(Part_IV!$F$19:$F$43,$C20-Table_Year_1+IF(O$13&lt;=MONTH(Expected_COD),0,1),1)))</f>
        <v>0</v>
      </c>
      <c r="P20" s="36"/>
      <c r="Q20" s="112"/>
      <c r="R20" s="11"/>
      <c r="S20" s="4"/>
      <c r="T20" s="17"/>
      <c r="U20" s="4"/>
      <c r="V20" s="4"/>
      <c r="W20" s="94">
        <f t="shared" si="4"/>
        <v>2026</v>
      </c>
      <c r="X20" s="117">
        <f t="shared" si="1"/>
        <v>0.70529976914488302</v>
      </c>
      <c r="Y20" s="117">
        <f t="shared" si="2"/>
        <v>0.85349037119011162</v>
      </c>
      <c r="Z20" s="45">
        <f>Part_III!Q150</f>
        <v>0</v>
      </c>
      <c r="AA20" s="4"/>
      <c r="AB20" s="4"/>
      <c r="AC20" s="4"/>
    </row>
    <row r="21" spans="1:29" x14ac:dyDescent="0.25">
      <c r="A21" s="4"/>
      <c r="B21" s="10"/>
      <c r="C21" s="94">
        <f t="shared" si="3"/>
        <v>2027</v>
      </c>
      <c r="D21" s="110">
        <f>IF(DATE($C21,D$13,1)&lt;Start_Date,0,IF(DATE($C21,D$13,1)&gt;DATE(YEAR(Expected_COD)+25,MONTH(Expected_COD),1),0,INDEX(Part_IV!$F$19:$F$43,$C21-Table_Year_1+IF(D$13&lt;=MONTH(Expected_COD),0,1),1)))</f>
        <v>0</v>
      </c>
      <c r="E21" s="110">
        <f>IF(DATE($C21,E$13,1)&lt;Start_Date,0,IF(DATE($C21,E$13,1)&gt;DATE(YEAR(Expected_COD)+25,MONTH(Expected_COD),1),0,INDEX(Part_IV!$F$19:$F$43,$C21-Table_Year_1+IF(E$13&lt;=MONTH(Expected_COD),0,1),1)))</f>
        <v>0</v>
      </c>
      <c r="F21" s="110">
        <f>IF(DATE($C21,F$13,1)&lt;Start_Date,0,IF(DATE($C21,F$13,1)&gt;DATE(YEAR(Expected_COD)+25,MONTH(Expected_COD),1),0,INDEX(Part_IV!$F$19:$F$43,$C21-Table_Year_1+IF(F$13&lt;=MONTH(Expected_COD),0,1),1)))</f>
        <v>0</v>
      </c>
      <c r="G21" s="110">
        <f>IF(DATE($C21,G$13,1)&lt;Start_Date,0,IF(DATE($C21,G$13,1)&gt;DATE(YEAR(Expected_COD)+25,MONTH(Expected_COD),1),0,INDEX(Part_IV!$F$19:$F$43,$C21-Table_Year_1+IF(G$13&lt;=MONTH(Expected_COD),0,1),1)))</f>
        <v>0</v>
      </c>
      <c r="H21" s="110">
        <f>IF(DATE($C21,H$13,1)&lt;Start_Date,0,IF(DATE($C21,H$13,1)&gt;DATE(YEAR(Expected_COD)+25,MONTH(Expected_COD),1),0,INDEX(Part_IV!$F$19:$F$43,$C21-Table_Year_1+IF(H$13&lt;=MONTH(Expected_COD),0,1),1)))</f>
        <v>0</v>
      </c>
      <c r="I21" s="110">
        <f>IF(DATE($C21,I$13,1)&lt;Start_Date,0,IF(DATE($C21,I$13,1)&gt;DATE(YEAR(Expected_COD)+25,MONTH(Expected_COD),1),0,INDEX(Part_IV!$F$19:$F$43,$C21-Table_Year_1+IF(I$13&lt;=MONTH(Expected_COD),0,1),1)))</f>
        <v>0</v>
      </c>
      <c r="J21" s="110">
        <f>IF(DATE($C21,J$13,1)&lt;Start_Date,0,IF(DATE($C21,J$13,1)&gt;DATE(YEAR(Expected_COD)+25,MONTH(Expected_COD),1),0,INDEX(Part_IV!$F$19:$F$43,$C21-Table_Year_1+IF(J$13&lt;=MONTH(Expected_COD),0,1),1)))</f>
        <v>0</v>
      </c>
      <c r="K21" s="110">
        <f>IF(DATE($C21,K$13,1)&lt;Start_Date,0,IF(DATE($C21,K$13,1)&gt;DATE(YEAR(Expected_COD)+25,MONTH(Expected_COD),1),0,INDEX(Part_IV!$F$19:$F$43,$C21-Table_Year_1+IF(K$13&lt;=MONTH(Expected_COD),0,1),1)))</f>
        <v>0</v>
      </c>
      <c r="L21" s="110">
        <f>IF(DATE($C21,L$13,1)&lt;Start_Date,0,IF(DATE($C21,L$13,1)&gt;DATE(YEAR(Expected_COD)+25,MONTH(Expected_COD),1),0,INDEX(Part_IV!$F$19:$F$43,$C21-Table_Year_1+IF(L$13&lt;=MONTH(Expected_COD),0,1),1)))</f>
        <v>0</v>
      </c>
      <c r="M21" s="110">
        <f>IF(DATE($C21,M$13,1)&lt;Start_Date,0,IF(DATE($C21,M$13,1)&gt;DATE(YEAR(Expected_COD)+25,MONTH(Expected_COD),1),0,INDEX(Part_IV!$F$19:$F$43,$C21-Table_Year_1+IF(M$13&lt;=MONTH(Expected_COD),0,1),1)))</f>
        <v>0</v>
      </c>
      <c r="N21" s="110">
        <f>IF(DATE($C21,N$13,1)&lt;Start_Date,0,IF(DATE($C21,N$13,1)&gt;DATE(YEAR(Expected_COD)+25,MONTH(Expected_COD),1),0,INDEX(Part_IV!$F$19:$F$43,$C21-Table_Year_1+IF(N$13&lt;=MONTH(Expected_COD),0,1),1)))</f>
        <v>0</v>
      </c>
      <c r="O21" s="110">
        <f>IF(DATE($C21,O$13,1)&lt;Start_Date,0,IF(DATE($C21,O$13,1)&gt;DATE(YEAR(Expected_COD)+25,MONTH(Expected_COD),1),0,INDEX(Part_IV!$F$19:$F$43,$C21-Table_Year_1+IF(O$13&lt;=MONTH(Expected_COD),0,1),1)))</f>
        <v>0</v>
      </c>
      <c r="P21" s="36"/>
      <c r="Q21" s="112"/>
      <c r="R21" s="11"/>
      <c r="S21" s="4"/>
      <c r="T21" s="17"/>
      <c r="U21" s="4"/>
      <c r="V21" s="4"/>
      <c r="W21" s="94">
        <f t="shared" si="4"/>
        <v>2027</v>
      </c>
      <c r="X21" s="117">
        <f t="shared" si="1"/>
        <v>0.67518138388341675</v>
      </c>
      <c r="Y21" s="117">
        <f t="shared" si="2"/>
        <v>0.83675526587265847</v>
      </c>
      <c r="Z21" s="45">
        <f>Part_III!Q151</f>
        <v>0</v>
      </c>
      <c r="AA21" s="4"/>
      <c r="AB21" s="4"/>
      <c r="AC21" s="4"/>
    </row>
    <row r="22" spans="1:29" x14ac:dyDescent="0.25">
      <c r="A22" s="4"/>
      <c r="B22" s="10"/>
      <c r="C22" s="94">
        <f t="shared" si="3"/>
        <v>2028</v>
      </c>
      <c r="D22" s="110">
        <f>IF(DATE($C22,D$13,1)&lt;Start_Date,0,IF(DATE($C22,D$13,1)&gt;DATE(YEAR(Expected_COD)+25,MONTH(Expected_COD),1),0,INDEX(Part_IV!$F$19:$F$43,$C22-Table_Year_1+IF(D$13&lt;=MONTH(Expected_COD),0,1),1)))</f>
        <v>0</v>
      </c>
      <c r="E22" s="110">
        <f>IF(DATE($C22,E$13,1)&lt;Start_Date,0,IF(DATE($C22,E$13,1)&gt;DATE(YEAR(Expected_COD)+25,MONTH(Expected_COD),1),0,INDEX(Part_IV!$F$19:$F$43,$C22-Table_Year_1+IF(E$13&lt;=MONTH(Expected_COD),0,1),1)))</f>
        <v>0</v>
      </c>
      <c r="F22" s="110">
        <f>IF(DATE($C22,F$13,1)&lt;Start_Date,0,IF(DATE($C22,F$13,1)&gt;DATE(YEAR(Expected_COD)+25,MONTH(Expected_COD),1),0,INDEX(Part_IV!$F$19:$F$43,$C22-Table_Year_1+IF(F$13&lt;=MONTH(Expected_COD),0,1),1)))</f>
        <v>0</v>
      </c>
      <c r="G22" s="110">
        <f>IF(DATE($C22,G$13,1)&lt;Start_Date,0,IF(DATE($C22,G$13,1)&gt;DATE(YEAR(Expected_COD)+25,MONTH(Expected_COD),1),0,INDEX(Part_IV!$F$19:$F$43,$C22-Table_Year_1+IF(G$13&lt;=MONTH(Expected_COD),0,1),1)))</f>
        <v>0</v>
      </c>
      <c r="H22" s="110">
        <f>IF(DATE($C22,H$13,1)&lt;Start_Date,0,IF(DATE($C22,H$13,1)&gt;DATE(YEAR(Expected_COD)+25,MONTH(Expected_COD),1),0,INDEX(Part_IV!$F$19:$F$43,$C22-Table_Year_1+IF(H$13&lt;=MONTH(Expected_COD),0,1),1)))</f>
        <v>0</v>
      </c>
      <c r="I22" s="110">
        <f>IF(DATE($C22,I$13,1)&lt;Start_Date,0,IF(DATE($C22,I$13,1)&gt;DATE(YEAR(Expected_COD)+25,MONTH(Expected_COD),1),0,INDEX(Part_IV!$F$19:$F$43,$C22-Table_Year_1+IF(I$13&lt;=MONTH(Expected_COD),0,1),1)))</f>
        <v>0</v>
      </c>
      <c r="J22" s="110">
        <f>IF(DATE($C22,J$13,1)&lt;Start_Date,0,IF(DATE($C22,J$13,1)&gt;DATE(YEAR(Expected_COD)+25,MONTH(Expected_COD),1),0,INDEX(Part_IV!$F$19:$F$43,$C22-Table_Year_1+IF(J$13&lt;=MONTH(Expected_COD),0,1),1)))</f>
        <v>0</v>
      </c>
      <c r="K22" s="110">
        <f>IF(DATE($C22,K$13,1)&lt;Start_Date,0,IF(DATE($C22,K$13,1)&gt;DATE(YEAR(Expected_COD)+25,MONTH(Expected_COD),1),0,INDEX(Part_IV!$F$19:$F$43,$C22-Table_Year_1+IF(K$13&lt;=MONTH(Expected_COD),0,1),1)))</f>
        <v>0</v>
      </c>
      <c r="L22" s="110">
        <f>IF(DATE($C22,L$13,1)&lt;Start_Date,0,IF(DATE($C22,L$13,1)&gt;DATE(YEAR(Expected_COD)+25,MONTH(Expected_COD),1),0,INDEX(Part_IV!$F$19:$F$43,$C22-Table_Year_1+IF(L$13&lt;=MONTH(Expected_COD),0,1),1)))</f>
        <v>0</v>
      </c>
      <c r="M22" s="110">
        <f>IF(DATE($C22,M$13,1)&lt;Start_Date,0,IF(DATE($C22,M$13,1)&gt;DATE(YEAR(Expected_COD)+25,MONTH(Expected_COD),1),0,INDEX(Part_IV!$F$19:$F$43,$C22-Table_Year_1+IF(M$13&lt;=MONTH(Expected_COD),0,1),1)))</f>
        <v>0</v>
      </c>
      <c r="N22" s="110">
        <f>IF(DATE($C22,N$13,1)&lt;Start_Date,0,IF(DATE($C22,N$13,1)&gt;DATE(YEAR(Expected_COD)+25,MONTH(Expected_COD),1),0,INDEX(Part_IV!$F$19:$F$43,$C22-Table_Year_1+IF(N$13&lt;=MONTH(Expected_COD),0,1),1)))</f>
        <v>0</v>
      </c>
      <c r="O22" s="110">
        <f>IF(DATE($C22,O$13,1)&lt;Start_Date,0,IF(DATE($C22,O$13,1)&gt;DATE(YEAR(Expected_COD)+25,MONTH(Expected_COD),1),0,INDEX(Part_IV!$F$19:$F$43,$C22-Table_Year_1+IF(O$13&lt;=MONTH(Expected_COD),0,1),1)))</f>
        <v>0</v>
      </c>
      <c r="P22" s="36"/>
      <c r="Q22" s="112"/>
      <c r="R22" s="11"/>
      <c r="S22" s="4"/>
      <c r="T22" s="17"/>
      <c r="U22" s="4"/>
      <c r="V22" s="4"/>
      <c r="W22" s="94">
        <f t="shared" si="4"/>
        <v>2028</v>
      </c>
      <c r="X22" s="117">
        <f t="shared" si="1"/>
        <v>0.64634914271335997</v>
      </c>
      <c r="Y22" s="117">
        <f t="shared" si="2"/>
        <v>0.82034829987515534</v>
      </c>
      <c r="Z22" s="45">
        <f>Part_III!Q152</f>
        <v>0</v>
      </c>
      <c r="AA22" s="4"/>
      <c r="AB22" s="4"/>
      <c r="AC22" s="4"/>
    </row>
    <row r="23" spans="1:29" x14ac:dyDescent="0.25">
      <c r="A23" s="4"/>
      <c r="B23" s="10"/>
      <c r="C23" s="94">
        <f t="shared" si="3"/>
        <v>2029</v>
      </c>
      <c r="D23" s="110">
        <f>IF(DATE($C23,D$13,1)&lt;Start_Date,0,IF(DATE($C23,D$13,1)&gt;DATE(YEAR(Expected_COD)+25,MONTH(Expected_COD),1),0,INDEX(Part_IV!$F$19:$F$43,$C23-Table_Year_1+IF(D$13&lt;=MONTH(Expected_COD),0,1),1)))</f>
        <v>0</v>
      </c>
      <c r="E23" s="110">
        <f>IF(DATE($C23,E$13,1)&lt;Start_Date,0,IF(DATE($C23,E$13,1)&gt;DATE(YEAR(Expected_COD)+25,MONTH(Expected_COD),1),0,INDEX(Part_IV!$F$19:$F$43,$C23-Table_Year_1+IF(E$13&lt;=MONTH(Expected_COD),0,1),1)))</f>
        <v>0</v>
      </c>
      <c r="F23" s="110">
        <f>IF(DATE($C23,F$13,1)&lt;Start_Date,0,IF(DATE($C23,F$13,1)&gt;DATE(YEAR(Expected_COD)+25,MONTH(Expected_COD),1),0,INDEX(Part_IV!$F$19:$F$43,$C23-Table_Year_1+IF(F$13&lt;=MONTH(Expected_COD),0,1),1)))</f>
        <v>0</v>
      </c>
      <c r="G23" s="110">
        <f>IF(DATE($C23,G$13,1)&lt;Start_Date,0,IF(DATE($C23,G$13,1)&gt;DATE(YEAR(Expected_COD)+25,MONTH(Expected_COD),1),0,INDEX(Part_IV!$F$19:$F$43,$C23-Table_Year_1+IF(G$13&lt;=MONTH(Expected_COD),0,1),1)))</f>
        <v>0</v>
      </c>
      <c r="H23" s="110">
        <f>IF(DATE($C23,H$13,1)&lt;Start_Date,0,IF(DATE($C23,H$13,1)&gt;DATE(YEAR(Expected_COD)+25,MONTH(Expected_COD),1),0,INDEX(Part_IV!$F$19:$F$43,$C23-Table_Year_1+IF(H$13&lt;=MONTH(Expected_COD),0,1),1)))</f>
        <v>0</v>
      </c>
      <c r="I23" s="110">
        <f>IF(DATE($C23,I$13,1)&lt;Start_Date,0,IF(DATE($C23,I$13,1)&gt;DATE(YEAR(Expected_COD)+25,MONTH(Expected_COD),1),0,INDEX(Part_IV!$F$19:$F$43,$C23-Table_Year_1+IF(I$13&lt;=MONTH(Expected_COD),0,1),1)))</f>
        <v>0</v>
      </c>
      <c r="J23" s="110">
        <f>IF(DATE($C23,J$13,1)&lt;Start_Date,0,IF(DATE($C23,J$13,1)&gt;DATE(YEAR(Expected_COD)+25,MONTH(Expected_COD),1),0,INDEX(Part_IV!$F$19:$F$43,$C23-Table_Year_1+IF(J$13&lt;=MONTH(Expected_COD),0,1),1)))</f>
        <v>0</v>
      </c>
      <c r="K23" s="110">
        <f>IF(DATE($C23,K$13,1)&lt;Start_Date,0,IF(DATE($C23,K$13,1)&gt;DATE(YEAR(Expected_COD)+25,MONTH(Expected_COD),1),0,INDEX(Part_IV!$F$19:$F$43,$C23-Table_Year_1+IF(K$13&lt;=MONTH(Expected_COD),0,1),1)))</f>
        <v>0</v>
      </c>
      <c r="L23" s="110">
        <f>IF(DATE($C23,L$13,1)&lt;Start_Date,0,IF(DATE($C23,L$13,1)&gt;DATE(YEAR(Expected_COD)+25,MONTH(Expected_COD),1),0,INDEX(Part_IV!$F$19:$F$43,$C23-Table_Year_1+IF(L$13&lt;=MONTH(Expected_COD),0,1),1)))</f>
        <v>0</v>
      </c>
      <c r="M23" s="110">
        <f>IF(DATE($C23,M$13,1)&lt;Start_Date,0,IF(DATE($C23,M$13,1)&gt;DATE(YEAR(Expected_COD)+25,MONTH(Expected_COD),1),0,INDEX(Part_IV!$F$19:$F$43,$C23-Table_Year_1+IF(M$13&lt;=MONTH(Expected_COD),0,1),1)))</f>
        <v>0</v>
      </c>
      <c r="N23" s="110">
        <f>IF(DATE($C23,N$13,1)&lt;Start_Date,0,IF(DATE($C23,N$13,1)&gt;DATE(YEAR(Expected_COD)+25,MONTH(Expected_COD),1),0,INDEX(Part_IV!$F$19:$F$43,$C23-Table_Year_1+IF(N$13&lt;=MONTH(Expected_COD),0,1),1)))</f>
        <v>0</v>
      </c>
      <c r="O23" s="110">
        <f>IF(DATE($C23,O$13,1)&lt;Start_Date,0,IF(DATE($C23,O$13,1)&gt;DATE(YEAR(Expected_COD)+25,MONTH(Expected_COD),1),0,INDEX(Part_IV!$F$19:$F$43,$C23-Table_Year_1+IF(O$13&lt;=MONTH(Expected_COD),0,1),1)))</f>
        <v>0</v>
      </c>
      <c r="P23" s="36"/>
      <c r="Q23" s="112"/>
      <c r="R23" s="11"/>
      <c r="S23" s="4"/>
      <c r="T23" s="17"/>
      <c r="U23" s="4"/>
      <c r="V23" s="4"/>
      <c r="W23" s="94">
        <f t="shared" si="4"/>
        <v>2029</v>
      </c>
      <c r="X23" s="117">
        <f t="shared" si="1"/>
        <v>0.61874812347970642</v>
      </c>
      <c r="Y23" s="117">
        <f t="shared" si="2"/>
        <v>0.80426303909328967</v>
      </c>
      <c r="Z23" s="45">
        <f>Part_III!Q153</f>
        <v>0</v>
      </c>
      <c r="AA23" s="4"/>
      <c r="AB23" s="4"/>
      <c r="AC23" s="4"/>
    </row>
    <row r="24" spans="1:29" x14ac:dyDescent="0.25">
      <c r="A24" s="4"/>
      <c r="B24" s="10"/>
      <c r="C24" s="94">
        <f t="shared" si="3"/>
        <v>2030</v>
      </c>
      <c r="D24" s="110">
        <f>IF(DATE($C24,D$13,1)&lt;Start_Date,0,IF(DATE($C24,D$13,1)&gt;DATE(YEAR(Expected_COD)+25,MONTH(Expected_COD),1),0,INDEX(Part_IV!$F$19:$F$43,$C24-Table_Year_1+IF(D$13&lt;=MONTH(Expected_COD),0,1),1)))</f>
        <v>0</v>
      </c>
      <c r="E24" s="110">
        <f>IF(DATE($C24,E$13,1)&lt;Start_Date,0,IF(DATE($C24,E$13,1)&gt;DATE(YEAR(Expected_COD)+25,MONTH(Expected_COD),1),0,INDEX(Part_IV!$F$19:$F$43,$C24-Table_Year_1+IF(E$13&lt;=MONTH(Expected_COD),0,1),1)))</f>
        <v>0</v>
      </c>
      <c r="F24" s="110">
        <f>IF(DATE($C24,F$13,1)&lt;Start_Date,0,IF(DATE($C24,F$13,1)&gt;DATE(YEAR(Expected_COD)+25,MONTH(Expected_COD),1),0,INDEX(Part_IV!$F$19:$F$43,$C24-Table_Year_1+IF(F$13&lt;=MONTH(Expected_COD),0,1),1)))</f>
        <v>0</v>
      </c>
      <c r="G24" s="110">
        <f>IF(DATE($C24,G$13,1)&lt;Start_Date,0,IF(DATE($C24,G$13,1)&gt;DATE(YEAR(Expected_COD)+25,MONTH(Expected_COD),1),0,INDEX(Part_IV!$F$19:$F$43,$C24-Table_Year_1+IF(G$13&lt;=MONTH(Expected_COD),0,1),1)))</f>
        <v>0</v>
      </c>
      <c r="H24" s="110">
        <f>IF(DATE($C24,H$13,1)&lt;Start_Date,0,IF(DATE($C24,H$13,1)&gt;DATE(YEAR(Expected_COD)+25,MONTH(Expected_COD),1),0,INDEX(Part_IV!$F$19:$F$43,$C24-Table_Year_1+IF(H$13&lt;=MONTH(Expected_COD),0,1),1)))</f>
        <v>0</v>
      </c>
      <c r="I24" s="110">
        <f>IF(DATE($C24,I$13,1)&lt;Start_Date,0,IF(DATE($C24,I$13,1)&gt;DATE(YEAR(Expected_COD)+25,MONTH(Expected_COD),1),0,INDEX(Part_IV!$F$19:$F$43,$C24-Table_Year_1+IF(I$13&lt;=MONTH(Expected_COD),0,1),1)))</f>
        <v>0</v>
      </c>
      <c r="J24" s="110">
        <f>IF(DATE($C24,J$13,1)&lt;Start_Date,0,IF(DATE($C24,J$13,1)&gt;DATE(YEAR(Expected_COD)+25,MONTH(Expected_COD),1),0,INDEX(Part_IV!$F$19:$F$43,$C24-Table_Year_1+IF(J$13&lt;=MONTH(Expected_COD),0,1),1)))</f>
        <v>0</v>
      </c>
      <c r="K24" s="110">
        <f>IF(DATE($C24,K$13,1)&lt;Start_Date,0,IF(DATE($C24,K$13,1)&gt;DATE(YEAR(Expected_COD)+25,MONTH(Expected_COD),1),0,INDEX(Part_IV!$F$19:$F$43,$C24-Table_Year_1+IF(K$13&lt;=MONTH(Expected_COD),0,1),1)))</f>
        <v>0</v>
      </c>
      <c r="L24" s="110">
        <f>IF(DATE($C24,L$13,1)&lt;Start_Date,0,IF(DATE($C24,L$13,1)&gt;DATE(YEAR(Expected_COD)+25,MONTH(Expected_COD),1),0,INDEX(Part_IV!$F$19:$F$43,$C24-Table_Year_1+IF(L$13&lt;=MONTH(Expected_COD),0,1),1)))</f>
        <v>0</v>
      </c>
      <c r="M24" s="110">
        <f>IF(DATE($C24,M$13,1)&lt;Start_Date,0,IF(DATE($C24,M$13,1)&gt;DATE(YEAR(Expected_COD)+25,MONTH(Expected_COD),1),0,INDEX(Part_IV!$F$19:$F$43,$C24-Table_Year_1+IF(M$13&lt;=MONTH(Expected_COD),0,1),1)))</f>
        <v>0</v>
      </c>
      <c r="N24" s="110">
        <f>IF(DATE($C24,N$13,1)&lt;Start_Date,0,IF(DATE($C24,N$13,1)&gt;DATE(YEAR(Expected_COD)+25,MONTH(Expected_COD),1),0,INDEX(Part_IV!$F$19:$F$43,$C24-Table_Year_1+IF(N$13&lt;=MONTH(Expected_COD),0,1),1)))</f>
        <v>0</v>
      </c>
      <c r="O24" s="110">
        <f>IF(DATE($C24,O$13,1)&lt;Start_Date,0,IF(DATE($C24,O$13,1)&gt;DATE(YEAR(Expected_COD)+25,MONTH(Expected_COD),1),0,INDEX(Part_IV!$F$19:$F$43,$C24-Table_Year_1+IF(O$13&lt;=MONTH(Expected_COD),0,1),1)))</f>
        <v>0</v>
      </c>
      <c r="P24" s="36"/>
      <c r="Q24" s="112"/>
      <c r="R24" s="11"/>
      <c r="S24" s="4"/>
      <c r="T24" s="17"/>
      <c r="U24" s="4"/>
      <c r="V24" s="4"/>
      <c r="W24" s="94">
        <f t="shared" si="4"/>
        <v>2030</v>
      </c>
      <c r="X24" s="117">
        <f t="shared" si="1"/>
        <v>0.59232574936583815</v>
      </c>
      <c r="Y24" s="117">
        <f t="shared" si="2"/>
        <v>0.78849317558165644</v>
      </c>
      <c r="Z24" s="45">
        <f>Part_III!Q154</f>
        <v>0</v>
      </c>
      <c r="AA24" s="4"/>
      <c r="AB24" s="4"/>
      <c r="AC24" s="4"/>
    </row>
    <row r="25" spans="1:29" x14ac:dyDescent="0.25">
      <c r="A25" s="4"/>
      <c r="B25" s="10"/>
      <c r="C25" s="94">
        <f t="shared" si="3"/>
        <v>2031</v>
      </c>
      <c r="D25" s="110">
        <f>IF(DATE($C25,D$13,1)&lt;Start_Date,0,IF(DATE($C25,D$13,1)&gt;DATE(YEAR(Expected_COD)+25,MONTH(Expected_COD),1),0,INDEX(Part_IV!$F$19:$F$43,$C25-Table_Year_1+IF(D$13&lt;=MONTH(Expected_COD),0,1),1)))</f>
        <v>0</v>
      </c>
      <c r="E25" s="110">
        <f>IF(DATE($C25,E$13,1)&lt;Start_Date,0,IF(DATE($C25,E$13,1)&gt;DATE(YEAR(Expected_COD)+25,MONTH(Expected_COD),1),0,INDEX(Part_IV!$F$19:$F$43,$C25-Table_Year_1+IF(E$13&lt;=MONTH(Expected_COD),0,1),1)))</f>
        <v>0</v>
      </c>
      <c r="F25" s="110">
        <f>IF(DATE($C25,F$13,1)&lt;Start_Date,0,IF(DATE($C25,F$13,1)&gt;DATE(YEAR(Expected_COD)+25,MONTH(Expected_COD),1),0,INDEX(Part_IV!$F$19:$F$43,$C25-Table_Year_1+IF(F$13&lt;=MONTH(Expected_COD),0,1),1)))</f>
        <v>0</v>
      </c>
      <c r="G25" s="110">
        <f>IF(DATE($C25,G$13,1)&lt;Start_Date,0,IF(DATE($C25,G$13,1)&gt;DATE(YEAR(Expected_COD)+25,MONTH(Expected_COD),1),0,INDEX(Part_IV!$F$19:$F$43,$C25-Table_Year_1+IF(G$13&lt;=MONTH(Expected_COD),0,1),1)))</f>
        <v>0</v>
      </c>
      <c r="H25" s="110">
        <f>IF(DATE($C25,H$13,1)&lt;Start_Date,0,IF(DATE($C25,H$13,1)&gt;DATE(YEAR(Expected_COD)+25,MONTH(Expected_COD),1),0,INDEX(Part_IV!$F$19:$F$43,$C25-Table_Year_1+IF(H$13&lt;=MONTH(Expected_COD),0,1),1)))</f>
        <v>0</v>
      </c>
      <c r="I25" s="110">
        <f>IF(DATE($C25,I$13,1)&lt;Start_Date,0,IF(DATE($C25,I$13,1)&gt;DATE(YEAR(Expected_COD)+25,MONTH(Expected_COD),1),0,INDEX(Part_IV!$F$19:$F$43,$C25-Table_Year_1+IF(I$13&lt;=MONTH(Expected_COD),0,1),1)))</f>
        <v>0</v>
      </c>
      <c r="J25" s="110">
        <f>IF(DATE($C25,J$13,1)&lt;Start_Date,0,IF(DATE($C25,J$13,1)&gt;DATE(YEAR(Expected_COD)+25,MONTH(Expected_COD),1),0,INDEX(Part_IV!$F$19:$F$43,$C25-Table_Year_1+IF(J$13&lt;=MONTH(Expected_COD),0,1),1)))</f>
        <v>0</v>
      </c>
      <c r="K25" s="110">
        <f>IF(DATE($C25,K$13,1)&lt;Start_Date,0,IF(DATE($C25,K$13,1)&gt;DATE(YEAR(Expected_COD)+25,MONTH(Expected_COD),1),0,INDEX(Part_IV!$F$19:$F$43,$C25-Table_Year_1+IF(K$13&lt;=MONTH(Expected_COD),0,1),1)))</f>
        <v>0</v>
      </c>
      <c r="L25" s="110">
        <f>IF(DATE($C25,L$13,1)&lt;Start_Date,0,IF(DATE($C25,L$13,1)&gt;DATE(YEAR(Expected_COD)+25,MONTH(Expected_COD),1),0,INDEX(Part_IV!$F$19:$F$43,$C25-Table_Year_1+IF(L$13&lt;=MONTH(Expected_COD),0,1),1)))</f>
        <v>0</v>
      </c>
      <c r="M25" s="110">
        <f>IF(DATE($C25,M$13,1)&lt;Start_Date,0,IF(DATE($C25,M$13,1)&gt;DATE(YEAR(Expected_COD)+25,MONTH(Expected_COD),1),0,INDEX(Part_IV!$F$19:$F$43,$C25-Table_Year_1+IF(M$13&lt;=MONTH(Expected_COD),0,1),1)))</f>
        <v>0</v>
      </c>
      <c r="N25" s="110">
        <f>IF(DATE($C25,N$13,1)&lt;Start_Date,0,IF(DATE($C25,N$13,1)&gt;DATE(YEAR(Expected_COD)+25,MONTH(Expected_COD),1),0,INDEX(Part_IV!$F$19:$F$43,$C25-Table_Year_1+IF(N$13&lt;=MONTH(Expected_COD),0,1),1)))</f>
        <v>0</v>
      </c>
      <c r="O25" s="110">
        <f>IF(DATE($C25,O$13,1)&lt;Start_Date,0,IF(DATE($C25,O$13,1)&gt;DATE(YEAR(Expected_COD)+25,MONTH(Expected_COD),1),0,INDEX(Part_IV!$F$19:$F$43,$C25-Table_Year_1+IF(O$13&lt;=MONTH(Expected_COD),0,1),1)))</f>
        <v>0</v>
      </c>
      <c r="P25" s="36"/>
      <c r="Q25" s="112"/>
      <c r="R25" s="11"/>
      <c r="S25" s="4"/>
      <c r="T25" s="17"/>
      <c r="U25" s="4"/>
      <c r="V25" s="4"/>
      <c r="W25" s="94">
        <f t="shared" si="4"/>
        <v>2031</v>
      </c>
      <c r="X25" s="117">
        <f t="shared" si="1"/>
        <v>0.56703168874064269</v>
      </c>
      <c r="Y25" s="117">
        <f t="shared" si="2"/>
        <v>0.77303252508005538</v>
      </c>
      <c r="Z25" s="45">
        <f>Part_III!Q155</f>
        <v>0</v>
      </c>
      <c r="AA25" s="4"/>
      <c r="AB25" s="4"/>
      <c r="AC25" s="4"/>
    </row>
    <row r="26" spans="1:29" x14ac:dyDescent="0.25">
      <c r="A26" s="4"/>
      <c r="B26" s="10"/>
      <c r="C26" s="94">
        <f t="shared" si="3"/>
        <v>2032</v>
      </c>
      <c r="D26" s="110">
        <f>IF(DATE($C26,D$13,1)&lt;Start_Date,0,IF(DATE($C26,D$13,1)&gt;DATE(YEAR(Expected_COD)+25,MONTH(Expected_COD),1),0,INDEX(Part_IV!$F$19:$F$43,$C26-Table_Year_1+IF(D$13&lt;=MONTH(Expected_COD),0,1),1)))</f>
        <v>0</v>
      </c>
      <c r="E26" s="110">
        <f>IF(DATE($C26,E$13,1)&lt;Start_Date,0,IF(DATE($C26,E$13,1)&gt;DATE(YEAR(Expected_COD)+25,MONTH(Expected_COD),1),0,INDEX(Part_IV!$F$19:$F$43,$C26-Table_Year_1+IF(E$13&lt;=MONTH(Expected_COD),0,1),1)))</f>
        <v>0</v>
      </c>
      <c r="F26" s="110">
        <f>IF(DATE($C26,F$13,1)&lt;Start_Date,0,IF(DATE($C26,F$13,1)&gt;DATE(YEAR(Expected_COD)+25,MONTH(Expected_COD),1),0,INDEX(Part_IV!$F$19:$F$43,$C26-Table_Year_1+IF(F$13&lt;=MONTH(Expected_COD),0,1),1)))</f>
        <v>0</v>
      </c>
      <c r="G26" s="110">
        <f>IF(DATE($C26,G$13,1)&lt;Start_Date,0,IF(DATE($C26,G$13,1)&gt;DATE(YEAR(Expected_COD)+25,MONTH(Expected_COD),1),0,INDEX(Part_IV!$F$19:$F$43,$C26-Table_Year_1+IF(G$13&lt;=MONTH(Expected_COD),0,1),1)))</f>
        <v>0</v>
      </c>
      <c r="H26" s="110">
        <f>IF(DATE($C26,H$13,1)&lt;Start_Date,0,IF(DATE($C26,H$13,1)&gt;DATE(YEAR(Expected_COD)+25,MONTH(Expected_COD),1),0,INDEX(Part_IV!$F$19:$F$43,$C26-Table_Year_1+IF(H$13&lt;=MONTH(Expected_COD),0,1),1)))</f>
        <v>0</v>
      </c>
      <c r="I26" s="110">
        <f>IF(DATE($C26,I$13,1)&lt;Start_Date,0,IF(DATE($C26,I$13,1)&gt;DATE(YEAR(Expected_COD)+25,MONTH(Expected_COD),1),0,INDEX(Part_IV!$F$19:$F$43,$C26-Table_Year_1+IF(I$13&lt;=MONTH(Expected_COD),0,1),1)))</f>
        <v>0</v>
      </c>
      <c r="J26" s="110">
        <f>IF(DATE($C26,J$13,1)&lt;Start_Date,0,IF(DATE($C26,J$13,1)&gt;DATE(YEAR(Expected_COD)+25,MONTH(Expected_COD),1),0,INDEX(Part_IV!$F$19:$F$43,$C26-Table_Year_1+IF(J$13&lt;=MONTH(Expected_COD),0,1),1)))</f>
        <v>0</v>
      </c>
      <c r="K26" s="110">
        <f>IF(DATE($C26,K$13,1)&lt;Start_Date,0,IF(DATE($C26,K$13,1)&gt;DATE(YEAR(Expected_COD)+25,MONTH(Expected_COD),1),0,INDEX(Part_IV!$F$19:$F$43,$C26-Table_Year_1+IF(K$13&lt;=MONTH(Expected_COD),0,1),1)))</f>
        <v>0</v>
      </c>
      <c r="L26" s="110">
        <f>IF(DATE($C26,L$13,1)&lt;Start_Date,0,IF(DATE($C26,L$13,1)&gt;DATE(YEAR(Expected_COD)+25,MONTH(Expected_COD),1),0,INDEX(Part_IV!$F$19:$F$43,$C26-Table_Year_1+IF(L$13&lt;=MONTH(Expected_COD),0,1),1)))</f>
        <v>0</v>
      </c>
      <c r="M26" s="110">
        <f>IF(DATE($C26,M$13,1)&lt;Start_Date,0,IF(DATE($C26,M$13,1)&gt;DATE(YEAR(Expected_COD)+25,MONTH(Expected_COD),1),0,INDEX(Part_IV!$F$19:$F$43,$C26-Table_Year_1+IF(M$13&lt;=MONTH(Expected_COD),0,1),1)))</f>
        <v>0</v>
      </c>
      <c r="N26" s="110">
        <f>IF(DATE($C26,N$13,1)&lt;Start_Date,0,IF(DATE($C26,N$13,1)&gt;DATE(YEAR(Expected_COD)+25,MONTH(Expected_COD),1),0,INDEX(Part_IV!$F$19:$F$43,$C26-Table_Year_1+IF(N$13&lt;=MONTH(Expected_COD),0,1),1)))</f>
        <v>0</v>
      </c>
      <c r="O26" s="110">
        <f>IF(DATE($C26,O$13,1)&lt;Start_Date,0,IF(DATE($C26,O$13,1)&gt;DATE(YEAR(Expected_COD)+25,MONTH(Expected_COD),1),0,INDEX(Part_IV!$F$19:$F$43,$C26-Table_Year_1+IF(O$13&lt;=MONTH(Expected_COD),0,1),1)))</f>
        <v>0</v>
      </c>
      <c r="P26" s="36"/>
      <c r="Q26" s="112"/>
      <c r="R26" s="11"/>
      <c r="S26" s="4"/>
      <c r="T26" s="17"/>
      <c r="U26" s="4"/>
      <c r="V26" s="4"/>
      <c r="W26" s="94">
        <f t="shared" si="4"/>
        <v>2032</v>
      </c>
      <c r="X26" s="117">
        <f t="shared" si="1"/>
        <v>0.54281775928245479</v>
      </c>
      <c r="Y26" s="117">
        <f t="shared" si="2"/>
        <v>0.75787502458828948</v>
      </c>
      <c r="Z26" s="45">
        <f>Part_III!Q156</f>
        <v>0</v>
      </c>
      <c r="AA26" s="4"/>
      <c r="AB26" s="4"/>
      <c r="AC26" s="4"/>
    </row>
    <row r="27" spans="1:29" x14ac:dyDescent="0.25">
      <c r="A27" s="4"/>
      <c r="B27" s="10"/>
      <c r="C27" s="94">
        <f t="shared" si="3"/>
        <v>2033</v>
      </c>
      <c r="D27" s="110">
        <f>IF(DATE($C27,D$13,1)&lt;Start_Date,0,IF(DATE($C27,D$13,1)&gt;DATE(YEAR(Expected_COD)+25,MONTH(Expected_COD),1),0,INDEX(Part_IV!$F$19:$F$43,$C27-Table_Year_1+IF(D$13&lt;=MONTH(Expected_COD),0,1),1)))</f>
        <v>0</v>
      </c>
      <c r="E27" s="110">
        <f>IF(DATE($C27,E$13,1)&lt;Start_Date,0,IF(DATE($C27,E$13,1)&gt;DATE(YEAR(Expected_COD)+25,MONTH(Expected_COD),1),0,INDEX(Part_IV!$F$19:$F$43,$C27-Table_Year_1+IF(E$13&lt;=MONTH(Expected_COD),0,1),1)))</f>
        <v>0</v>
      </c>
      <c r="F27" s="110">
        <f>IF(DATE($C27,F$13,1)&lt;Start_Date,0,IF(DATE($C27,F$13,1)&gt;DATE(YEAR(Expected_COD)+25,MONTH(Expected_COD),1),0,INDEX(Part_IV!$F$19:$F$43,$C27-Table_Year_1+IF(F$13&lt;=MONTH(Expected_COD),0,1),1)))</f>
        <v>0</v>
      </c>
      <c r="G27" s="110">
        <f>IF(DATE($C27,G$13,1)&lt;Start_Date,0,IF(DATE($C27,G$13,1)&gt;DATE(YEAR(Expected_COD)+25,MONTH(Expected_COD),1),0,INDEX(Part_IV!$F$19:$F$43,$C27-Table_Year_1+IF(G$13&lt;=MONTH(Expected_COD),0,1),1)))</f>
        <v>0</v>
      </c>
      <c r="H27" s="110">
        <f>IF(DATE($C27,H$13,1)&lt;Start_Date,0,IF(DATE($C27,H$13,1)&gt;DATE(YEAR(Expected_COD)+25,MONTH(Expected_COD),1),0,INDEX(Part_IV!$F$19:$F$43,$C27-Table_Year_1+IF(H$13&lt;=MONTH(Expected_COD),0,1),1)))</f>
        <v>0</v>
      </c>
      <c r="I27" s="110">
        <f>IF(DATE($C27,I$13,1)&lt;Start_Date,0,IF(DATE($C27,I$13,1)&gt;DATE(YEAR(Expected_COD)+25,MONTH(Expected_COD),1),0,INDEX(Part_IV!$F$19:$F$43,$C27-Table_Year_1+IF(I$13&lt;=MONTH(Expected_COD),0,1),1)))</f>
        <v>0</v>
      </c>
      <c r="J27" s="110">
        <f>IF(DATE($C27,J$13,1)&lt;Start_Date,0,IF(DATE($C27,J$13,1)&gt;DATE(YEAR(Expected_COD)+25,MONTH(Expected_COD),1),0,INDEX(Part_IV!$F$19:$F$43,$C27-Table_Year_1+IF(J$13&lt;=MONTH(Expected_COD),0,1),1)))</f>
        <v>0</v>
      </c>
      <c r="K27" s="110">
        <f>IF(DATE($C27,K$13,1)&lt;Start_Date,0,IF(DATE($C27,K$13,1)&gt;DATE(YEAR(Expected_COD)+25,MONTH(Expected_COD),1),0,INDEX(Part_IV!$F$19:$F$43,$C27-Table_Year_1+IF(K$13&lt;=MONTH(Expected_COD),0,1),1)))</f>
        <v>0</v>
      </c>
      <c r="L27" s="110">
        <f>IF(DATE($C27,L$13,1)&lt;Start_Date,0,IF(DATE($C27,L$13,1)&gt;DATE(YEAR(Expected_COD)+25,MONTH(Expected_COD),1),0,INDEX(Part_IV!$F$19:$F$43,$C27-Table_Year_1+IF(L$13&lt;=MONTH(Expected_COD),0,1),1)))</f>
        <v>0</v>
      </c>
      <c r="M27" s="110">
        <f>IF(DATE($C27,M$13,1)&lt;Start_Date,0,IF(DATE($C27,M$13,1)&gt;DATE(YEAR(Expected_COD)+25,MONTH(Expected_COD),1),0,INDEX(Part_IV!$F$19:$F$43,$C27-Table_Year_1+IF(M$13&lt;=MONTH(Expected_COD),0,1),1)))</f>
        <v>0</v>
      </c>
      <c r="N27" s="110">
        <f>IF(DATE($C27,N$13,1)&lt;Start_Date,0,IF(DATE($C27,N$13,1)&gt;DATE(YEAR(Expected_COD)+25,MONTH(Expected_COD),1),0,INDEX(Part_IV!$F$19:$F$43,$C27-Table_Year_1+IF(N$13&lt;=MONTH(Expected_COD),0,1),1)))</f>
        <v>0</v>
      </c>
      <c r="O27" s="110">
        <f>IF(DATE($C27,O$13,1)&lt;Start_Date,0,IF(DATE($C27,O$13,1)&gt;DATE(YEAR(Expected_COD)+25,MONTH(Expected_COD),1),0,INDEX(Part_IV!$F$19:$F$43,$C27-Table_Year_1+IF(O$13&lt;=MONTH(Expected_COD),0,1),1)))</f>
        <v>0</v>
      </c>
      <c r="P27" s="36"/>
      <c r="Q27" s="112"/>
      <c r="R27" s="11"/>
      <c r="S27" s="4"/>
      <c r="T27" s="17"/>
      <c r="U27" s="4"/>
      <c r="V27" s="4"/>
      <c r="W27" s="94">
        <f t="shared" si="4"/>
        <v>2033</v>
      </c>
      <c r="X27" s="117">
        <f t="shared" si="1"/>
        <v>0.51963783619718817</v>
      </c>
      <c r="Y27" s="117">
        <f t="shared" si="2"/>
        <v>0.74301472998851925</v>
      </c>
      <c r="Z27" s="45">
        <f>Part_III!Q157</f>
        <v>0</v>
      </c>
      <c r="AA27" s="4"/>
      <c r="AB27" s="4"/>
      <c r="AC27" s="4"/>
    </row>
    <row r="28" spans="1:29" x14ac:dyDescent="0.25">
      <c r="A28" s="4"/>
      <c r="B28" s="10"/>
      <c r="C28" s="94">
        <f t="shared" si="3"/>
        <v>2034</v>
      </c>
      <c r="D28" s="110">
        <f>IF(DATE($C28,D$13,1)&lt;Start_Date,0,IF(DATE($C28,D$13,1)&gt;DATE(YEAR(Expected_COD)+25,MONTH(Expected_COD),1),0,INDEX(Part_IV!$F$19:$F$43,$C28-Table_Year_1+IF(D$13&lt;=MONTH(Expected_COD),0,1),1)))</f>
        <v>0</v>
      </c>
      <c r="E28" s="110">
        <f>IF(DATE($C28,E$13,1)&lt;Start_Date,0,IF(DATE($C28,E$13,1)&gt;DATE(YEAR(Expected_COD)+25,MONTH(Expected_COD),1),0,INDEX(Part_IV!$F$19:$F$43,$C28-Table_Year_1+IF(E$13&lt;=MONTH(Expected_COD),0,1),1)))</f>
        <v>0</v>
      </c>
      <c r="F28" s="110">
        <f>IF(DATE($C28,F$13,1)&lt;Start_Date,0,IF(DATE($C28,F$13,1)&gt;DATE(YEAR(Expected_COD)+25,MONTH(Expected_COD),1),0,INDEX(Part_IV!$F$19:$F$43,$C28-Table_Year_1+IF(F$13&lt;=MONTH(Expected_COD),0,1),1)))</f>
        <v>0</v>
      </c>
      <c r="G28" s="110">
        <f>IF(DATE($C28,G$13,1)&lt;Start_Date,0,IF(DATE($C28,G$13,1)&gt;DATE(YEAR(Expected_COD)+25,MONTH(Expected_COD),1),0,INDEX(Part_IV!$F$19:$F$43,$C28-Table_Year_1+IF(G$13&lt;=MONTH(Expected_COD),0,1),1)))</f>
        <v>0</v>
      </c>
      <c r="H28" s="110">
        <f>IF(DATE($C28,H$13,1)&lt;Start_Date,0,IF(DATE($C28,H$13,1)&gt;DATE(YEAR(Expected_COD)+25,MONTH(Expected_COD),1),0,INDEX(Part_IV!$F$19:$F$43,$C28-Table_Year_1+IF(H$13&lt;=MONTH(Expected_COD),0,1),1)))</f>
        <v>0</v>
      </c>
      <c r="I28" s="110">
        <f>IF(DATE($C28,I$13,1)&lt;Start_Date,0,IF(DATE($C28,I$13,1)&gt;DATE(YEAR(Expected_COD)+25,MONTH(Expected_COD),1),0,INDEX(Part_IV!$F$19:$F$43,$C28-Table_Year_1+IF(I$13&lt;=MONTH(Expected_COD),0,1),1)))</f>
        <v>0</v>
      </c>
      <c r="J28" s="110">
        <f>IF(DATE($C28,J$13,1)&lt;Start_Date,0,IF(DATE($C28,J$13,1)&gt;DATE(YEAR(Expected_COD)+25,MONTH(Expected_COD),1),0,INDEX(Part_IV!$F$19:$F$43,$C28-Table_Year_1+IF(J$13&lt;=MONTH(Expected_COD),0,1),1)))</f>
        <v>0</v>
      </c>
      <c r="K28" s="110">
        <f>IF(DATE($C28,K$13,1)&lt;Start_Date,0,IF(DATE($C28,K$13,1)&gt;DATE(YEAR(Expected_COD)+25,MONTH(Expected_COD),1),0,INDEX(Part_IV!$F$19:$F$43,$C28-Table_Year_1+IF(K$13&lt;=MONTH(Expected_COD),0,1),1)))</f>
        <v>0</v>
      </c>
      <c r="L28" s="110">
        <f>IF(DATE($C28,L$13,1)&lt;Start_Date,0,IF(DATE($C28,L$13,1)&gt;DATE(YEAR(Expected_COD)+25,MONTH(Expected_COD),1),0,INDEX(Part_IV!$F$19:$F$43,$C28-Table_Year_1+IF(L$13&lt;=MONTH(Expected_COD),0,1),1)))</f>
        <v>0</v>
      </c>
      <c r="M28" s="110">
        <f>IF(DATE($C28,M$13,1)&lt;Start_Date,0,IF(DATE($C28,M$13,1)&gt;DATE(YEAR(Expected_COD)+25,MONTH(Expected_COD),1),0,INDEX(Part_IV!$F$19:$F$43,$C28-Table_Year_1+IF(M$13&lt;=MONTH(Expected_COD),0,1),1)))</f>
        <v>0</v>
      </c>
      <c r="N28" s="110">
        <f>IF(DATE($C28,N$13,1)&lt;Start_Date,0,IF(DATE($C28,N$13,1)&gt;DATE(YEAR(Expected_COD)+25,MONTH(Expected_COD),1),0,INDEX(Part_IV!$F$19:$F$43,$C28-Table_Year_1+IF(N$13&lt;=MONTH(Expected_COD),0,1),1)))</f>
        <v>0</v>
      </c>
      <c r="O28" s="110">
        <f>IF(DATE($C28,O$13,1)&lt;Start_Date,0,IF(DATE($C28,O$13,1)&gt;DATE(YEAR(Expected_COD)+25,MONTH(Expected_COD),1),0,INDEX(Part_IV!$F$19:$F$43,$C28-Table_Year_1+IF(O$13&lt;=MONTH(Expected_COD),0,1),1)))</f>
        <v>0</v>
      </c>
      <c r="P28" s="36"/>
      <c r="Q28" s="112"/>
      <c r="R28" s="11"/>
      <c r="S28" s="4"/>
      <c r="T28" s="17"/>
      <c r="U28" s="4"/>
      <c r="V28" s="4"/>
      <c r="W28" s="94">
        <f t="shared" si="4"/>
        <v>2034</v>
      </c>
      <c r="X28" s="117">
        <f t="shared" si="1"/>
        <v>0.49744776435582527</v>
      </c>
      <c r="Y28" s="117">
        <f t="shared" si="2"/>
        <v>0.72844581371423445</v>
      </c>
      <c r="Z28" s="45">
        <f>Part_III!Q158</f>
        <v>0</v>
      </c>
      <c r="AA28" s="4"/>
      <c r="AB28" s="4"/>
      <c r="AC28" s="4"/>
    </row>
    <row r="29" spans="1:29" x14ac:dyDescent="0.25">
      <c r="A29" s="4"/>
      <c r="B29" s="10"/>
      <c r="C29" s="94">
        <f t="shared" si="3"/>
        <v>2035</v>
      </c>
      <c r="D29" s="110">
        <f>IF(DATE($C29,D$13,1)&lt;Start_Date,0,IF(DATE($C29,D$13,1)&gt;DATE(YEAR(Expected_COD)+25,MONTH(Expected_COD),1),0,INDEX(Part_IV!$F$19:$F$43,$C29-Table_Year_1+IF(D$13&lt;=MONTH(Expected_COD),0,1),1)))</f>
        <v>0</v>
      </c>
      <c r="E29" s="110">
        <f>IF(DATE($C29,E$13,1)&lt;Start_Date,0,IF(DATE($C29,E$13,1)&gt;DATE(YEAR(Expected_COD)+25,MONTH(Expected_COD),1),0,INDEX(Part_IV!$F$19:$F$43,$C29-Table_Year_1+IF(E$13&lt;=MONTH(Expected_COD),0,1),1)))</f>
        <v>0</v>
      </c>
      <c r="F29" s="110">
        <f>IF(DATE($C29,F$13,1)&lt;Start_Date,0,IF(DATE($C29,F$13,1)&gt;DATE(YEAR(Expected_COD)+25,MONTH(Expected_COD),1),0,INDEX(Part_IV!$F$19:$F$43,$C29-Table_Year_1+IF(F$13&lt;=MONTH(Expected_COD),0,1),1)))</f>
        <v>0</v>
      </c>
      <c r="G29" s="110">
        <f>IF(DATE($C29,G$13,1)&lt;Start_Date,0,IF(DATE($C29,G$13,1)&gt;DATE(YEAR(Expected_COD)+25,MONTH(Expected_COD),1),0,INDEX(Part_IV!$F$19:$F$43,$C29-Table_Year_1+IF(G$13&lt;=MONTH(Expected_COD),0,1),1)))</f>
        <v>0</v>
      </c>
      <c r="H29" s="110">
        <f>IF(DATE($C29,H$13,1)&lt;Start_Date,0,IF(DATE($C29,H$13,1)&gt;DATE(YEAR(Expected_COD)+25,MONTH(Expected_COD),1),0,INDEX(Part_IV!$F$19:$F$43,$C29-Table_Year_1+IF(H$13&lt;=MONTH(Expected_COD),0,1),1)))</f>
        <v>0</v>
      </c>
      <c r="I29" s="110">
        <f>IF(DATE($C29,I$13,1)&lt;Start_Date,0,IF(DATE($C29,I$13,1)&gt;DATE(YEAR(Expected_COD)+25,MONTH(Expected_COD),1),0,INDEX(Part_IV!$F$19:$F$43,$C29-Table_Year_1+IF(I$13&lt;=MONTH(Expected_COD),0,1),1)))</f>
        <v>0</v>
      </c>
      <c r="J29" s="110">
        <f>IF(DATE($C29,J$13,1)&lt;Start_Date,0,IF(DATE($C29,J$13,1)&gt;DATE(YEAR(Expected_COD)+25,MONTH(Expected_COD),1),0,INDEX(Part_IV!$F$19:$F$43,$C29-Table_Year_1+IF(J$13&lt;=MONTH(Expected_COD),0,1),1)))</f>
        <v>0</v>
      </c>
      <c r="K29" s="110">
        <f>IF(DATE($C29,K$13,1)&lt;Start_Date,0,IF(DATE($C29,K$13,1)&gt;DATE(YEAR(Expected_COD)+25,MONTH(Expected_COD),1),0,INDEX(Part_IV!$F$19:$F$43,$C29-Table_Year_1+IF(K$13&lt;=MONTH(Expected_COD),0,1),1)))</f>
        <v>0</v>
      </c>
      <c r="L29" s="110">
        <f>IF(DATE($C29,L$13,1)&lt;Start_Date,0,IF(DATE($C29,L$13,1)&gt;DATE(YEAR(Expected_COD)+25,MONTH(Expected_COD),1),0,INDEX(Part_IV!$F$19:$F$43,$C29-Table_Year_1+IF(L$13&lt;=MONTH(Expected_COD),0,1),1)))</f>
        <v>0</v>
      </c>
      <c r="M29" s="110">
        <f>IF(DATE($C29,M$13,1)&lt;Start_Date,0,IF(DATE($C29,M$13,1)&gt;DATE(YEAR(Expected_COD)+25,MONTH(Expected_COD),1),0,INDEX(Part_IV!$F$19:$F$43,$C29-Table_Year_1+IF(M$13&lt;=MONTH(Expected_COD),0,1),1)))</f>
        <v>0</v>
      </c>
      <c r="N29" s="110">
        <f>IF(DATE($C29,N$13,1)&lt;Start_Date,0,IF(DATE($C29,N$13,1)&gt;DATE(YEAR(Expected_COD)+25,MONTH(Expected_COD),1),0,INDEX(Part_IV!$F$19:$F$43,$C29-Table_Year_1+IF(N$13&lt;=MONTH(Expected_COD),0,1),1)))</f>
        <v>0</v>
      </c>
      <c r="O29" s="110">
        <f>IF(DATE($C29,O$13,1)&lt;Start_Date,0,IF(DATE($C29,O$13,1)&gt;DATE(YEAR(Expected_COD)+25,MONTH(Expected_COD),1),0,INDEX(Part_IV!$F$19:$F$43,$C29-Table_Year_1+IF(O$13&lt;=MONTH(Expected_COD),0,1),1)))</f>
        <v>0</v>
      </c>
      <c r="P29" s="36"/>
      <c r="Q29" s="112"/>
      <c r="R29" s="11"/>
      <c r="S29" s="4"/>
      <c r="T29" s="17"/>
      <c r="U29" s="4"/>
      <c r="V29" s="4"/>
      <c r="W29" s="94">
        <f t="shared" si="4"/>
        <v>2035</v>
      </c>
      <c r="X29" s="117">
        <f t="shared" si="1"/>
        <v>0.47620527418389658</v>
      </c>
      <c r="Y29" s="117">
        <f t="shared" si="2"/>
        <v>0.7141625624649357</v>
      </c>
      <c r="Z29" s="45">
        <f>Part_III!Q159</f>
        <v>0</v>
      </c>
      <c r="AA29" s="4"/>
      <c r="AB29" s="4"/>
      <c r="AC29" s="4"/>
    </row>
    <row r="30" spans="1:29" x14ac:dyDescent="0.25">
      <c r="A30" s="4"/>
      <c r="B30" s="10"/>
      <c r="C30" s="94">
        <f t="shared" si="3"/>
        <v>2036</v>
      </c>
      <c r="D30" s="110">
        <f>IF(DATE($C30,D$13,1)&lt;Start_Date,0,IF(DATE($C30,D$13,1)&gt;DATE(YEAR(Expected_COD)+25,MONTH(Expected_COD),1),0,INDEX(Part_IV!$F$19:$F$43,$C30-Table_Year_1+IF(D$13&lt;=MONTH(Expected_COD),0,1),1)))</f>
        <v>0</v>
      </c>
      <c r="E30" s="110">
        <f>IF(DATE($C30,E$13,1)&lt;Start_Date,0,IF(DATE($C30,E$13,1)&gt;DATE(YEAR(Expected_COD)+25,MONTH(Expected_COD),1),0,INDEX(Part_IV!$F$19:$F$43,$C30-Table_Year_1+IF(E$13&lt;=MONTH(Expected_COD),0,1),1)))</f>
        <v>0</v>
      </c>
      <c r="F30" s="110">
        <f>IF(DATE($C30,F$13,1)&lt;Start_Date,0,IF(DATE($C30,F$13,1)&gt;DATE(YEAR(Expected_COD)+25,MONTH(Expected_COD),1),0,INDEX(Part_IV!$F$19:$F$43,$C30-Table_Year_1+IF(F$13&lt;=MONTH(Expected_COD),0,1),1)))</f>
        <v>0</v>
      </c>
      <c r="G30" s="110">
        <f>IF(DATE($C30,G$13,1)&lt;Start_Date,0,IF(DATE($C30,G$13,1)&gt;DATE(YEAR(Expected_COD)+25,MONTH(Expected_COD),1),0,INDEX(Part_IV!$F$19:$F$43,$C30-Table_Year_1+IF(G$13&lt;=MONTH(Expected_COD),0,1),1)))</f>
        <v>0</v>
      </c>
      <c r="H30" s="110">
        <f>IF(DATE($C30,H$13,1)&lt;Start_Date,0,IF(DATE($C30,H$13,1)&gt;DATE(YEAR(Expected_COD)+25,MONTH(Expected_COD),1),0,INDEX(Part_IV!$F$19:$F$43,$C30-Table_Year_1+IF(H$13&lt;=MONTH(Expected_COD),0,1),1)))</f>
        <v>0</v>
      </c>
      <c r="I30" s="110">
        <f>IF(DATE($C30,I$13,1)&lt;Start_Date,0,IF(DATE($C30,I$13,1)&gt;DATE(YEAR(Expected_COD)+25,MONTH(Expected_COD),1),0,INDEX(Part_IV!$F$19:$F$43,$C30-Table_Year_1+IF(I$13&lt;=MONTH(Expected_COD),0,1),1)))</f>
        <v>0</v>
      </c>
      <c r="J30" s="110">
        <f>IF(DATE($C30,J$13,1)&lt;Start_Date,0,IF(DATE($C30,J$13,1)&gt;DATE(YEAR(Expected_COD)+25,MONTH(Expected_COD),1),0,INDEX(Part_IV!$F$19:$F$43,$C30-Table_Year_1+IF(J$13&lt;=MONTH(Expected_COD),0,1),1)))</f>
        <v>0</v>
      </c>
      <c r="K30" s="110">
        <f>IF(DATE($C30,K$13,1)&lt;Start_Date,0,IF(DATE($C30,K$13,1)&gt;DATE(YEAR(Expected_COD)+25,MONTH(Expected_COD),1),0,INDEX(Part_IV!$F$19:$F$43,$C30-Table_Year_1+IF(K$13&lt;=MONTH(Expected_COD),0,1),1)))</f>
        <v>0</v>
      </c>
      <c r="L30" s="110">
        <f>IF(DATE($C30,L$13,1)&lt;Start_Date,0,IF(DATE($C30,L$13,1)&gt;DATE(YEAR(Expected_COD)+25,MONTH(Expected_COD),1),0,INDEX(Part_IV!$F$19:$F$43,$C30-Table_Year_1+IF(L$13&lt;=MONTH(Expected_COD),0,1),1)))</f>
        <v>0</v>
      </c>
      <c r="M30" s="110">
        <f>IF(DATE($C30,M$13,1)&lt;Start_Date,0,IF(DATE($C30,M$13,1)&gt;DATE(YEAR(Expected_COD)+25,MONTH(Expected_COD),1),0,INDEX(Part_IV!$F$19:$F$43,$C30-Table_Year_1+IF(M$13&lt;=MONTH(Expected_COD),0,1),1)))</f>
        <v>0</v>
      </c>
      <c r="N30" s="110">
        <f>IF(DATE($C30,N$13,1)&lt;Start_Date,0,IF(DATE($C30,N$13,1)&gt;DATE(YEAR(Expected_COD)+25,MONTH(Expected_COD),1),0,INDEX(Part_IV!$F$19:$F$43,$C30-Table_Year_1+IF(N$13&lt;=MONTH(Expected_COD),0,1),1)))</f>
        <v>0</v>
      </c>
      <c r="O30" s="110">
        <f>IF(DATE($C30,O$13,1)&lt;Start_Date,0,IF(DATE($C30,O$13,1)&gt;DATE(YEAR(Expected_COD)+25,MONTH(Expected_COD),1),0,INDEX(Part_IV!$F$19:$F$43,$C30-Table_Year_1+IF(O$13&lt;=MONTH(Expected_COD),0,1),1)))</f>
        <v>0</v>
      </c>
      <c r="P30" s="36"/>
      <c r="Q30" s="112"/>
      <c r="R30" s="11"/>
      <c r="S30" s="4"/>
      <c r="T30" s="17"/>
      <c r="U30" s="4"/>
      <c r="V30" s="4"/>
      <c r="W30" s="94">
        <f t="shared" si="4"/>
        <v>2036</v>
      </c>
      <c r="X30" s="117">
        <f t="shared" si="1"/>
        <v>0.45586990114272585</v>
      </c>
      <c r="Y30" s="117">
        <f t="shared" si="2"/>
        <v>0.7001593749656233</v>
      </c>
      <c r="Z30" s="45">
        <f>Part_III!Q160</f>
        <v>0</v>
      </c>
      <c r="AA30" s="4"/>
      <c r="AB30" s="4"/>
      <c r="AC30" s="4"/>
    </row>
    <row r="31" spans="1:29" x14ac:dyDescent="0.25">
      <c r="A31" s="4"/>
      <c r="B31" s="10"/>
      <c r="C31" s="94">
        <f t="shared" si="3"/>
        <v>2037</v>
      </c>
      <c r="D31" s="110">
        <f>IF(DATE($C31,D$13,1)&lt;Start_Date,0,IF(DATE($C31,D$13,1)&gt;DATE(YEAR(Expected_COD)+25,MONTH(Expected_COD),1),0,INDEX(Part_IV!$F$19:$F$43,$C31-Table_Year_1+IF(D$13&lt;=MONTH(Expected_COD),0,1),1)))</f>
        <v>0</v>
      </c>
      <c r="E31" s="110">
        <f>IF(DATE($C31,E$13,1)&lt;Start_Date,0,IF(DATE($C31,E$13,1)&gt;DATE(YEAR(Expected_COD)+25,MONTH(Expected_COD),1),0,INDEX(Part_IV!$F$19:$F$43,$C31-Table_Year_1+IF(E$13&lt;=MONTH(Expected_COD),0,1),1)))</f>
        <v>0</v>
      </c>
      <c r="F31" s="110">
        <f>IF(DATE($C31,F$13,1)&lt;Start_Date,0,IF(DATE($C31,F$13,1)&gt;DATE(YEAR(Expected_COD)+25,MONTH(Expected_COD),1),0,INDEX(Part_IV!$F$19:$F$43,$C31-Table_Year_1+IF(F$13&lt;=MONTH(Expected_COD),0,1),1)))</f>
        <v>0</v>
      </c>
      <c r="G31" s="110">
        <f>IF(DATE($C31,G$13,1)&lt;Start_Date,0,IF(DATE($C31,G$13,1)&gt;DATE(YEAR(Expected_COD)+25,MONTH(Expected_COD),1),0,INDEX(Part_IV!$F$19:$F$43,$C31-Table_Year_1+IF(G$13&lt;=MONTH(Expected_COD),0,1),1)))</f>
        <v>0</v>
      </c>
      <c r="H31" s="110">
        <f>IF(DATE($C31,H$13,1)&lt;Start_Date,0,IF(DATE($C31,H$13,1)&gt;DATE(YEAR(Expected_COD)+25,MONTH(Expected_COD),1),0,INDEX(Part_IV!$F$19:$F$43,$C31-Table_Year_1+IF(H$13&lt;=MONTH(Expected_COD),0,1),1)))</f>
        <v>0</v>
      </c>
      <c r="I31" s="110">
        <f>IF(DATE($C31,I$13,1)&lt;Start_Date,0,IF(DATE($C31,I$13,1)&gt;DATE(YEAR(Expected_COD)+25,MONTH(Expected_COD),1),0,INDEX(Part_IV!$F$19:$F$43,$C31-Table_Year_1+IF(I$13&lt;=MONTH(Expected_COD),0,1),1)))</f>
        <v>0</v>
      </c>
      <c r="J31" s="110">
        <f>IF(DATE($C31,J$13,1)&lt;Start_Date,0,IF(DATE($C31,J$13,1)&gt;DATE(YEAR(Expected_COD)+25,MONTH(Expected_COD),1),0,INDEX(Part_IV!$F$19:$F$43,$C31-Table_Year_1+IF(J$13&lt;=MONTH(Expected_COD),0,1),1)))</f>
        <v>0</v>
      </c>
      <c r="K31" s="110">
        <f>IF(DATE($C31,K$13,1)&lt;Start_Date,0,IF(DATE($C31,K$13,1)&gt;DATE(YEAR(Expected_COD)+25,MONTH(Expected_COD),1),0,INDEX(Part_IV!$F$19:$F$43,$C31-Table_Year_1+IF(K$13&lt;=MONTH(Expected_COD),0,1),1)))</f>
        <v>0</v>
      </c>
      <c r="L31" s="110">
        <f>IF(DATE($C31,L$13,1)&lt;Start_Date,0,IF(DATE($C31,L$13,1)&gt;DATE(YEAR(Expected_COD)+25,MONTH(Expected_COD),1),0,INDEX(Part_IV!$F$19:$F$43,$C31-Table_Year_1+IF(L$13&lt;=MONTH(Expected_COD),0,1),1)))</f>
        <v>0</v>
      </c>
      <c r="M31" s="110">
        <f>IF(DATE($C31,M$13,1)&lt;Start_Date,0,IF(DATE($C31,M$13,1)&gt;DATE(YEAR(Expected_COD)+25,MONTH(Expected_COD),1),0,INDEX(Part_IV!$F$19:$F$43,$C31-Table_Year_1+IF(M$13&lt;=MONTH(Expected_COD),0,1),1)))</f>
        <v>0</v>
      </c>
      <c r="N31" s="110">
        <f>IF(DATE($C31,N$13,1)&lt;Start_Date,0,IF(DATE($C31,N$13,1)&gt;DATE(YEAR(Expected_COD)+25,MONTH(Expected_COD),1),0,INDEX(Part_IV!$F$19:$F$43,$C31-Table_Year_1+IF(N$13&lt;=MONTH(Expected_COD),0,1),1)))</f>
        <v>0</v>
      </c>
      <c r="O31" s="110">
        <f>IF(DATE($C31,O$13,1)&lt;Start_Date,0,IF(DATE($C31,O$13,1)&gt;DATE(YEAR(Expected_COD)+25,MONTH(Expected_COD),1),0,INDEX(Part_IV!$F$19:$F$43,$C31-Table_Year_1+IF(O$13&lt;=MONTH(Expected_COD),0,1),1)))</f>
        <v>0</v>
      </c>
      <c r="P31" s="36"/>
      <c r="Q31" s="112"/>
      <c r="R31" s="11"/>
      <c r="S31" s="4"/>
      <c r="T31" s="17"/>
      <c r="U31" s="4"/>
      <c r="V31" s="4"/>
      <c r="W31" s="94">
        <f t="shared" si="4"/>
        <v>2037</v>
      </c>
      <c r="X31" s="117">
        <f t="shared" si="1"/>
        <v>0.43640290864906656</v>
      </c>
      <c r="Y31" s="117">
        <f t="shared" si="2"/>
        <v>0.68643075977021895</v>
      </c>
      <c r="Z31" s="45">
        <f>Part_III!Q161</f>
        <v>0</v>
      </c>
      <c r="AA31" s="4"/>
      <c r="AB31" s="4"/>
      <c r="AC31" s="4"/>
    </row>
    <row r="32" spans="1:29" x14ac:dyDescent="0.25">
      <c r="A32" s="4"/>
      <c r="B32" s="10"/>
      <c r="C32" s="94">
        <f t="shared" si="3"/>
        <v>2038</v>
      </c>
      <c r="D32" s="110">
        <f>IF(DATE($C32,D$13,1)&lt;Start_Date,0,IF(DATE($C32,D$13,1)&gt;DATE(YEAR(Expected_COD)+25,MONTH(Expected_COD),1),0,INDEX(Part_IV!$F$19:$F$43,$C32-Table_Year_1+IF(D$13&lt;=MONTH(Expected_COD),0,1),1)))</f>
        <v>0</v>
      </c>
      <c r="E32" s="110">
        <f>IF(DATE($C32,E$13,1)&lt;Start_Date,0,IF(DATE($C32,E$13,1)&gt;DATE(YEAR(Expected_COD)+25,MONTH(Expected_COD),1),0,INDEX(Part_IV!$F$19:$F$43,$C32-Table_Year_1+IF(E$13&lt;=MONTH(Expected_COD),0,1),1)))</f>
        <v>0</v>
      </c>
      <c r="F32" s="110">
        <f>IF(DATE($C32,F$13,1)&lt;Start_Date,0,IF(DATE($C32,F$13,1)&gt;DATE(YEAR(Expected_COD)+25,MONTH(Expected_COD),1),0,INDEX(Part_IV!$F$19:$F$43,$C32-Table_Year_1+IF(F$13&lt;=MONTH(Expected_COD),0,1),1)))</f>
        <v>0</v>
      </c>
      <c r="G32" s="110">
        <f>IF(DATE($C32,G$13,1)&lt;Start_Date,0,IF(DATE($C32,G$13,1)&gt;DATE(YEAR(Expected_COD)+25,MONTH(Expected_COD),1),0,INDEX(Part_IV!$F$19:$F$43,$C32-Table_Year_1+IF(G$13&lt;=MONTH(Expected_COD),0,1),1)))</f>
        <v>0</v>
      </c>
      <c r="H32" s="110">
        <f>IF(DATE($C32,H$13,1)&lt;Start_Date,0,IF(DATE($C32,H$13,1)&gt;DATE(YEAR(Expected_COD)+25,MONTH(Expected_COD),1),0,INDEX(Part_IV!$F$19:$F$43,$C32-Table_Year_1+IF(H$13&lt;=MONTH(Expected_COD),0,1),1)))</f>
        <v>0</v>
      </c>
      <c r="I32" s="110">
        <f>IF(DATE($C32,I$13,1)&lt;Start_Date,0,IF(DATE($C32,I$13,1)&gt;DATE(YEAR(Expected_COD)+25,MONTH(Expected_COD),1),0,INDEX(Part_IV!$F$19:$F$43,$C32-Table_Year_1+IF(I$13&lt;=MONTH(Expected_COD),0,1),1)))</f>
        <v>0</v>
      </c>
      <c r="J32" s="110">
        <f>IF(DATE($C32,J$13,1)&lt;Start_Date,0,IF(DATE($C32,J$13,1)&gt;DATE(YEAR(Expected_COD)+25,MONTH(Expected_COD),1),0,INDEX(Part_IV!$F$19:$F$43,$C32-Table_Year_1+IF(J$13&lt;=MONTH(Expected_COD),0,1),1)))</f>
        <v>0</v>
      </c>
      <c r="K32" s="110">
        <f>IF(DATE($C32,K$13,1)&lt;Start_Date,0,IF(DATE($C32,K$13,1)&gt;DATE(YEAR(Expected_COD)+25,MONTH(Expected_COD),1),0,INDEX(Part_IV!$F$19:$F$43,$C32-Table_Year_1+IF(K$13&lt;=MONTH(Expected_COD),0,1),1)))</f>
        <v>0</v>
      </c>
      <c r="L32" s="110">
        <f>IF(DATE($C32,L$13,1)&lt;Start_Date,0,IF(DATE($C32,L$13,1)&gt;DATE(YEAR(Expected_COD)+25,MONTH(Expected_COD),1),0,INDEX(Part_IV!$F$19:$F$43,$C32-Table_Year_1+IF(L$13&lt;=MONTH(Expected_COD),0,1),1)))</f>
        <v>0</v>
      </c>
      <c r="M32" s="110">
        <f>IF(DATE($C32,M$13,1)&lt;Start_Date,0,IF(DATE($C32,M$13,1)&gt;DATE(YEAR(Expected_COD)+25,MONTH(Expected_COD),1),0,INDEX(Part_IV!$F$19:$F$43,$C32-Table_Year_1+IF(M$13&lt;=MONTH(Expected_COD),0,1),1)))</f>
        <v>0</v>
      </c>
      <c r="N32" s="110">
        <f>IF(DATE($C32,N$13,1)&lt;Start_Date,0,IF(DATE($C32,N$13,1)&gt;DATE(YEAR(Expected_COD)+25,MONTH(Expected_COD),1),0,INDEX(Part_IV!$F$19:$F$43,$C32-Table_Year_1+IF(N$13&lt;=MONTH(Expected_COD),0,1),1)))</f>
        <v>0</v>
      </c>
      <c r="O32" s="110">
        <f>IF(DATE($C32,O$13,1)&lt;Start_Date,0,IF(DATE($C32,O$13,1)&gt;DATE(YEAR(Expected_COD)+25,MONTH(Expected_COD),1),0,INDEX(Part_IV!$F$19:$F$43,$C32-Table_Year_1+IF(O$13&lt;=MONTH(Expected_COD),0,1),1)))</f>
        <v>0</v>
      </c>
      <c r="P32" s="36"/>
      <c r="Q32" s="112"/>
      <c r="R32" s="11"/>
      <c r="S32" s="4"/>
      <c r="T32" s="17"/>
      <c r="U32" s="4"/>
      <c r="V32" s="4"/>
      <c r="W32" s="94">
        <f t="shared" si="4"/>
        <v>2038</v>
      </c>
      <c r="X32" s="117">
        <f t="shared" si="1"/>
        <v>0.41776721428629549</v>
      </c>
      <c r="Y32" s="117">
        <f t="shared" si="2"/>
        <v>0.67297133310805779</v>
      </c>
      <c r="Z32" s="45">
        <f>Part_III!Q162</f>
        <v>0</v>
      </c>
      <c r="AA32" s="4"/>
      <c r="AB32" s="4"/>
      <c r="AC32" s="4"/>
    </row>
    <row r="33" spans="1:29" x14ac:dyDescent="0.25">
      <c r="A33" s="4"/>
      <c r="B33" s="10"/>
      <c r="C33" s="94">
        <f t="shared" si="3"/>
        <v>2039</v>
      </c>
      <c r="D33" s="110">
        <f>IF(DATE($C33,D$13,1)&lt;Start_Date,0,IF(DATE($C33,D$13,1)&gt;DATE(YEAR(Expected_COD)+25,MONTH(Expected_COD),1),0,INDEX(Part_IV!$F$19:$F$43,$C33-Table_Year_1+IF(D$13&lt;=MONTH(Expected_COD),0,1),1)))</f>
        <v>0</v>
      </c>
      <c r="E33" s="110">
        <f>IF(DATE($C33,E$13,1)&lt;Start_Date,0,IF(DATE($C33,E$13,1)&gt;DATE(YEAR(Expected_COD)+25,MONTH(Expected_COD),1),0,INDEX(Part_IV!$F$19:$F$43,$C33-Table_Year_1+IF(E$13&lt;=MONTH(Expected_COD),0,1),1)))</f>
        <v>0</v>
      </c>
      <c r="F33" s="110">
        <f>IF(DATE($C33,F$13,1)&lt;Start_Date,0,IF(DATE($C33,F$13,1)&gt;DATE(YEAR(Expected_COD)+25,MONTH(Expected_COD),1),0,INDEX(Part_IV!$F$19:$F$43,$C33-Table_Year_1+IF(F$13&lt;=MONTH(Expected_COD),0,1),1)))</f>
        <v>0</v>
      </c>
      <c r="G33" s="110">
        <f>IF(DATE($C33,G$13,1)&lt;Start_Date,0,IF(DATE($C33,G$13,1)&gt;DATE(YEAR(Expected_COD)+25,MONTH(Expected_COD),1),0,INDEX(Part_IV!$F$19:$F$43,$C33-Table_Year_1+IF(G$13&lt;=MONTH(Expected_COD),0,1),1)))</f>
        <v>0</v>
      </c>
      <c r="H33" s="110">
        <f>IF(DATE($C33,H$13,1)&lt;Start_Date,0,IF(DATE($C33,H$13,1)&gt;DATE(YEAR(Expected_COD)+25,MONTH(Expected_COD),1),0,INDEX(Part_IV!$F$19:$F$43,$C33-Table_Year_1+IF(H$13&lt;=MONTH(Expected_COD),0,1),1)))</f>
        <v>0</v>
      </c>
      <c r="I33" s="110">
        <f>IF(DATE($C33,I$13,1)&lt;Start_Date,0,IF(DATE($C33,I$13,1)&gt;DATE(YEAR(Expected_COD)+25,MONTH(Expected_COD),1),0,INDEX(Part_IV!$F$19:$F$43,$C33-Table_Year_1+IF(I$13&lt;=MONTH(Expected_COD),0,1),1)))</f>
        <v>0</v>
      </c>
      <c r="J33" s="110">
        <f>IF(DATE($C33,J$13,1)&lt;Start_Date,0,IF(DATE($C33,J$13,1)&gt;DATE(YEAR(Expected_COD)+25,MONTH(Expected_COD),1),0,INDEX(Part_IV!$F$19:$F$43,$C33-Table_Year_1+IF(J$13&lt;=MONTH(Expected_COD),0,1),1)))</f>
        <v>0</v>
      </c>
      <c r="K33" s="110">
        <f>IF(DATE($C33,K$13,1)&lt;Start_Date,0,IF(DATE($C33,K$13,1)&gt;DATE(YEAR(Expected_COD)+25,MONTH(Expected_COD),1),0,INDEX(Part_IV!$F$19:$F$43,$C33-Table_Year_1+IF(K$13&lt;=MONTH(Expected_COD),0,1),1)))</f>
        <v>0</v>
      </c>
      <c r="L33" s="110">
        <f>IF(DATE($C33,L$13,1)&lt;Start_Date,0,IF(DATE($C33,L$13,1)&gt;DATE(YEAR(Expected_COD)+25,MONTH(Expected_COD),1),0,INDEX(Part_IV!$F$19:$F$43,$C33-Table_Year_1+IF(L$13&lt;=MONTH(Expected_COD),0,1),1)))</f>
        <v>0</v>
      </c>
      <c r="M33" s="110">
        <f>IF(DATE($C33,M$13,1)&lt;Start_Date,0,IF(DATE($C33,M$13,1)&gt;DATE(YEAR(Expected_COD)+25,MONTH(Expected_COD),1),0,INDEX(Part_IV!$F$19:$F$43,$C33-Table_Year_1+IF(M$13&lt;=MONTH(Expected_COD),0,1),1)))</f>
        <v>0</v>
      </c>
      <c r="N33" s="110">
        <f>IF(DATE($C33,N$13,1)&lt;Start_Date,0,IF(DATE($C33,N$13,1)&gt;DATE(YEAR(Expected_COD)+25,MONTH(Expected_COD),1),0,INDEX(Part_IV!$F$19:$F$43,$C33-Table_Year_1+IF(N$13&lt;=MONTH(Expected_COD),0,1),1)))</f>
        <v>0</v>
      </c>
      <c r="O33" s="110">
        <f>IF(DATE($C33,O$13,1)&lt;Start_Date,0,IF(DATE($C33,O$13,1)&gt;DATE(YEAR(Expected_COD)+25,MONTH(Expected_COD),1),0,INDEX(Part_IV!$F$19:$F$43,$C33-Table_Year_1+IF(O$13&lt;=MONTH(Expected_COD),0,1),1)))</f>
        <v>0</v>
      </c>
      <c r="P33" s="36"/>
      <c r="Q33" s="112"/>
      <c r="R33" s="11"/>
      <c r="S33" s="4"/>
      <c r="T33" s="17"/>
      <c r="U33" s="4"/>
      <c r="V33" s="4"/>
      <c r="W33" s="94">
        <f t="shared" si="4"/>
        <v>2039</v>
      </c>
      <c r="X33" s="117">
        <f t="shared" si="1"/>
        <v>0.39992731916660851</v>
      </c>
      <c r="Y33" s="117">
        <f t="shared" si="2"/>
        <v>0.65977581677260566</v>
      </c>
      <c r="Z33" s="45">
        <f>Part_III!Q163</f>
        <v>0</v>
      </c>
      <c r="AA33" s="4"/>
      <c r="AB33" s="4"/>
      <c r="AC33" s="4"/>
    </row>
    <row r="34" spans="1:29" x14ac:dyDescent="0.25">
      <c r="A34" s="4"/>
      <c r="B34" s="10"/>
      <c r="C34" s="94">
        <f t="shared" si="3"/>
        <v>2040</v>
      </c>
      <c r="D34" s="110">
        <f>IF(DATE($C34,D$13,1)&lt;Start_Date,0,IF(DATE($C34,D$13,1)&gt;DATE(YEAR(Expected_COD)+25,MONTH(Expected_COD),1),0,INDEX(Part_IV!$F$19:$F$43,$C34-Table_Year_1+IF(D$13&lt;=MONTH(Expected_COD),0,1),1)))</f>
        <v>0</v>
      </c>
      <c r="E34" s="110">
        <f>IF(DATE($C34,E$13,1)&lt;Start_Date,0,IF(DATE($C34,E$13,1)&gt;DATE(YEAR(Expected_COD)+25,MONTH(Expected_COD),1),0,INDEX(Part_IV!$F$19:$F$43,$C34-Table_Year_1+IF(E$13&lt;=MONTH(Expected_COD),0,1),1)))</f>
        <v>0</v>
      </c>
      <c r="F34" s="110">
        <f>IF(DATE($C34,F$13,1)&lt;Start_Date,0,IF(DATE($C34,F$13,1)&gt;DATE(YEAR(Expected_COD)+25,MONTH(Expected_COD),1),0,INDEX(Part_IV!$F$19:$F$43,$C34-Table_Year_1+IF(F$13&lt;=MONTH(Expected_COD),0,1),1)))</f>
        <v>0</v>
      </c>
      <c r="G34" s="110">
        <f>IF(DATE($C34,G$13,1)&lt;Start_Date,0,IF(DATE($C34,G$13,1)&gt;DATE(YEAR(Expected_COD)+25,MONTH(Expected_COD),1),0,INDEX(Part_IV!$F$19:$F$43,$C34-Table_Year_1+IF(G$13&lt;=MONTH(Expected_COD),0,1),1)))</f>
        <v>0</v>
      </c>
      <c r="H34" s="110">
        <f>IF(DATE($C34,H$13,1)&lt;Start_Date,0,IF(DATE($C34,H$13,1)&gt;DATE(YEAR(Expected_COD)+25,MONTH(Expected_COD),1),0,INDEX(Part_IV!$F$19:$F$43,$C34-Table_Year_1+IF(H$13&lt;=MONTH(Expected_COD),0,1),1)))</f>
        <v>0</v>
      </c>
      <c r="I34" s="110">
        <f>IF(DATE($C34,I$13,1)&lt;Start_Date,0,IF(DATE($C34,I$13,1)&gt;DATE(YEAR(Expected_COD)+25,MONTH(Expected_COD),1),0,INDEX(Part_IV!$F$19:$F$43,$C34-Table_Year_1+IF(I$13&lt;=MONTH(Expected_COD),0,1),1)))</f>
        <v>0</v>
      </c>
      <c r="J34" s="110">
        <f>IF(DATE($C34,J$13,1)&lt;Start_Date,0,IF(DATE($C34,J$13,1)&gt;DATE(YEAR(Expected_COD)+25,MONTH(Expected_COD),1),0,INDEX(Part_IV!$F$19:$F$43,$C34-Table_Year_1+IF(J$13&lt;=MONTH(Expected_COD),0,1),1)))</f>
        <v>0</v>
      </c>
      <c r="K34" s="110">
        <f>IF(DATE($C34,K$13,1)&lt;Start_Date,0,IF(DATE($C34,K$13,1)&gt;DATE(YEAR(Expected_COD)+25,MONTH(Expected_COD),1),0,INDEX(Part_IV!$F$19:$F$43,$C34-Table_Year_1+IF(K$13&lt;=MONTH(Expected_COD),0,1),1)))</f>
        <v>0</v>
      </c>
      <c r="L34" s="110">
        <f>IF(DATE($C34,L$13,1)&lt;Start_Date,0,IF(DATE($C34,L$13,1)&gt;DATE(YEAR(Expected_COD)+25,MONTH(Expected_COD),1),0,INDEX(Part_IV!$F$19:$F$43,$C34-Table_Year_1+IF(L$13&lt;=MONTH(Expected_COD),0,1),1)))</f>
        <v>0</v>
      </c>
      <c r="M34" s="110">
        <f>IF(DATE($C34,M$13,1)&lt;Start_Date,0,IF(DATE($C34,M$13,1)&gt;DATE(YEAR(Expected_COD)+25,MONTH(Expected_COD),1),0,INDEX(Part_IV!$F$19:$F$43,$C34-Table_Year_1+IF(M$13&lt;=MONTH(Expected_COD),0,1),1)))</f>
        <v>0</v>
      </c>
      <c r="N34" s="110">
        <f>IF(DATE($C34,N$13,1)&lt;Start_Date,0,IF(DATE($C34,N$13,1)&gt;DATE(YEAR(Expected_COD)+25,MONTH(Expected_COD),1),0,INDEX(Part_IV!$F$19:$F$43,$C34-Table_Year_1+IF(N$13&lt;=MONTH(Expected_COD),0,1),1)))</f>
        <v>0</v>
      </c>
      <c r="O34" s="110">
        <f>IF(DATE($C34,O$13,1)&lt;Start_Date,0,IF(DATE($C34,O$13,1)&gt;DATE(YEAR(Expected_COD)+25,MONTH(Expected_COD),1),0,INDEX(Part_IV!$F$19:$F$43,$C34-Table_Year_1+IF(O$13&lt;=MONTH(Expected_COD),0,1),1)))</f>
        <v>0</v>
      </c>
      <c r="P34" s="36"/>
      <c r="Q34" s="112"/>
      <c r="R34" s="11"/>
      <c r="S34" s="4"/>
      <c r="T34" s="17"/>
      <c r="U34" s="4"/>
      <c r="V34" s="4"/>
      <c r="W34" s="94">
        <f t="shared" si="4"/>
        <v>2040</v>
      </c>
      <c r="X34" s="117">
        <f t="shared" si="1"/>
        <v>0.38284924030965806</v>
      </c>
      <c r="Y34" s="117">
        <f t="shared" si="2"/>
        <v>0.64683903605157411</v>
      </c>
      <c r="Z34" s="45">
        <f>Part_III!Q164</f>
        <v>0</v>
      </c>
      <c r="AA34" s="4"/>
      <c r="AB34" s="4"/>
      <c r="AC34" s="4"/>
    </row>
    <row r="35" spans="1:29" x14ac:dyDescent="0.25">
      <c r="A35" s="4"/>
      <c r="B35" s="10"/>
      <c r="C35" s="94">
        <f t="shared" si="3"/>
        <v>2041</v>
      </c>
      <c r="D35" s="110">
        <f>IF(DATE($C35,D$13,1)&lt;Start_Date,0,IF(DATE($C35,D$13,1)&gt;DATE(YEAR(Expected_COD)+25,MONTH(Expected_COD),1),0,INDEX(Part_IV!$F$19:$F$43,$C35-Table_Year_1+IF(D$13&lt;=MONTH(Expected_COD),0,1),1)))</f>
        <v>0</v>
      </c>
      <c r="E35" s="110">
        <f>IF(DATE($C35,E$13,1)&lt;Start_Date,0,IF(DATE($C35,E$13,1)&gt;DATE(YEAR(Expected_COD)+25,MONTH(Expected_COD),1),0,INDEX(Part_IV!$F$19:$F$43,$C35-Table_Year_1+IF(E$13&lt;=MONTH(Expected_COD),0,1),1)))</f>
        <v>0</v>
      </c>
      <c r="F35" s="110">
        <f>IF(DATE($C35,F$13,1)&lt;Start_Date,0,IF(DATE($C35,F$13,1)&gt;DATE(YEAR(Expected_COD)+25,MONTH(Expected_COD),1),0,INDEX(Part_IV!$F$19:$F$43,$C35-Table_Year_1+IF(F$13&lt;=MONTH(Expected_COD),0,1),1)))</f>
        <v>0</v>
      </c>
      <c r="G35" s="110">
        <f>IF(DATE($C35,G$13,1)&lt;Start_Date,0,IF(DATE($C35,G$13,1)&gt;DATE(YEAR(Expected_COD)+25,MONTH(Expected_COD),1),0,INDEX(Part_IV!$F$19:$F$43,$C35-Table_Year_1+IF(G$13&lt;=MONTH(Expected_COD),0,1),1)))</f>
        <v>0</v>
      </c>
      <c r="H35" s="110">
        <f>IF(DATE($C35,H$13,1)&lt;Start_Date,0,IF(DATE($C35,H$13,1)&gt;DATE(YEAR(Expected_COD)+25,MONTH(Expected_COD),1),0,INDEX(Part_IV!$F$19:$F$43,$C35-Table_Year_1+IF(H$13&lt;=MONTH(Expected_COD),0,1),1)))</f>
        <v>0</v>
      </c>
      <c r="I35" s="110">
        <f>IF(DATE($C35,I$13,1)&lt;Start_Date,0,IF(DATE($C35,I$13,1)&gt;DATE(YEAR(Expected_COD)+25,MONTH(Expected_COD),1),0,INDEX(Part_IV!$F$19:$F$43,$C35-Table_Year_1+IF(I$13&lt;=MONTH(Expected_COD),0,1),1)))</f>
        <v>0</v>
      </c>
      <c r="J35" s="110">
        <f>IF(DATE($C35,J$13,1)&lt;Start_Date,0,IF(DATE($C35,J$13,1)&gt;DATE(YEAR(Expected_COD)+25,MONTH(Expected_COD),1),0,INDEX(Part_IV!$F$19:$F$43,$C35-Table_Year_1+IF(J$13&lt;=MONTH(Expected_COD),0,1),1)))</f>
        <v>0</v>
      </c>
      <c r="K35" s="110">
        <f>IF(DATE($C35,K$13,1)&lt;Start_Date,0,IF(DATE($C35,K$13,1)&gt;DATE(YEAR(Expected_COD)+25,MONTH(Expected_COD),1),0,INDEX(Part_IV!$F$19:$F$43,$C35-Table_Year_1+IF(K$13&lt;=MONTH(Expected_COD),0,1),1)))</f>
        <v>0</v>
      </c>
      <c r="L35" s="110">
        <f>IF(DATE($C35,L$13,1)&lt;Start_Date,0,IF(DATE($C35,L$13,1)&gt;DATE(YEAR(Expected_COD)+25,MONTH(Expected_COD),1),0,INDEX(Part_IV!$F$19:$F$43,$C35-Table_Year_1+IF(L$13&lt;=MONTH(Expected_COD),0,1),1)))</f>
        <v>0</v>
      </c>
      <c r="M35" s="110">
        <f>IF(DATE($C35,M$13,1)&lt;Start_Date,0,IF(DATE($C35,M$13,1)&gt;DATE(YEAR(Expected_COD)+25,MONTH(Expected_COD),1),0,INDEX(Part_IV!$F$19:$F$43,$C35-Table_Year_1+IF(M$13&lt;=MONTH(Expected_COD),0,1),1)))</f>
        <v>0</v>
      </c>
      <c r="N35" s="110">
        <f>IF(DATE($C35,N$13,1)&lt;Start_Date,0,IF(DATE($C35,N$13,1)&gt;DATE(YEAR(Expected_COD)+25,MONTH(Expected_COD),1),0,INDEX(Part_IV!$F$19:$F$43,$C35-Table_Year_1+IF(N$13&lt;=MONTH(Expected_COD),0,1),1)))</f>
        <v>0</v>
      </c>
      <c r="O35" s="110">
        <f>IF(DATE($C35,O$13,1)&lt;Start_Date,0,IF(DATE($C35,O$13,1)&gt;DATE(YEAR(Expected_COD)+25,MONTH(Expected_COD),1),0,INDEX(Part_IV!$F$19:$F$43,$C35-Table_Year_1+IF(O$13&lt;=MONTH(Expected_COD),0,1),1)))</f>
        <v>0</v>
      </c>
      <c r="P35" s="36"/>
      <c r="Q35" s="112"/>
      <c r="R35" s="11"/>
      <c r="S35" s="4"/>
      <c r="T35" s="17"/>
      <c r="U35" s="4"/>
      <c r="V35" s="4"/>
      <c r="W35" s="94">
        <f t="shared" si="4"/>
        <v>2041</v>
      </c>
      <c r="X35" s="117">
        <f t="shared" si="1"/>
        <v>0.3665004459088233</v>
      </c>
      <c r="Y35" s="117">
        <f t="shared" si="2"/>
        <v>0.63415591769762181</v>
      </c>
      <c r="Z35" s="45">
        <f>Part_III!Q165</f>
        <v>0</v>
      </c>
      <c r="AA35" s="4"/>
      <c r="AB35" s="4"/>
      <c r="AC35" s="4"/>
    </row>
    <row r="36" spans="1:29" x14ac:dyDescent="0.25">
      <c r="A36" s="4"/>
      <c r="B36" s="10"/>
      <c r="C36" s="94">
        <f t="shared" si="3"/>
        <v>2042</v>
      </c>
      <c r="D36" s="110">
        <f>IF(DATE($C36,D$13,1)&lt;Start_Date,0,IF(DATE($C36,D$13,1)&gt;DATE(YEAR(Expected_COD)+25,MONTH(Expected_COD),1),0,INDEX(Part_IV!$F$19:$F$43,$C36-Table_Year_1+IF(D$13&lt;=MONTH(Expected_COD),0,1),1)))</f>
        <v>0</v>
      </c>
      <c r="E36" s="110">
        <f>IF(DATE($C36,E$13,1)&lt;Start_Date,0,IF(DATE($C36,E$13,1)&gt;DATE(YEAR(Expected_COD)+25,MONTH(Expected_COD),1),0,INDEX(Part_IV!$F$19:$F$43,$C36-Table_Year_1+IF(E$13&lt;=MONTH(Expected_COD),0,1),1)))</f>
        <v>0</v>
      </c>
      <c r="F36" s="110">
        <f>IF(DATE($C36,F$13,1)&lt;Start_Date,0,IF(DATE($C36,F$13,1)&gt;DATE(YEAR(Expected_COD)+25,MONTH(Expected_COD),1),0,INDEX(Part_IV!$F$19:$F$43,$C36-Table_Year_1+IF(F$13&lt;=MONTH(Expected_COD),0,1),1)))</f>
        <v>0</v>
      </c>
      <c r="G36" s="110">
        <f>IF(DATE($C36,G$13,1)&lt;Start_Date,0,IF(DATE($C36,G$13,1)&gt;DATE(YEAR(Expected_COD)+25,MONTH(Expected_COD),1),0,INDEX(Part_IV!$F$19:$F$43,$C36-Table_Year_1+IF(G$13&lt;=MONTH(Expected_COD),0,1),1)))</f>
        <v>0</v>
      </c>
      <c r="H36" s="110">
        <f>IF(DATE($C36,H$13,1)&lt;Start_Date,0,IF(DATE($C36,H$13,1)&gt;DATE(YEAR(Expected_COD)+25,MONTH(Expected_COD),1),0,INDEX(Part_IV!$F$19:$F$43,$C36-Table_Year_1+IF(H$13&lt;=MONTH(Expected_COD),0,1),1)))</f>
        <v>0</v>
      </c>
      <c r="I36" s="110">
        <f>IF(DATE($C36,I$13,1)&lt;Start_Date,0,IF(DATE($C36,I$13,1)&gt;DATE(YEAR(Expected_COD)+25,MONTH(Expected_COD),1),0,INDEX(Part_IV!$F$19:$F$43,$C36-Table_Year_1+IF(I$13&lt;=MONTH(Expected_COD),0,1),1)))</f>
        <v>0</v>
      </c>
      <c r="J36" s="110">
        <f>IF(DATE($C36,J$13,1)&lt;Start_Date,0,IF(DATE($C36,J$13,1)&gt;DATE(YEAR(Expected_COD)+25,MONTH(Expected_COD),1),0,INDEX(Part_IV!$F$19:$F$43,$C36-Table_Year_1+IF(J$13&lt;=MONTH(Expected_COD),0,1),1)))</f>
        <v>0</v>
      </c>
      <c r="K36" s="110">
        <f>IF(DATE($C36,K$13,1)&lt;Start_Date,0,IF(DATE($C36,K$13,1)&gt;DATE(YEAR(Expected_COD)+25,MONTH(Expected_COD),1),0,INDEX(Part_IV!$F$19:$F$43,$C36-Table_Year_1+IF(K$13&lt;=MONTH(Expected_COD),0,1),1)))</f>
        <v>0</v>
      </c>
      <c r="L36" s="110">
        <f>IF(DATE($C36,L$13,1)&lt;Start_Date,0,IF(DATE($C36,L$13,1)&gt;DATE(YEAR(Expected_COD)+25,MONTH(Expected_COD),1),0,INDEX(Part_IV!$F$19:$F$43,$C36-Table_Year_1+IF(L$13&lt;=MONTH(Expected_COD),0,1),1)))</f>
        <v>0</v>
      </c>
      <c r="M36" s="110">
        <f>IF(DATE($C36,M$13,1)&lt;Start_Date,0,IF(DATE($C36,M$13,1)&gt;DATE(YEAR(Expected_COD)+25,MONTH(Expected_COD),1),0,INDEX(Part_IV!$F$19:$F$43,$C36-Table_Year_1+IF(M$13&lt;=MONTH(Expected_COD),0,1),1)))</f>
        <v>0</v>
      </c>
      <c r="N36" s="110">
        <f>IF(DATE($C36,N$13,1)&lt;Start_Date,0,IF(DATE($C36,N$13,1)&gt;DATE(YEAR(Expected_COD)+25,MONTH(Expected_COD),1),0,INDEX(Part_IV!$F$19:$F$43,$C36-Table_Year_1+IF(N$13&lt;=MONTH(Expected_COD),0,1),1)))</f>
        <v>0</v>
      </c>
      <c r="O36" s="110">
        <f>IF(DATE($C36,O$13,1)&lt;Start_Date,0,IF(DATE($C36,O$13,1)&gt;DATE(YEAR(Expected_COD)+25,MONTH(Expected_COD),1),0,INDEX(Part_IV!$F$19:$F$43,$C36-Table_Year_1+IF(O$13&lt;=MONTH(Expected_COD),0,1),1)))</f>
        <v>0</v>
      </c>
      <c r="P36" s="36"/>
      <c r="Q36" s="112"/>
      <c r="R36" s="11"/>
      <c r="S36" s="4"/>
      <c r="T36" s="17"/>
      <c r="U36" s="4"/>
      <c r="V36" s="4"/>
      <c r="W36" s="94">
        <f t="shared" si="4"/>
        <v>2042</v>
      </c>
      <c r="X36" s="117">
        <f t="shared" si="1"/>
        <v>0.35084979336180172</v>
      </c>
      <c r="Y36" s="117">
        <f t="shared" si="2"/>
        <v>0.62172148793884485</v>
      </c>
      <c r="Z36" s="45">
        <f>Part_III!Q166</f>
        <v>0</v>
      </c>
      <c r="AA36" s="4"/>
      <c r="AB36" s="4"/>
      <c r="AC36" s="4"/>
    </row>
    <row r="37" spans="1:29" x14ac:dyDescent="0.25">
      <c r="A37" s="4"/>
      <c r="B37" s="10"/>
      <c r="C37" s="94">
        <f t="shared" si="3"/>
        <v>2043</v>
      </c>
      <c r="D37" s="110">
        <f>IF(DATE($C37,D$13,1)&lt;Start_Date,0,IF(DATE($C37,D$13,1)&gt;DATE(YEAR(Expected_COD)+25,MONTH(Expected_COD),1),0,INDEX(Part_IV!$F$19:$F$43,$C37-Table_Year_1+IF(D$13&lt;=MONTH(Expected_COD),0,1),1)))</f>
        <v>0</v>
      </c>
      <c r="E37" s="110">
        <f>IF(DATE($C37,E$13,1)&lt;Start_Date,0,IF(DATE($C37,E$13,1)&gt;DATE(YEAR(Expected_COD)+25,MONTH(Expected_COD),1),0,INDEX(Part_IV!$F$19:$F$43,$C37-Table_Year_1+IF(E$13&lt;=MONTH(Expected_COD),0,1),1)))</f>
        <v>0</v>
      </c>
      <c r="F37" s="110">
        <f>IF(DATE($C37,F$13,1)&lt;Start_Date,0,IF(DATE($C37,F$13,1)&gt;DATE(YEAR(Expected_COD)+25,MONTH(Expected_COD),1),0,INDEX(Part_IV!$F$19:$F$43,$C37-Table_Year_1+IF(F$13&lt;=MONTH(Expected_COD),0,1),1)))</f>
        <v>0</v>
      </c>
      <c r="G37" s="110">
        <f>IF(DATE($C37,G$13,1)&lt;Start_Date,0,IF(DATE($C37,G$13,1)&gt;DATE(YEAR(Expected_COD)+25,MONTH(Expected_COD),1),0,INDEX(Part_IV!$F$19:$F$43,$C37-Table_Year_1+IF(G$13&lt;=MONTH(Expected_COD),0,1),1)))</f>
        <v>0</v>
      </c>
      <c r="H37" s="110">
        <f>IF(DATE($C37,H$13,1)&lt;Start_Date,0,IF(DATE($C37,H$13,1)&gt;DATE(YEAR(Expected_COD)+25,MONTH(Expected_COD),1),0,INDEX(Part_IV!$F$19:$F$43,$C37-Table_Year_1+IF(H$13&lt;=MONTH(Expected_COD),0,1),1)))</f>
        <v>0</v>
      </c>
      <c r="I37" s="110">
        <f>IF(DATE($C37,I$13,1)&lt;Start_Date,0,IF(DATE($C37,I$13,1)&gt;DATE(YEAR(Expected_COD)+25,MONTH(Expected_COD),1),0,INDEX(Part_IV!$F$19:$F$43,$C37-Table_Year_1+IF(I$13&lt;=MONTH(Expected_COD),0,1),1)))</f>
        <v>0</v>
      </c>
      <c r="J37" s="110">
        <f>IF(DATE($C37,J$13,1)&lt;Start_Date,0,IF(DATE($C37,J$13,1)&gt;DATE(YEAR(Expected_COD)+25,MONTH(Expected_COD),1),0,INDEX(Part_IV!$F$19:$F$43,$C37-Table_Year_1+IF(J$13&lt;=MONTH(Expected_COD),0,1),1)))</f>
        <v>0</v>
      </c>
      <c r="K37" s="110">
        <f>IF(DATE($C37,K$13,1)&lt;Start_Date,0,IF(DATE($C37,K$13,1)&gt;DATE(YEAR(Expected_COD)+25,MONTH(Expected_COD),1),0,INDEX(Part_IV!$F$19:$F$43,$C37-Table_Year_1+IF(K$13&lt;=MONTH(Expected_COD),0,1),1)))</f>
        <v>0</v>
      </c>
      <c r="L37" s="110">
        <f>IF(DATE($C37,L$13,1)&lt;Start_Date,0,IF(DATE($C37,L$13,1)&gt;DATE(YEAR(Expected_COD)+25,MONTH(Expected_COD),1),0,INDEX(Part_IV!$F$19:$F$43,$C37-Table_Year_1+IF(L$13&lt;=MONTH(Expected_COD),0,1),1)))</f>
        <v>0</v>
      </c>
      <c r="M37" s="110">
        <f>IF(DATE($C37,M$13,1)&lt;Start_Date,0,IF(DATE($C37,M$13,1)&gt;DATE(YEAR(Expected_COD)+25,MONTH(Expected_COD),1),0,INDEX(Part_IV!$F$19:$F$43,$C37-Table_Year_1+IF(M$13&lt;=MONTH(Expected_COD),0,1),1)))</f>
        <v>0</v>
      </c>
      <c r="N37" s="110">
        <f>IF(DATE($C37,N$13,1)&lt;Start_Date,0,IF(DATE($C37,N$13,1)&gt;DATE(YEAR(Expected_COD)+25,MONTH(Expected_COD),1),0,INDEX(Part_IV!$F$19:$F$43,$C37-Table_Year_1+IF(N$13&lt;=MONTH(Expected_COD),0,1),1)))</f>
        <v>0</v>
      </c>
      <c r="O37" s="110">
        <f>IF(DATE($C37,O$13,1)&lt;Start_Date,0,IF(DATE($C37,O$13,1)&gt;DATE(YEAR(Expected_COD)+25,MONTH(Expected_COD),1),0,INDEX(Part_IV!$F$19:$F$43,$C37-Table_Year_1+IF(O$13&lt;=MONTH(Expected_COD),0,1),1)))</f>
        <v>0</v>
      </c>
      <c r="P37" s="36"/>
      <c r="Q37" s="112"/>
      <c r="R37" s="11"/>
      <c r="S37" s="4"/>
      <c r="T37" s="17"/>
      <c r="U37" s="4"/>
      <c r="V37" s="4"/>
      <c r="W37" s="94">
        <f t="shared" si="4"/>
        <v>2043</v>
      </c>
      <c r="X37" s="117">
        <f t="shared" si="1"/>
        <v>0.3358674699474779</v>
      </c>
      <c r="Y37" s="117">
        <f t="shared" si="2"/>
        <v>0.60953087052827937</v>
      </c>
      <c r="Z37" s="45">
        <f>Part_III!Q167</f>
        <v>0</v>
      </c>
      <c r="AA37" s="4"/>
      <c r="AB37" s="4"/>
      <c r="AC37" s="4"/>
    </row>
    <row r="38" spans="1:29" x14ac:dyDescent="0.25">
      <c r="A38" s="4"/>
      <c r="B38" s="10"/>
      <c r="C38" s="94">
        <f t="shared" si="3"/>
        <v>2044</v>
      </c>
      <c r="D38" s="110">
        <f>IF(DATE($C38,D$13,1)&lt;Start_Date,0,IF(DATE($C38,D$13,1)&gt;DATE(YEAR(Expected_COD)+25,MONTH(Expected_COD),1),0,INDEX(Part_IV!$F$19:$F$43,$C38-Table_Year_1+IF(D$13&lt;=MONTH(Expected_COD),0,1),1)))</f>
        <v>0</v>
      </c>
      <c r="E38" s="110">
        <f>IF(DATE($C38,E$13,1)&lt;Start_Date,0,IF(DATE($C38,E$13,1)&gt;DATE(YEAR(Expected_COD)+25,MONTH(Expected_COD),1),0,INDEX(Part_IV!$F$19:$F$43,$C38-Table_Year_1+IF(E$13&lt;=MONTH(Expected_COD),0,1),1)))</f>
        <v>0</v>
      </c>
      <c r="F38" s="110">
        <f>IF(DATE($C38,F$13,1)&lt;Start_Date,0,IF(DATE($C38,F$13,1)&gt;DATE(YEAR(Expected_COD)+25,MONTH(Expected_COD),1),0,INDEX(Part_IV!$F$19:$F$43,$C38-Table_Year_1+IF(F$13&lt;=MONTH(Expected_COD),0,1),1)))</f>
        <v>0</v>
      </c>
      <c r="G38" s="110">
        <f>IF(DATE($C38,G$13,1)&lt;Start_Date,0,IF(DATE($C38,G$13,1)&gt;DATE(YEAR(Expected_COD)+25,MONTH(Expected_COD),1),0,INDEX(Part_IV!$F$19:$F$43,$C38-Table_Year_1+IF(G$13&lt;=MONTH(Expected_COD),0,1),1)))</f>
        <v>0</v>
      </c>
      <c r="H38" s="110">
        <f>IF(DATE($C38,H$13,1)&lt;Start_Date,0,IF(DATE($C38,H$13,1)&gt;DATE(YEAR(Expected_COD)+25,MONTH(Expected_COD),1),0,INDEX(Part_IV!$F$19:$F$43,$C38-Table_Year_1+IF(H$13&lt;=MONTH(Expected_COD),0,1),1)))</f>
        <v>0</v>
      </c>
      <c r="I38" s="110">
        <f>IF(DATE($C38,I$13,1)&lt;Start_Date,0,IF(DATE($C38,I$13,1)&gt;DATE(YEAR(Expected_COD)+25,MONTH(Expected_COD),1),0,INDEX(Part_IV!$F$19:$F$43,$C38-Table_Year_1+IF(I$13&lt;=MONTH(Expected_COD),0,1),1)))</f>
        <v>0</v>
      </c>
      <c r="J38" s="110">
        <f>IF(DATE($C38,J$13,1)&lt;Start_Date,0,IF(DATE($C38,J$13,1)&gt;DATE(YEAR(Expected_COD)+25,MONTH(Expected_COD),1),0,INDEX(Part_IV!$F$19:$F$43,$C38-Table_Year_1+IF(J$13&lt;=MONTH(Expected_COD),0,1),1)))</f>
        <v>0</v>
      </c>
      <c r="K38" s="110">
        <f>IF(DATE($C38,K$13,1)&lt;Start_Date,0,IF(DATE($C38,K$13,1)&gt;DATE(YEAR(Expected_COD)+25,MONTH(Expected_COD),1),0,INDEX(Part_IV!$F$19:$F$43,$C38-Table_Year_1+IF(K$13&lt;=MONTH(Expected_COD),0,1),1)))</f>
        <v>0</v>
      </c>
      <c r="L38" s="110">
        <f>IF(DATE($C38,L$13,1)&lt;Start_Date,0,IF(DATE($C38,L$13,1)&gt;DATE(YEAR(Expected_COD)+25,MONTH(Expected_COD),1),0,INDEX(Part_IV!$F$19:$F$43,$C38-Table_Year_1+IF(L$13&lt;=MONTH(Expected_COD),0,1),1)))</f>
        <v>0</v>
      </c>
      <c r="M38" s="110">
        <f>IF(DATE($C38,M$13,1)&lt;Start_Date,0,IF(DATE($C38,M$13,1)&gt;DATE(YEAR(Expected_COD)+25,MONTH(Expected_COD),1),0,INDEX(Part_IV!$F$19:$F$43,$C38-Table_Year_1+IF(M$13&lt;=MONTH(Expected_COD),0,1),1)))</f>
        <v>0</v>
      </c>
      <c r="N38" s="110">
        <f>IF(DATE($C38,N$13,1)&lt;Start_Date,0,IF(DATE($C38,N$13,1)&gt;DATE(YEAR(Expected_COD)+25,MONTH(Expected_COD),1),0,INDEX(Part_IV!$F$19:$F$43,$C38-Table_Year_1+IF(N$13&lt;=MONTH(Expected_COD),0,1),1)))</f>
        <v>0</v>
      </c>
      <c r="O38" s="110">
        <f>IF(DATE($C38,O$13,1)&lt;Start_Date,0,IF(DATE($C38,O$13,1)&gt;DATE(YEAR(Expected_COD)+25,MONTH(Expected_COD),1),0,INDEX(Part_IV!$F$19:$F$43,$C38-Table_Year_1+IF(O$13&lt;=MONTH(Expected_COD),0,1),1)))</f>
        <v>0</v>
      </c>
      <c r="P38" s="36"/>
      <c r="Q38" s="112"/>
      <c r="R38" s="11"/>
      <c r="S38" s="4"/>
      <c r="T38" s="17"/>
      <c r="U38" s="4"/>
      <c r="V38" s="4"/>
      <c r="W38" s="94">
        <f t="shared" si="4"/>
        <v>2044</v>
      </c>
      <c r="X38" s="117">
        <f t="shared" si="1"/>
        <v>0.32152493603606513</v>
      </c>
      <c r="Y38" s="117">
        <f t="shared" si="2"/>
        <v>0.59757928483164635</v>
      </c>
      <c r="Z38" s="45">
        <f>Part_III!Q168</f>
        <v>0</v>
      </c>
      <c r="AA38" s="4"/>
      <c r="AB38" s="4"/>
      <c r="AC38" s="4"/>
    </row>
    <row r="39" spans="1:29" x14ac:dyDescent="0.25">
      <c r="A39" s="4"/>
      <c r="B39" s="10"/>
      <c r="C39" s="94">
        <f t="shared" si="3"/>
        <v>2045</v>
      </c>
      <c r="D39" s="110">
        <f>IF(DATE($C39,D$13,1)&lt;Start_Date,0,IF(DATE($C39,D$13,1)&gt;DATE(YEAR(Expected_COD)+25,MONTH(Expected_COD),1),0,INDEX(Part_IV!$F$19:$F$43,$C39-Table_Year_1+IF(D$13&lt;=MONTH(Expected_COD),0,1),1)))</f>
        <v>0</v>
      </c>
      <c r="E39" s="110">
        <f>IF(DATE($C39,E$13,1)&lt;Start_Date,0,IF(DATE($C39,E$13,1)&gt;DATE(YEAR(Expected_COD)+25,MONTH(Expected_COD),1),0,INDEX(Part_IV!$F$19:$F$43,$C39-Table_Year_1+IF(E$13&lt;=MONTH(Expected_COD),0,1),1)))</f>
        <v>0</v>
      </c>
      <c r="F39" s="110">
        <f>IF(DATE($C39,F$13,1)&lt;Start_Date,0,IF(DATE($C39,F$13,1)&gt;DATE(YEAR(Expected_COD)+25,MONTH(Expected_COD),1),0,INDEX(Part_IV!$F$19:$F$43,$C39-Table_Year_1+IF(F$13&lt;=MONTH(Expected_COD),0,1),1)))</f>
        <v>0</v>
      </c>
      <c r="G39" s="110">
        <f>IF(DATE($C39,G$13,1)&lt;Start_Date,0,IF(DATE($C39,G$13,1)&gt;DATE(YEAR(Expected_COD)+25,MONTH(Expected_COD),1),0,INDEX(Part_IV!$F$19:$F$43,$C39-Table_Year_1+IF(G$13&lt;=MONTH(Expected_COD),0,1),1)))</f>
        <v>0</v>
      </c>
      <c r="H39" s="110">
        <f>IF(DATE($C39,H$13,1)&lt;Start_Date,0,IF(DATE($C39,H$13,1)&gt;DATE(YEAR(Expected_COD)+25,MONTH(Expected_COD),1),0,INDEX(Part_IV!$F$19:$F$43,$C39-Table_Year_1+IF(H$13&lt;=MONTH(Expected_COD),0,1),1)))</f>
        <v>0</v>
      </c>
      <c r="I39" s="110">
        <f>IF(DATE($C39,I$13,1)&lt;Start_Date,0,IF(DATE($C39,I$13,1)&gt;DATE(YEAR(Expected_COD)+25,MONTH(Expected_COD),1),0,INDEX(Part_IV!$F$19:$F$43,$C39-Table_Year_1+IF(I$13&lt;=MONTH(Expected_COD),0,1),1)))</f>
        <v>0</v>
      </c>
      <c r="J39" s="110">
        <f>IF(DATE($C39,J$13,1)&lt;Start_Date,0,IF(DATE($C39,J$13,1)&gt;DATE(YEAR(Expected_COD)+25,MONTH(Expected_COD),1),0,INDEX(Part_IV!$F$19:$F$43,$C39-Table_Year_1+IF(J$13&lt;=MONTH(Expected_COD),0,1),1)))</f>
        <v>0</v>
      </c>
      <c r="K39" s="110">
        <f>IF(DATE($C39,K$13,1)&lt;Start_Date,0,IF(DATE($C39,K$13,1)&gt;DATE(YEAR(Expected_COD)+25,MONTH(Expected_COD),1),0,INDEX(Part_IV!$F$19:$F$43,$C39-Table_Year_1+IF(K$13&lt;=MONTH(Expected_COD),0,1),1)))</f>
        <v>0</v>
      </c>
      <c r="L39" s="110">
        <f>IF(DATE($C39,L$13,1)&lt;Start_Date,0,IF(DATE($C39,L$13,1)&gt;DATE(YEAR(Expected_COD)+25,MONTH(Expected_COD),1),0,INDEX(Part_IV!$F$19:$F$43,$C39-Table_Year_1+IF(L$13&lt;=MONTH(Expected_COD),0,1),1)))</f>
        <v>0</v>
      </c>
      <c r="M39" s="110">
        <f>IF(DATE($C39,M$13,1)&lt;Start_Date,0,IF(DATE($C39,M$13,1)&gt;DATE(YEAR(Expected_COD)+25,MONTH(Expected_COD),1),0,INDEX(Part_IV!$F$19:$F$43,$C39-Table_Year_1+IF(M$13&lt;=MONTH(Expected_COD),0,1),1)))</f>
        <v>0</v>
      </c>
      <c r="N39" s="110">
        <f>IF(DATE($C39,N$13,1)&lt;Start_Date,0,IF(DATE($C39,N$13,1)&gt;DATE(YEAR(Expected_COD)+25,MONTH(Expected_COD),1),0,INDEX(Part_IV!$F$19:$F$43,$C39-Table_Year_1+IF(N$13&lt;=MONTH(Expected_COD),0,1),1)))</f>
        <v>0</v>
      </c>
      <c r="O39" s="110">
        <f>IF(DATE($C39,O$13,1)&lt;Start_Date,0,IF(DATE($C39,O$13,1)&gt;DATE(YEAR(Expected_COD)+25,MONTH(Expected_COD),1),0,INDEX(Part_IV!$F$19:$F$43,$C39-Table_Year_1+IF(O$13&lt;=MONTH(Expected_COD),0,1),1)))</f>
        <v>0</v>
      </c>
      <c r="P39" s="36"/>
      <c r="Q39" s="112"/>
      <c r="R39" s="11"/>
      <c r="S39" s="4"/>
      <c r="T39" s="17"/>
      <c r="U39" s="4"/>
      <c r="V39" s="4"/>
      <c r="W39" s="94">
        <f t="shared" si="4"/>
        <v>2045</v>
      </c>
      <c r="X39" s="117">
        <f t="shared" si="1"/>
        <v>0.30779487072434214</v>
      </c>
      <c r="Y39" s="117">
        <f t="shared" si="2"/>
        <v>0.58586204395259456</v>
      </c>
      <c r="Z39" s="45">
        <f>Part_III!Q169</f>
        <v>0</v>
      </c>
      <c r="AA39" s="4"/>
      <c r="AB39" s="4"/>
      <c r="AC39" s="4"/>
    </row>
    <row r="40" spans="1:29" x14ac:dyDescent="0.25">
      <c r="A40" s="4"/>
      <c r="B40" s="10"/>
      <c r="C40" s="94">
        <f t="shared" si="3"/>
        <v>2046</v>
      </c>
      <c r="D40" s="110">
        <f>IF(DATE($C40,D$13,1)&lt;Start_Date,0,IF(DATE($C40,D$13,1)&gt;DATE(YEAR(Expected_COD)+25,MONTH(Expected_COD),1),0,INDEX(Part_IV!$F$19:$F$43,$C40-Table_Year_1+IF(D$13&lt;=MONTH(Expected_COD),0,1),1)))</f>
        <v>0</v>
      </c>
      <c r="E40" s="110">
        <f>IF(DATE($C40,E$13,1)&lt;Start_Date,0,IF(DATE($C40,E$13,1)&gt;DATE(YEAR(Expected_COD)+25,MONTH(Expected_COD),1),0,INDEX(Part_IV!$F$19:$F$43,$C40-Table_Year_1+IF(E$13&lt;=MONTH(Expected_COD),0,1),1)))</f>
        <v>0</v>
      </c>
      <c r="F40" s="110">
        <f>IF(DATE($C40,F$13,1)&lt;Start_Date,0,IF(DATE($C40,F$13,1)&gt;DATE(YEAR(Expected_COD)+25,MONTH(Expected_COD),1),0,INDEX(Part_IV!$F$19:$F$43,$C40-Table_Year_1+IF(F$13&lt;=MONTH(Expected_COD),0,1),1)))</f>
        <v>0</v>
      </c>
      <c r="G40" s="110">
        <f>IF(DATE($C40,G$13,1)&lt;Start_Date,0,IF(DATE($C40,G$13,1)&gt;DATE(YEAR(Expected_COD)+25,MONTH(Expected_COD),1),0,INDEX(Part_IV!$F$19:$F$43,$C40-Table_Year_1+IF(G$13&lt;=MONTH(Expected_COD),0,1),1)))</f>
        <v>0</v>
      </c>
      <c r="H40" s="110">
        <f>IF(DATE($C40,H$13,1)&lt;Start_Date,0,IF(DATE($C40,H$13,1)&gt;DATE(YEAR(Expected_COD)+25,MONTH(Expected_COD),1),0,INDEX(Part_IV!$F$19:$F$43,$C40-Table_Year_1+IF(H$13&lt;=MONTH(Expected_COD),0,1),1)))</f>
        <v>0</v>
      </c>
      <c r="I40" s="110">
        <f>IF(DATE($C40,I$13,1)&lt;Start_Date,0,IF(DATE($C40,I$13,1)&gt;DATE(YEAR(Expected_COD)+25,MONTH(Expected_COD),1),0,INDEX(Part_IV!$F$19:$F$43,$C40-Table_Year_1+IF(I$13&lt;=MONTH(Expected_COD),0,1),1)))</f>
        <v>0</v>
      </c>
      <c r="J40" s="110">
        <f>IF(DATE($C40,J$13,1)&lt;Start_Date,0,IF(DATE($C40,J$13,1)&gt;DATE(YEAR(Expected_COD)+25,MONTH(Expected_COD),1),0,INDEX(Part_IV!$F$19:$F$43,$C40-Table_Year_1+IF(J$13&lt;=MONTH(Expected_COD),0,1),1)))</f>
        <v>0</v>
      </c>
      <c r="K40" s="110">
        <f>IF(DATE($C40,K$13,1)&lt;Start_Date,0,IF(DATE($C40,K$13,1)&gt;DATE(YEAR(Expected_COD)+25,MONTH(Expected_COD),1),0,INDEX(Part_IV!$F$19:$F$43,$C40-Table_Year_1+IF(K$13&lt;=MONTH(Expected_COD),0,1),1)))</f>
        <v>0</v>
      </c>
      <c r="L40" s="110">
        <f>IF(DATE($C40,L$13,1)&lt;Start_Date,0,IF(DATE($C40,L$13,1)&gt;DATE(YEAR(Expected_COD)+25,MONTH(Expected_COD),1),0,INDEX(Part_IV!$F$19:$F$43,$C40-Table_Year_1+IF(L$13&lt;=MONTH(Expected_COD),0,1),1)))</f>
        <v>0</v>
      </c>
      <c r="M40" s="110">
        <f>IF(DATE($C40,M$13,1)&lt;Start_Date,0,IF(DATE($C40,M$13,1)&gt;DATE(YEAR(Expected_COD)+25,MONTH(Expected_COD),1),0,INDEX(Part_IV!$F$19:$F$43,$C40-Table_Year_1+IF(M$13&lt;=MONTH(Expected_COD),0,1),1)))</f>
        <v>0</v>
      </c>
      <c r="N40" s="110">
        <f>IF(DATE($C40,N$13,1)&lt;Start_Date,0,IF(DATE($C40,N$13,1)&gt;DATE(YEAR(Expected_COD)+25,MONTH(Expected_COD),1),0,INDEX(Part_IV!$F$19:$F$43,$C40-Table_Year_1+IF(N$13&lt;=MONTH(Expected_COD),0,1),1)))</f>
        <v>0</v>
      </c>
      <c r="O40" s="110">
        <f>IF(DATE($C40,O$13,1)&lt;Start_Date,0,IF(DATE($C40,O$13,1)&gt;DATE(YEAR(Expected_COD)+25,MONTH(Expected_COD),1),0,INDEX(Part_IV!$F$19:$F$43,$C40-Table_Year_1+IF(O$13&lt;=MONTH(Expected_COD),0,1),1)))</f>
        <v>0</v>
      </c>
      <c r="P40" s="36"/>
      <c r="Q40" s="112"/>
      <c r="R40" s="11"/>
      <c r="S40" s="4"/>
      <c r="T40" s="17"/>
      <c r="U40" s="4"/>
      <c r="V40" s="4"/>
      <c r="W40" s="94">
        <f t="shared" si="4"/>
        <v>2046</v>
      </c>
      <c r="X40" s="117">
        <f t="shared" si="1"/>
        <v>0.29465111979242509</v>
      </c>
      <c r="Y40" s="117">
        <f t="shared" si="2"/>
        <v>0.57437455289470041</v>
      </c>
      <c r="Z40" s="45">
        <f>Part_III!Q170</f>
        <v>0</v>
      </c>
      <c r="AA40" s="4"/>
      <c r="AB40" s="4"/>
      <c r="AC40" s="4"/>
    </row>
    <row r="41" spans="1:29" x14ac:dyDescent="0.25">
      <c r="A41" s="4"/>
      <c r="B41" s="10"/>
      <c r="C41" s="94">
        <f t="shared" si="3"/>
        <v>2047</v>
      </c>
      <c r="D41" s="110">
        <f>IF(DATE($C41,D$13,1)&lt;Start_Date,0,IF(DATE($C41,D$13,1)&gt;DATE(YEAR(Expected_COD)+25,MONTH(Expected_COD),1),0,INDEX(Part_IV!$F$19:$F$43,$C41-Table_Year_1+IF(D$13&lt;=MONTH(Expected_COD),0,1),1)))</f>
        <v>0</v>
      </c>
      <c r="E41" s="110">
        <f>IF(DATE($C41,E$13,1)&lt;Start_Date,0,IF(DATE($C41,E$13,1)&gt;DATE(YEAR(Expected_COD)+25,MONTH(Expected_COD),1),0,INDEX(Part_IV!$F$19:$F$43,$C41-Table_Year_1+IF(E$13&lt;=MONTH(Expected_COD),0,1),1)))</f>
        <v>0</v>
      </c>
      <c r="F41" s="110">
        <f>IF(DATE($C41,F$13,1)&lt;Start_Date,0,IF(DATE($C41,F$13,1)&gt;DATE(YEAR(Expected_COD)+25,MONTH(Expected_COD),1),0,INDEX(Part_IV!$F$19:$F$43,$C41-Table_Year_1+IF(F$13&lt;=MONTH(Expected_COD),0,1),1)))</f>
        <v>0</v>
      </c>
      <c r="G41" s="110">
        <f>IF(DATE($C41,G$13,1)&lt;Start_Date,0,IF(DATE($C41,G$13,1)&gt;DATE(YEAR(Expected_COD)+25,MONTH(Expected_COD),1),0,INDEX(Part_IV!$F$19:$F$43,$C41-Table_Year_1+IF(G$13&lt;=MONTH(Expected_COD),0,1),1)))</f>
        <v>0</v>
      </c>
      <c r="H41" s="110">
        <f>IF(DATE($C41,H$13,1)&lt;Start_Date,0,IF(DATE($C41,H$13,1)&gt;DATE(YEAR(Expected_COD)+25,MONTH(Expected_COD),1),0,INDEX(Part_IV!$F$19:$F$43,$C41-Table_Year_1+IF(H$13&lt;=MONTH(Expected_COD),0,1),1)))</f>
        <v>0</v>
      </c>
      <c r="I41" s="110">
        <f>IF(DATE($C41,I$13,1)&lt;Start_Date,0,IF(DATE($C41,I$13,1)&gt;DATE(YEAR(Expected_COD)+25,MONTH(Expected_COD),1),0,INDEX(Part_IV!$F$19:$F$43,$C41-Table_Year_1+IF(I$13&lt;=MONTH(Expected_COD),0,1),1)))</f>
        <v>0</v>
      </c>
      <c r="J41" s="110">
        <f>IF(DATE($C41,J$13,1)&lt;Start_Date,0,IF(DATE($C41,J$13,1)&gt;DATE(YEAR(Expected_COD)+25,MONTH(Expected_COD),1),0,INDEX(Part_IV!$F$19:$F$43,$C41-Table_Year_1+IF(J$13&lt;=MONTH(Expected_COD),0,1),1)))</f>
        <v>0</v>
      </c>
      <c r="K41" s="110">
        <f>IF(DATE($C41,K$13,1)&lt;Start_Date,0,IF(DATE($C41,K$13,1)&gt;DATE(YEAR(Expected_COD)+25,MONTH(Expected_COD),1),0,INDEX(Part_IV!$F$19:$F$43,$C41-Table_Year_1+IF(K$13&lt;=MONTH(Expected_COD),0,1),1)))</f>
        <v>0</v>
      </c>
      <c r="L41" s="110">
        <f>IF(DATE($C41,L$13,1)&lt;Start_Date,0,IF(DATE($C41,L$13,1)&gt;DATE(YEAR(Expected_COD)+25,MONTH(Expected_COD),1),0,INDEX(Part_IV!$F$19:$F$43,$C41-Table_Year_1+IF(L$13&lt;=MONTH(Expected_COD),0,1),1)))</f>
        <v>0</v>
      </c>
      <c r="M41" s="110">
        <f>IF(DATE($C41,M$13,1)&lt;Start_Date,0,IF(DATE($C41,M$13,1)&gt;DATE(YEAR(Expected_COD)+25,MONTH(Expected_COD),1),0,INDEX(Part_IV!$F$19:$F$43,$C41-Table_Year_1+IF(M$13&lt;=MONTH(Expected_COD),0,1),1)))</f>
        <v>0</v>
      </c>
      <c r="N41" s="110">
        <f>IF(DATE($C41,N$13,1)&lt;Start_Date,0,IF(DATE($C41,N$13,1)&gt;DATE(YEAR(Expected_COD)+25,MONTH(Expected_COD),1),0,INDEX(Part_IV!$F$19:$F$43,$C41-Table_Year_1+IF(N$13&lt;=MONTH(Expected_COD),0,1),1)))</f>
        <v>0</v>
      </c>
      <c r="O41" s="110">
        <f>IF(DATE($C41,O$13,1)&lt;Start_Date,0,IF(DATE($C41,O$13,1)&gt;DATE(YEAR(Expected_COD)+25,MONTH(Expected_COD),1),0,INDEX(Part_IV!$F$19:$F$43,$C41-Table_Year_1+IF(O$13&lt;=MONTH(Expected_COD),0,1),1)))</f>
        <v>0</v>
      </c>
      <c r="P41" s="36"/>
      <c r="Q41" s="112"/>
      <c r="R41" s="11"/>
      <c r="S41" s="4"/>
      <c r="T41" s="17"/>
      <c r="U41" s="4"/>
      <c r="V41" s="4"/>
      <c r="W41" s="94">
        <f t="shared" si="4"/>
        <v>2047</v>
      </c>
      <c r="X41" s="117">
        <f t="shared" si="1"/>
        <v>0.28206864588294089</v>
      </c>
      <c r="Y41" s="117">
        <f t="shared" si="2"/>
        <v>0.56311230675951029</v>
      </c>
      <c r="Z41" s="45">
        <f>Part_III!Q171</f>
        <v>0</v>
      </c>
      <c r="AA41" s="4"/>
      <c r="AB41" s="4"/>
      <c r="AC41" s="4"/>
    </row>
    <row r="42" spans="1:29" x14ac:dyDescent="0.25">
      <c r="A42" s="4"/>
      <c r="B42" s="10"/>
      <c r="C42" s="94">
        <f t="shared" si="3"/>
        <v>2048</v>
      </c>
      <c r="D42" s="110">
        <f>IF(DATE($C42,D$13,1)&lt;Start_Date,0,IF(DATE($C42,D$13,1)&gt;DATE(YEAR(Expected_COD)+25,MONTH(Expected_COD),1),0,INDEX(Part_IV!$F$19:$F$43,$C42-Table_Year_1+IF(D$13&lt;=MONTH(Expected_COD),0,1),1)))</f>
        <v>0</v>
      </c>
      <c r="E42" s="110">
        <f>IF(DATE($C42,E$13,1)&lt;Start_Date,0,IF(DATE($C42,E$13,1)&gt;DATE(YEAR(Expected_COD)+25,MONTH(Expected_COD),1),0,INDEX(Part_IV!$F$19:$F$43,$C42-Table_Year_1+IF(E$13&lt;=MONTH(Expected_COD),0,1),1)))</f>
        <v>0</v>
      </c>
      <c r="F42" s="110">
        <f>IF(DATE($C42,F$13,1)&lt;Start_Date,0,IF(DATE($C42,F$13,1)&gt;DATE(YEAR(Expected_COD)+25,MONTH(Expected_COD),1),0,INDEX(Part_IV!$F$19:$F$43,$C42-Table_Year_1+IF(F$13&lt;=MONTH(Expected_COD),0,1),1)))</f>
        <v>0</v>
      </c>
      <c r="G42" s="110">
        <f>IF(DATE($C42,G$13,1)&lt;Start_Date,0,IF(DATE($C42,G$13,1)&gt;DATE(YEAR(Expected_COD)+25,MONTH(Expected_COD),1),0,INDEX(Part_IV!$F$19:$F$43,$C42-Table_Year_1+IF(G$13&lt;=MONTH(Expected_COD),0,1),1)))</f>
        <v>0</v>
      </c>
      <c r="H42" s="110">
        <f>IF(DATE($C42,H$13,1)&lt;Start_Date,0,IF(DATE($C42,H$13,1)&gt;DATE(YEAR(Expected_COD)+25,MONTH(Expected_COD),1),0,INDEX(Part_IV!$F$19:$F$43,$C42-Table_Year_1+IF(H$13&lt;=MONTH(Expected_COD),0,1),1)))</f>
        <v>0</v>
      </c>
      <c r="I42" s="110">
        <f>IF(DATE($C42,I$13,1)&lt;Start_Date,0,IF(DATE($C42,I$13,1)&gt;DATE(YEAR(Expected_COD)+25,MONTH(Expected_COD),1),0,INDEX(Part_IV!$F$19:$F$43,$C42-Table_Year_1+IF(I$13&lt;=MONTH(Expected_COD),0,1),1)))</f>
        <v>0</v>
      </c>
      <c r="J42" s="110">
        <f>IF(DATE($C42,J$13,1)&lt;Start_Date,0,IF(DATE($C42,J$13,1)&gt;DATE(YEAR(Expected_COD)+25,MONTH(Expected_COD),1),0,INDEX(Part_IV!$F$19:$F$43,$C42-Table_Year_1+IF(J$13&lt;=MONTH(Expected_COD),0,1),1)))</f>
        <v>0</v>
      </c>
      <c r="K42" s="110">
        <f>IF(DATE($C42,K$13,1)&lt;Start_Date,0,IF(DATE($C42,K$13,1)&gt;DATE(YEAR(Expected_COD)+25,MONTH(Expected_COD),1),0,INDEX(Part_IV!$F$19:$F$43,$C42-Table_Year_1+IF(K$13&lt;=MONTH(Expected_COD),0,1),1)))</f>
        <v>0</v>
      </c>
      <c r="L42" s="110">
        <f>IF(DATE($C42,L$13,1)&lt;Start_Date,0,IF(DATE($C42,L$13,1)&gt;DATE(YEAR(Expected_COD)+25,MONTH(Expected_COD),1),0,INDEX(Part_IV!$F$19:$F$43,$C42-Table_Year_1+IF(L$13&lt;=MONTH(Expected_COD),0,1),1)))</f>
        <v>0</v>
      </c>
      <c r="M42" s="110">
        <f>IF(DATE($C42,M$13,1)&lt;Start_Date,0,IF(DATE($C42,M$13,1)&gt;DATE(YEAR(Expected_COD)+25,MONTH(Expected_COD),1),0,INDEX(Part_IV!$F$19:$F$43,$C42-Table_Year_1+IF(M$13&lt;=MONTH(Expected_COD),0,1),1)))</f>
        <v>0</v>
      </c>
      <c r="N42" s="110">
        <f>IF(DATE($C42,N$13,1)&lt;Start_Date,0,IF(DATE($C42,N$13,1)&gt;DATE(YEAR(Expected_COD)+25,MONTH(Expected_COD),1),0,INDEX(Part_IV!$F$19:$F$43,$C42-Table_Year_1+IF(N$13&lt;=MONTH(Expected_COD),0,1),1)))</f>
        <v>0</v>
      </c>
      <c r="O42" s="110">
        <f>IF(DATE($C42,O$13,1)&lt;Start_Date,0,IF(DATE($C42,O$13,1)&gt;DATE(YEAR(Expected_COD)+25,MONTH(Expected_COD),1),0,INDEX(Part_IV!$F$19:$F$43,$C42-Table_Year_1+IF(O$13&lt;=MONTH(Expected_COD),0,1),1)))</f>
        <v>0</v>
      </c>
      <c r="P42" s="36"/>
      <c r="Q42" s="112"/>
      <c r="R42" s="11"/>
      <c r="S42" s="4"/>
      <c r="T42" s="17"/>
      <c r="U42" s="4"/>
      <c r="V42" s="4"/>
      <c r="W42" s="94">
        <f t="shared" si="4"/>
        <v>2048</v>
      </c>
      <c r="X42" s="117">
        <f t="shared" si="1"/>
        <v>0.27002348080769567</v>
      </c>
      <c r="Y42" s="117">
        <f t="shared" si="2"/>
        <v>0.55207088897991197</v>
      </c>
      <c r="Z42" s="45">
        <f>Part_III!Q172</f>
        <v>0</v>
      </c>
      <c r="AA42" s="4"/>
      <c r="AB42" s="4"/>
      <c r="AC42" s="4"/>
    </row>
    <row r="43" spans="1:29" x14ac:dyDescent="0.25">
      <c r="A43" s="4"/>
      <c r="B43" s="10"/>
      <c r="C43" s="94">
        <f t="shared" si="3"/>
        <v>2049</v>
      </c>
      <c r="D43" s="110">
        <f>IF(DATE($C43,D$13,1)&lt;Start_Date,0,IF(DATE($C43,D$13,1)&gt;DATE(YEAR(Expected_COD)+25,MONTH(Expected_COD),1),0,INDEX(Part_IV!$F$19:$F$43,$C43-Table_Year_1+IF(D$13&lt;=MONTH(Expected_COD),0,1),1)))</f>
        <v>0</v>
      </c>
      <c r="E43" s="110">
        <f>IF(DATE($C43,E$13,1)&lt;Start_Date,0,IF(DATE($C43,E$13,1)&gt;DATE(YEAR(Expected_COD)+25,MONTH(Expected_COD),1),0,INDEX(Part_IV!$F$19:$F$43,$C43-Table_Year_1+IF(E$13&lt;=MONTH(Expected_COD),0,1),1)))</f>
        <v>0</v>
      </c>
      <c r="F43" s="110">
        <f>IF(DATE($C43,F$13,1)&lt;Start_Date,0,IF(DATE($C43,F$13,1)&gt;DATE(YEAR(Expected_COD)+25,MONTH(Expected_COD),1),0,INDEX(Part_IV!$F$19:$F$43,$C43-Table_Year_1+IF(F$13&lt;=MONTH(Expected_COD),0,1),1)))</f>
        <v>0</v>
      </c>
      <c r="G43" s="110">
        <f>IF(DATE($C43,G$13,1)&lt;Start_Date,0,IF(DATE($C43,G$13,1)&gt;DATE(YEAR(Expected_COD)+25,MONTH(Expected_COD),1),0,INDEX(Part_IV!$F$19:$F$43,$C43-Table_Year_1+IF(G$13&lt;=MONTH(Expected_COD),0,1),1)))</f>
        <v>0</v>
      </c>
      <c r="H43" s="110">
        <f>IF(DATE($C43,H$13,1)&lt;Start_Date,0,IF(DATE($C43,H$13,1)&gt;DATE(YEAR(Expected_COD)+25,MONTH(Expected_COD),1),0,INDEX(Part_IV!$F$19:$F$43,$C43-Table_Year_1+IF(H$13&lt;=MONTH(Expected_COD),0,1),1)))</f>
        <v>0</v>
      </c>
      <c r="I43" s="110">
        <f>IF(DATE($C43,I$13,1)&lt;Start_Date,0,IF(DATE($C43,I$13,1)&gt;DATE(YEAR(Expected_COD)+25,MONTH(Expected_COD),1),0,INDEX(Part_IV!$F$19:$F$43,$C43-Table_Year_1+IF(I$13&lt;=MONTH(Expected_COD),0,1),1)))</f>
        <v>0</v>
      </c>
      <c r="J43" s="110">
        <f>IF(DATE($C43,J$13,1)&lt;Start_Date,0,IF(DATE($C43,J$13,1)&gt;DATE(YEAR(Expected_COD)+25,MONTH(Expected_COD),1),0,INDEX(Part_IV!$F$19:$F$43,$C43-Table_Year_1+IF(J$13&lt;=MONTH(Expected_COD),0,1),1)))</f>
        <v>0</v>
      </c>
      <c r="K43" s="110">
        <f>IF(DATE($C43,K$13,1)&lt;Start_Date,0,IF(DATE($C43,K$13,1)&gt;DATE(YEAR(Expected_COD)+25,MONTH(Expected_COD),1),0,INDEX(Part_IV!$F$19:$F$43,$C43-Table_Year_1+IF(K$13&lt;=MONTH(Expected_COD),0,1),1)))</f>
        <v>0</v>
      </c>
      <c r="L43" s="110">
        <f>IF(DATE($C43,L$13,1)&lt;Start_Date,0,IF(DATE($C43,L$13,1)&gt;DATE(YEAR(Expected_COD)+25,MONTH(Expected_COD),1),0,INDEX(Part_IV!$F$19:$F$43,$C43-Table_Year_1+IF(L$13&lt;=MONTH(Expected_COD),0,1),1)))</f>
        <v>0</v>
      </c>
      <c r="M43" s="110">
        <f>IF(DATE($C43,M$13,1)&lt;Start_Date,0,IF(DATE($C43,M$13,1)&gt;DATE(YEAR(Expected_COD)+25,MONTH(Expected_COD),1),0,INDEX(Part_IV!$F$19:$F$43,$C43-Table_Year_1+IF(M$13&lt;=MONTH(Expected_COD),0,1),1)))</f>
        <v>0</v>
      </c>
      <c r="N43" s="110">
        <f>IF(DATE($C43,N$13,1)&lt;Start_Date,0,IF(DATE($C43,N$13,1)&gt;DATE(YEAR(Expected_COD)+25,MONTH(Expected_COD),1),0,INDEX(Part_IV!$F$19:$F$43,$C43-Table_Year_1+IF(N$13&lt;=MONTH(Expected_COD),0,1),1)))</f>
        <v>0</v>
      </c>
      <c r="O43" s="110">
        <f>IF(DATE($C43,O$13,1)&lt;Start_Date,0,IF(DATE($C43,O$13,1)&gt;DATE(YEAR(Expected_COD)+25,MONTH(Expected_COD),1),0,INDEX(Part_IV!$F$19:$F$43,$C43-Table_Year_1+IF(O$13&lt;=MONTH(Expected_COD),0,1),1)))</f>
        <v>0</v>
      </c>
      <c r="P43" s="36"/>
      <c r="Q43" s="112"/>
      <c r="R43" s="11"/>
      <c r="S43" s="4"/>
      <c r="T43" s="17"/>
      <c r="U43" s="4"/>
      <c r="V43" s="4"/>
      <c r="W43" s="94">
        <f t="shared" si="4"/>
        <v>2049</v>
      </c>
      <c r="X43" s="117">
        <f t="shared" si="1"/>
        <v>0.25849267989098978</v>
      </c>
      <c r="Y43" s="117">
        <f t="shared" si="2"/>
        <v>0.54124596958814919</v>
      </c>
      <c r="Z43" s="45">
        <f>Part_III!Q173</f>
        <v>0</v>
      </c>
      <c r="AA43" s="4"/>
      <c r="AB43" s="4"/>
      <c r="AC43" s="4"/>
    </row>
    <row r="44" spans="1:29" x14ac:dyDescent="0.25">
      <c r="A44" s="4"/>
      <c r="B44" s="10"/>
      <c r="C44" s="94">
        <f t="shared" si="3"/>
        <v>2050</v>
      </c>
      <c r="D44" s="110">
        <f>IF(DATE($C44,D$13,1)&lt;Start_Date,0,IF(DATE($C44,D$13,1)&gt;DATE(YEAR(Expected_COD)+25,MONTH(Expected_COD),1),0,INDEX(Part_IV!$F$19:$F$43,$C44-Table_Year_1+IF(D$13&lt;=MONTH(Expected_COD),0,1),1)))</f>
        <v>0</v>
      </c>
      <c r="E44" s="110">
        <f>IF(DATE($C44,E$13,1)&lt;Start_Date,0,IF(DATE($C44,E$13,1)&gt;DATE(YEAR(Expected_COD)+25,MONTH(Expected_COD),1),0,INDEX(Part_IV!$F$19:$F$43,$C44-Table_Year_1+IF(E$13&lt;=MONTH(Expected_COD),0,1),1)))</f>
        <v>0</v>
      </c>
      <c r="F44" s="110">
        <f>IF(DATE($C44,F$13,1)&lt;Start_Date,0,IF(DATE($C44,F$13,1)&gt;DATE(YEAR(Expected_COD)+25,MONTH(Expected_COD),1),0,INDEX(Part_IV!$F$19:$F$43,$C44-Table_Year_1+IF(F$13&lt;=MONTH(Expected_COD),0,1),1)))</f>
        <v>0</v>
      </c>
      <c r="G44" s="110">
        <f>IF(DATE($C44,G$13,1)&lt;Start_Date,0,IF(DATE($C44,G$13,1)&gt;DATE(YEAR(Expected_COD)+25,MONTH(Expected_COD),1),0,INDEX(Part_IV!$F$19:$F$43,$C44-Table_Year_1+IF(G$13&lt;=MONTH(Expected_COD),0,1),1)))</f>
        <v>0</v>
      </c>
      <c r="H44" s="110">
        <f>IF(DATE($C44,H$13,1)&lt;Start_Date,0,IF(DATE($C44,H$13,1)&gt;DATE(YEAR(Expected_COD)+25,MONTH(Expected_COD),1),0,INDEX(Part_IV!$F$19:$F$43,$C44-Table_Year_1+IF(H$13&lt;=MONTH(Expected_COD),0,1),1)))</f>
        <v>0</v>
      </c>
      <c r="I44" s="110">
        <f>IF(DATE($C44,I$13,1)&lt;Start_Date,0,IF(DATE($C44,I$13,1)&gt;DATE(YEAR(Expected_COD)+25,MONTH(Expected_COD),1),0,INDEX(Part_IV!$F$19:$F$43,$C44-Table_Year_1+IF(I$13&lt;=MONTH(Expected_COD),0,1),1)))</f>
        <v>0</v>
      </c>
      <c r="J44" s="110">
        <f>IF(DATE($C44,J$13,1)&lt;Start_Date,0,IF(DATE($C44,J$13,1)&gt;DATE(YEAR(Expected_COD)+25,MONTH(Expected_COD),1),0,INDEX(Part_IV!$F$19:$F$43,$C44-Table_Year_1+IF(J$13&lt;=MONTH(Expected_COD),0,1),1)))</f>
        <v>0</v>
      </c>
      <c r="K44" s="110">
        <f>IF(DATE($C44,K$13,1)&lt;Start_Date,0,IF(DATE($C44,K$13,1)&gt;DATE(YEAR(Expected_COD)+25,MONTH(Expected_COD),1),0,INDEX(Part_IV!$F$19:$F$43,$C44-Table_Year_1+IF(K$13&lt;=MONTH(Expected_COD),0,1),1)))</f>
        <v>0</v>
      </c>
      <c r="L44" s="110">
        <f>IF(DATE($C44,L$13,1)&lt;Start_Date,0,IF(DATE($C44,L$13,1)&gt;DATE(YEAR(Expected_COD)+25,MONTH(Expected_COD),1),0,INDEX(Part_IV!$F$19:$F$43,$C44-Table_Year_1+IF(L$13&lt;=MONTH(Expected_COD),0,1),1)))</f>
        <v>0</v>
      </c>
      <c r="M44" s="110">
        <f>IF(DATE($C44,M$13,1)&lt;Start_Date,0,IF(DATE($C44,M$13,1)&gt;DATE(YEAR(Expected_COD)+25,MONTH(Expected_COD),1),0,INDEX(Part_IV!$F$19:$F$43,$C44-Table_Year_1+IF(M$13&lt;=MONTH(Expected_COD),0,1),1)))</f>
        <v>0</v>
      </c>
      <c r="N44" s="110">
        <f>IF(DATE($C44,N$13,1)&lt;Start_Date,0,IF(DATE($C44,N$13,1)&gt;DATE(YEAR(Expected_COD)+25,MONTH(Expected_COD),1),0,INDEX(Part_IV!$F$19:$F$43,$C44-Table_Year_1+IF(N$13&lt;=MONTH(Expected_COD),0,1),1)))</f>
        <v>0</v>
      </c>
      <c r="O44" s="110">
        <f>IF(DATE($C44,O$13,1)&lt;Start_Date,0,IF(DATE($C44,O$13,1)&gt;DATE(YEAR(Expected_COD)+25,MONTH(Expected_COD),1),0,INDEX(Part_IV!$F$19:$F$43,$C44-Table_Year_1+IF(O$13&lt;=MONTH(Expected_COD),0,1),1)))</f>
        <v>0</v>
      </c>
      <c r="P44" s="36"/>
      <c r="Q44" s="112"/>
      <c r="R44" s="11"/>
      <c r="S44" s="4"/>
      <c r="T44" s="17"/>
      <c r="U44" s="4"/>
      <c r="V44" s="4"/>
      <c r="W44" s="94">
        <f t="shared" si="4"/>
        <v>2050</v>
      </c>
      <c r="X44" s="117">
        <f t="shared" si="1"/>
        <v>0.24745427826260866</v>
      </c>
      <c r="Y44" s="117">
        <f t="shared" si="2"/>
        <v>0.53063330351779314</v>
      </c>
      <c r="Z44" s="45">
        <f>Part_III!Q174</f>
        <v>0</v>
      </c>
      <c r="AA44" s="4"/>
      <c r="AB44" s="4"/>
      <c r="AC44" s="4"/>
    </row>
    <row r="45" spans="1:29" x14ac:dyDescent="0.25">
      <c r="A45" s="4"/>
      <c r="B45" s="10"/>
      <c r="C45" s="94">
        <f t="shared" si="3"/>
        <v>2051</v>
      </c>
      <c r="D45" s="110">
        <f>IF(DATE($C45,D$13,1)&lt;Start_Date,0,IF(DATE($C45,D$13,1)&gt;DATE(YEAR(Expected_COD)+25,MONTH(Expected_COD),1),0,INDEX(Part_IV!$F$19:$F$43,$C45-Table_Year_1+IF(D$13&lt;=MONTH(Expected_COD),0,1),1)))</f>
        <v>0</v>
      </c>
      <c r="E45" s="110">
        <f>IF(DATE($C45,E$13,1)&lt;Start_Date,0,IF(DATE($C45,E$13,1)&gt;DATE(YEAR(Expected_COD)+25,MONTH(Expected_COD),1),0,INDEX(Part_IV!$F$19:$F$43,$C45-Table_Year_1+IF(E$13&lt;=MONTH(Expected_COD),0,1),1)))</f>
        <v>0</v>
      </c>
      <c r="F45" s="110">
        <f>IF(DATE($C45,F$13,1)&lt;Start_Date,0,IF(DATE($C45,F$13,1)&gt;DATE(YEAR(Expected_COD)+25,MONTH(Expected_COD),1),0,INDEX(Part_IV!$F$19:$F$43,$C45-Table_Year_1+IF(F$13&lt;=MONTH(Expected_COD),0,1),1)))</f>
        <v>0</v>
      </c>
      <c r="G45" s="110">
        <f>IF(DATE($C45,G$13,1)&lt;Start_Date,0,IF(DATE($C45,G$13,1)&gt;DATE(YEAR(Expected_COD)+25,MONTH(Expected_COD),1),0,INDEX(Part_IV!$F$19:$F$43,$C45-Table_Year_1+IF(G$13&lt;=MONTH(Expected_COD),0,1),1)))</f>
        <v>0</v>
      </c>
      <c r="H45" s="110">
        <f>IF(DATE($C45,H$13,1)&lt;Start_Date,0,IF(DATE($C45,H$13,1)&gt;DATE(YEAR(Expected_COD)+25,MONTH(Expected_COD),1),0,INDEX(Part_IV!$F$19:$F$43,$C45-Table_Year_1+IF(H$13&lt;=MONTH(Expected_COD),0,1),1)))</f>
        <v>0</v>
      </c>
      <c r="I45" s="110">
        <f>IF(DATE($C45,I$13,1)&lt;Start_Date,0,IF(DATE($C45,I$13,1)&gt;DATE(YEAR(Expected_COD)+25,MONTH(Expected_COD),1),0,INDEX(Part_IV!$F$19:$F$43,$C45-Table_Year_1+IF(I$13&lt;=MONTH(Expected_COD),0,1),1)))</f>
        <v>0</v>
      </c>
      <c r="J45" s="110">
        <f>IF(DATE($C45,J$13,1)&lt;Start_Date,0,IF(DATE($C45,J$13,1)&gt;DATE(YEAR(Expected_COD)+25,MONTH(Expected_COD),1),0,INDEX(Part_IV!$F$19:$F$43,$C45-Table_Year_1+IF(J$13&lt;=MONTH(Expected_COD),0,1),1)))</f>
        <v>0</v>
      </c>
      <c r="K45" s="110">
        <f>IF(DATE($C45,K$13,1)&lt;Start_Date,0,IF(DATE($C45,K$13,1)&gt;DATE(YEAR(Expected_COD)+25,MONTH(Expected_COD),1),0,INDEX(Part_IV!$F$19:$F$43,$C45-Table_Year_1+IF(K$13&lt;=MONTH(Expected_COD),0,1),1)))</f>
        <v>0</v>
      </c>
      <c r="L45" s="110">
        <f>IF(DATE($C45,L$13,1)&lt;Start_Date,0,IF(DATE($C45,L$13,1)&gt;DATE(YEAR(Expected_COD)+25,MONTH(Expected_COD),1),0,INDEX(Part_IV!$F$19:$F$43,$C45-Table_Year_1+IF(L$13&lt;=MONTH(Expected_COD),0,1),1)))</f>
        <v>0</v>
      </c>
      <c r="M45" s="110">
        <f>IF(DATE($C45,M$13,1)&lt;Start_Date,0,IF(DATE($C45,M$13,1)&gt;DATE(YEAR(Expected_COD)+25,MONTH(Expected_COD),1),0,INDEX(Part_IV!$F$19:$F$43,$C45-Table_Year_1+IF(M$13&lt;=MONTH(Expected_COD),0,1),1)))</f>
        <v>0</v>
      </c>
      <c r="N45" s="110">
        <f>IF(DATE($C45,N$13,1)&lt;Start_Date,0,IF(DATE($C45,N$13,1)&gt;DATE(YEAR(Expected_COD)+25,MONTH(Expected_COD),1),0,INDEX(Part_IV!$F$19:$F$43,$C45-Table_Year_1+IF(N$13&lt;=MONTH(Expected_COD),0,1),1)))</f>
        <v>0</v>
      </c>
      <c r="O45" s="110">
        <f>IF(DATE($C45,O$13,1)&lt;Start_Date,0,IF(DATE($C45,O$13,1)&gt;DATE(YEAR(Expected_COD)+25,MONTH(Expected_COD),1),0,INDEX(Part_IV!$F$19:$F$43,$C45-Table_Year_1+IF(O$13&lt;=MONTH(Expected_COD),0,1),1)))</f>
        <v>0</v>
      </c>
      <c r="P45" s="36"/>
      <c r="Q45" s="112"/>
      <c r="R45" s="11"/>
      <c r="S45" s="4"/>
      <c r="T45" s="17" t="s">
        <v>144</v>
      </c>
      <c r="U45" s="4"/>
      <c r="V45" s="4"/>
      <c r="W45" s="94">
        <f t="shared" si="4"/>
        <v>2051</v>
      </c>
      <c r="X45" s="117">
        <f t="shared" si="1"/>
        <v>0.23688724901723213</v>
      </c>
      <c r="Y45" s="117">
        <f t="shared" si="2"/>
        <v>0.52022872893901284</v>
      </c>
      <c r="Z45" s="45">
        <f>Part_III!Q175</f>
        <v>0</v>
      </c>
      <c r="AA45" s="4"/>
      <c r="AB45" s="4"/>
      <c r="AC45" s="4"/>
    </row>
    <row r="46" spans="1:29" x14ac:dyDescent="0.25">
      <c r="A46" s="4"/>
      <c r="B46" s="13"/>
      <c r="C46" s="14"/>
      <c r="D46" s="14"/>
      <c r="E46" s="14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15"/>
      <c r="S46" s="4"/>
      <c r="T46" s="17"/>
      <c r="U46" s="4"/>
      <c r="V46" s="4"/>
      <c r="W46" s="4"/>
      <c r="X46" s="4"/>
      <c r="Y46" s="4"/>
      <c r="Z46" s="4"/>
      <c r="AA46" s="4"/>
      <c r="AB46" s="4"/>
      <c r="AC46" s="4"/>
    </row>
    <row r="47" spans="1:29" x14ac:dyDescent="0.25">
      <c r="A47" s="4"/>
      <c r="B47" s="113"/>
      <c r="C47" s="113"/>
      <c r="D47" s="113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3"/>
      <c r="S47" s="4"/>
      <c r="T47" s="17"/>
      <c r="U47" s="4"/>
      <c r="V47" s="4"/>
      <c r="W47" s="4"/>
      <c r="X47" s="4"/>
      <c r="Y47" s="4"/>
      <c r="Z47" s="4"/>
      <c r="AA47" s="4"/>
      <c r="AB47" s="4"/>
      <c r="AC47" s="4"/>
    </row>
    <row r="48" spans="1:29" ht="15.75" x14ac:dyDescent="0.25">
      <c r="A48" s="4"/>
      <c r="B48" s="6"/>
      <c r="C48" s="145" t="str">
        <f>Part_I!$C$2</f>
        <v>DRAFT / All Contents Subject to Further Deliberation and Final Decision</v>
      </c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9"/>
      <c r="S48" s="4"/>
      <c r="T48" s="17"/>
      <c r="U48" s="4"/>
      <c r="V48" s="4"/>
      <c r="W48" s="4"/>
      <c r="X48" s="4"/>
      <c r="Y48" s="4"/>
      <c r="Z48" s="4"/>
      <c r="AA48" s="4"/>
      <c r="AB48" s="4"/>
      <c r="AC48" s="4"/>
    </row>
    <row r="49" spans="1:29" ht="18.75" x14ac:dyDescent="0.3">
      <c r="A49" s="4"/>
      <c r="B49" s="10"/>
      <c r="C49" s="158" t="str">
        <f>Part_I!$C$3</f>
        <v>Offer Data Form</v>
      </c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1"/>
      <c r="S49" s="4"/>
      <c r="T49" s="17"/>
      <c r="U49" s="4"/>
      <c r="V49" s="4"/>
      <c r="W49" s="4"/>
      <c r="X49" s="4"/>
      <c r="Y49" s="4"/>
      <c r="Z49" s="4"/>
      <c r="AA49" s="4"/>
      <c r="AB49" s="4"/>
      <c r="AC49" s="4"/>
    </row>
    <row r="50" spans="1:29" ht="15.75" x14ac:dyDescent="0.25">
      <c r="A50" s="4"/>
      <c r="B50" s="10"/>
      <c r="C50" s="159" t="str">
        <f>Part_I!$C$4</f>
        <v>NYSERDA RFP No.  ORECRFP18-1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1"/>
      <c r="S50" s="4"/>
      <c r="T50" s="17"/>
      <c r="U50" s="4"/>
      <c r="V50" s="4"/>
      <c r="W50" s="4"/>
      <c r="X50" s="4"/>
      <c r="Y50" s="4"/>
      <c r="Z50" s="4"/>
      <c r="AA50" s="4"/>
      <c r="AB50" s="4"/>
      <c r="AC50" s="4"/>
    </row>
    <row r="51" spans="1:29" ht="15.75" x14ac:dyDescent="0.25">
      <c r="A51" s="4"/>
      <c r="B51" s="10"/>
      <c r="C51" s="159" t="s">
        <v>75</v>
      </c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1"/>
      <c r="S51" s="4"/>
      <c r="T51" s="17"/>
      <c r="U51" s="4"/>
      <c r="V51" s="4"/>
      <c r="W51" s="4"/>
      <c r="X51" s="4"/>
      <c r="Y51" s="4"/>
      <c r="Z51" s="4"/>
      <c r="AA51" s="4"/>
      <c r="AB51" s="4"/>
      <c r="AC51" s="4"/>
    </row>
    <row r="52" spans="1:29" ht="9" customHeight="1" x14ac:dyDescent="0.25">
      <c r="A52" s="4"/>
      <c r="B52" s="1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1"/>
      <c r="S52" s="4"/>
      <c r="T52" s="17"/>
      <c r="U52" s="4"/>
      <c r="V52" s="4"/>
      <c r="W52" s="4"/>
      <c r="X52" s="4"/>
      <c r="Y52" s="4"/>
      <c r="Z52" s="4"/>
      <c r="AA52" s="4"/>
      <c r="AB52" s="4"/>
      <c r="AC52" s="4"/>
    </row>
    <row r="53" spans="1:29" ht="12" customHeight="1" x14ac:dyDescent="0.25">
      <c r="A53" s="4"/>
      <c r="B53" s="10"/>
      <c r="C53" s="12" t="str">
        <f>Part_I!$C$9</f>
        <v>Proposer Name</v>
      </c>
      <c r="D53" s="12"/>
      <c r="E53" s="12"/>
      <c r="F53" s="12"/>
      <c r="G53" s="12"/>
      <c r="H53" s="173" t="str">
        <f>Project_Sponsor</f>
        <v xml:space="preserve">  </v>
      </c>
      <c r="I53" s="173"/>
      <c r="J53" s="173"/>
      <c r="K53" s="173"/>
      <c r="L53" s="173"/>
      <c r="M53" s="173"/>
      <c r="N53" s="173"/>
      <c r="O53" s="173"/>
      <c r="P53" s="173"/>
      <c r="Q53" s="12"/>
      <c r="R53" s="11"/>
      <c r="S53" s="4"/>
      <c r="T53" s="17"/>
      <c r="U53" s="4"/>
      <c r="V53" s="4"/>
      <c r="W53" s="4"/>
      <c r="X53" s="4"/>
      <c r="Y53" s="4"/>
      <c r="Z53" s="4"/>
      <c r="AA53" s="4"/>
      <c r="AB53" s="4"/>
      <c r="AC53" s="4"/>
    </row>
    <row r="54" spans="1:29" x14ac:dyDescent="0.25">
      <c r="A54" s="4"/>
      <c r="B54" s="10"/>
      <c r="C54" s="12" t="str">
        <f>Part_I!$C$11</f>
        <v>Offshore Wind Generation Facility Name</v>
      </c>
      <c r="D54" s="12"/>
      <c r="E54" s="12"/>
      <c r="F54" s="12"/>
      <c r="G54" s="12"/>
      <c r="H54" s="173" t="str">
        <f>Facility_Name</f>
        <v xml:space="preserve">  </v>
      </c>
      <c r="I54" s="173"/>
      <c r="J54" s="173"/>
      <c r="K54" s="173"/>
      <c r="L54" s="173"/>
      <c r="M54" s="173"/>
      <c r="N54" s="173"/>
      <c r="O54" s="173"/>
      <c r="P54" s="173"/>
      <c r="Q54" s="32"/>
      <c r="R54" s="11"/>
      <c r="S54" s="4"/>
      <c r="T54" s="17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5">
      <c r="A55" s="4"/>
      <c r="B55" s="10"/>
      <c r="C55" s="12" t="str">
        <f>Part_I!$C$16</f>
        <v>Offer Data Form ID Name</v>
      </c>
      <c r="D55" s="12"/>
      <c r="E55" s="12"/>
      <c r="F55" s="12"/>
      <c r="G55" s="12"/>
      <c r="H55" s="174" t="str">
        <f>Offer_Data_Form_ID_Name</f>
        <v/>
      </c>
      <c r="I55" s="174"/>
      <c r="J55" s="174"/>
      <c r="K55" s="174"/>
      <c r="L55" s="174"/>
      <c r="M55" s="174"/>
      <c r="N55" s="174"/>
      <c r="O55" s="174"/>
      <c r="P55" s="174"/>
      <c r="Q55" s="32"/>
      <c r="R55" s="11"/>
      <c r="S55" s="4"/>
      <c r="T55" s="17"/>
      <c r="U55" s="4"/>
      <c r="V55" s="4"/>
      <c r="W55" s="4"/>
      <c r="X55" s="4"/>
      <c r="Y55" s="4"/>
      <c r="Z55" s="4"/>
      <c r="AA55" s="4"/>
      <c r="AB55" s="4"/>
      <c r="AC55" s="4"/>
    </row>
    <row r="56" spans="1:29" ht="7.5" customHeight="1" x14ac:dyDescent="0.25">
      <c r="A56" s="4"/>
      <c r="B56" s="10"/>
      <c r="C56" s="12"/>
      <c r="D56" s="12"/>
      <c r="E56" s="1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11"/>
      <c r="S56" s="4"/>
      <c r="T56" s="17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5">
      <c r="A57" s="4"/>
      <c r="B57" s="10"/>
      <c r="C57" s="184" t="str">
        <f>$C$11</f>
        <v>Price/Tenor Offer Type 1 - Level Price, 25-year Tenor</v>
      </c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1"/>
      <c r="S57" s="4"/>
      <c r="T57" s="17"/>
      <c r="U57" s="4"/>
      <c r="V57" s="4"/>
      <c r="W57" s="4"/>
      <c r="X57" s="4"/>
      <c r="Y57" s="4"/>
      <c r="Z57" s="4"/>
      <c r="AA57" s="4"/>
      <c r="AB57" s="4"/>
      <c r="AC57" s="4"/>
    </row>
    <row r="58" spans="1:29" x14ac:dyDescent="0.25">
      <c r="A58" s="4"/>
      <c r="B58" s="10"/>
      <c r="C58" s="184" t="s">
        <v>78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1"/>
      <c r="S58" s="4"/>
      <c r="T58" s="17"/>
      <c r="U58" s="4"/>
      <c r="V58" s="4"/>
      <c r="W58" s="4"/>
      <c r="X58" s="4"/>
      <c r="Y58" s="4"/>
      <c r="Z58" s="4"/>
      <c r="AA58" s="4"/>
      <c r="AB58" s="4"/>
      <c r="AC58" s="4"/>
    </row>
    <row r="59" spans="1:29" ht="12.75" customHeight="1" x14ac:dyDescent="0.25">
      <c r="A59" s="4"/>
      <c r="B59" s="10"/>
      <c r="C59" s="92"/>
      <c r="D59" s="47">
        <v>1</v>
      </c>
      <c r="E59" s="47">
        <f>D59+1</f>
        <v>2</v>
      </c>
      <c r="F59" s="47">
        <f t="shared" ref="F59" si="5">E59+1</f>
        <v>3</v>
      </c>
      <c r="G59" s="47">
        <f t="shared" ref="G59" si="6">F59+1</f>
        <v>4</v>
      </c>
      <c r="H59" s="47">
        <f t="shared" ref="H59" si="7">G59+1</f>
        <v>5</v>
      </c>
      <c r="I59" s="47">
        <f t="shared" ref="I59" si="8">H59+1</f>
        <v>6</v>
      </c>
      <c r="J59" s="47">
        <f t="shared" ref="J59" si="9">I59+1</f>
        <v>7</v>
      </c>
      <c r="K59" s="47">
        <f t="shared" ref="K59" si="10">J59+1</f>
        <v>8</v>
      </c>
      <c r="L59" s="47">
        <f t="shared" ref="L59" si="11">K59+1</f>
        <v>9</v>
      </c>
      <c r="M59" s="47">
        <f t="shared" ref="M59" si="12">L59+1</f>
        <v>10</v>
      </c>
      <c r="N59" s="47">
        <f t="shared" ref="N59" si="13">M59+1</f>
        <v>11</v>
      </c>
      <c r="O59" s="47">
        <f t="shared" ref="O59" si="14">N59+1</f>
        <v>12</v>
      </c>
      <c r="P59" s="92"/>
      <c r="Q59" s="92"/>
      <c r="R59" s="11"/>
      <c r="S59" s="4"/>
      <c r="T59" s="17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5">
      <c r="A60" s="4"/>
      <c r="B60" s="10"/>
      <c r="C60" s="94" t="s">
        <v>9</v>
      </c>
      <c r="D60" s="94" t="s">
        <v>10</v>
      </c>
      <c r="E60" s="94" t="s">
        <v>11</v>
      </c>
      <c r="F60" s="44" t="s">
        <v>12</v>
      </c>
      <c r="G60" s="44" t="s">
        <v>13</v>
      </c>
      <c r="H60" s="44" t="s">
        <v>14</v>
      </c>
      <c r="I60" s="44" t="s">
        <v>15</v>
      </c>
      <c r="J60" s="44" t="s">
        <v>16</v>
      </c>
      <c r="K60" s="44" t="s">
        <v>17</v>
      </c>
      <c r="L60" s="44" t="s">
        <v>18</v>
      </c>
      <c r="M60" s="44" t="s">
        <v>19</v>
      </c>
      <c r="N60" s="44" t="s">
        <v>20</v>
      </c>
      <c r="O60" s="44" t="s">
        <v>21</v>
      </c>
      <c r="P60" s="34"/>
      <c r="Q60" s="44" t="s">
        <v>25</v>
      </c>
      <c r="R60" s="11"/>
      <c r="S60" s="4"/>
      <c r="T60" s="17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5">
      <c r="A61" s="4"/>
      <c r="B61" s="10"/>
      <c r="C61" s="94">
        <f>Early_Year</f>
        <v>2021</v>
      </c>
      <c r="D61" s="115">
        <f>D15*Part_III!D145/1000</f>
        <v>0</v>
      </c>
      <c r="E61" s="115">
        <f>E15*Part_III!E145/1000</f>
        <v>0</v>
      </c>
      <c r="F61" s="115">
        <f>F15*Part_III!F145/1000</f>
        <v>0</v>
      </c>
      <c r="G61" s="115">
        <f>G15*Part_III!G145/1000</f>
        <v>0</v>
      </c>
      <c r="H61" s="115">
        <f>H15*Part_III!H145/1000</f>
        <v>0</v>
      </c>
      <c r="I61" s="115">
        <f>I15*Part_III!I145/1000</f>
        <v>0</v>
      </c>
      <c r="J61" s="115">
        <f>J15*Part_III!J145/1000</f>
        <v>0</v>
      </c>
      <c r="K61" s="115">
        <f>K15*Part_III!K145/1000</f>
        <v>0</v>
      </c>
      <c r="L61" s="115">
        <f>L15*Part_III!L145/1000</f>
        <v>0</v>
      </c>
      <c r="M61" s="115">
        <f>M15*Part_III!M145/1000</f>
        <v>0</v>
      </c>
      <c r="N61" s="115">
        <f>N15*Part_III!N145/1000</f>
        <v>0</v>
      </c>
      <c r="O61" s="115">
        <f>O15*Part_III!O145/1000</f>
        <v>0</v>
      </c>
      <c r="P61" s="36"/>
      <c r="Q61" s="115">
        <f>SUM(D61:O61)</f>
        <v>0</v>
      </c>
      <c r="R61" s="11"/>
      <c r="S61" s="4"/>
      <c r="T61" s="17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5">
      <c r="A62" s="4"/>
      <c r="B62" s="10"/>
      <c r="C62" s="94">
        <f>C61+1</f>
        <v>2022</v>
      </c>
      <c r="D62" s="115">
        <f>D16*Part_III!D146/1000</f>
        <v>0</v>
      </c>
      <c r="E62" s="115">
        <f>E16*Part_III!E146/1000</f>
        <v>0</v>
      </c>
      <c r="F62" s="115">
        <f>F16*Part_III!F146/1000</f>
        <v>0</v>
      </c>
      <c r="G62" s="115">
        <f>G16*Part_III!G146/1000</f>
        <v>0</v>
      </c>
      <c r="H62" s="115">
        <f>H16*Part_III!H146/1000</f>
        <v>0</v>
      </c>
      <c r="I62" s="115">
        <f>I16*Part_III!I146/1000</f>
        <v>0</v>
      </c>
      <c r="J62" s="115">
        <f>J16*Part_III!J146/1000</f>
        <v>0</v>
      </c>
      <c r="K62" s="115">
        <f>K16*Part_III!K146/1000</f>
        <v>0</v>
      </c>
      <c r="L62" s="115">
        <f>L16*Part_III!L146/1000</f>
        <v>0</v>
      </c>
      <c r="M62" s="115">
        <f>M16*Part_III!M146/1000</f>
        <v>0</v>
      </c>
      <c r="N62" s="115">
        <f>N16*Part_III!N146/1000</f>
        <v>0</v>
      </c>
      <c r="O62" s="115">
        <f>O16*Part_III!O146/1000</f>
        <v>0</v>
      </c>
      <c r="P62" s="36"/>
      <c r="Q62" s="115">
        <f t="shared" ref="Q62:Q91" si="15">SUM(D62:O62)</f>
        <v>0</v>
      </c>
      <c r="R62" s="11"/>
      <c r="S62" s="4"/>
      <c r="T62" s="17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5">
      <c r="A63" s="4"/>
      <c r="B63" s="10"/>
      <c r="C63" s="94">
        <f t="shared" ref="C63:C91" si="16">C62+1</f>
        <v>2023</v>
      </c>
      <c r="D63" s="115">
        <f>D17*Part_III!D147/1000</f>
        <v>0</v>
      </c>
      <c r="E63" s="115">
        <f>E17*Part_III!E147/1000</f>
        <v>0</v>
      </c>
      <c r="F63" s="115">
        <f>F17*Part_III!F147/1000</f>
        <v>0</v>
      </c>
      <c r="G63" s="115">
        <f>G17*Part_III!G147/1000</f>
        <v>0</v>
      </c>
      <c r="H63" s="115">
        <f>H17*Part_III!H147/1000</f>
        <v>0</v>
      </c>
      <c r="I63" s="115">
        <f>I17*Part_III!I147/1000</f>
        <v>0</v>
      </c>
      <c r="J63" s="115">
        <f>J17*Part_III!J147/1000</f>
        <v>0</v>
      </c>
      <c r="K63" s="115">
        <f>K17*Part_III!K147/1000</f>
        <v>0</v>
      </c>
      <c r="L63" s="115">
        <f>L17*Part_III!L147/1000</f>
        <v>0</v>
      </c>
      <c r="M63" s="115">
        <f>M17*Part_III!M147/1000</f>
        <v>0</v>
      </c>
      <c r="N63" s="115">
        <f>N17*Part_III!N147/1000</f>
        <v>0</v>
      </c>
      <c r="O63" s="115">
        <f>O17*Part_III!O147/1000</f>
        <v>0</v>
      </c>
      <c r="P63" s="36"/>
      <c r="Q63" s="115">
        <f t="shared" si="15"/>
        <v>0</v>
      </c>
      <c r="R63" s="11"/>
      <c r="S63" s="4"/>
      <c r="T63" s="17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5">
      <c r="A64" s="4"/>
      <c r="B64" s="10"/>
      <c r="C64" s="94">
        <f t="shared" si="16"/>
        <v>2024</v>
      </c>
      <c r="D64" s="115">
        <f>D18*Part_III!D148/1000</f>
        <v>0</v>
      </c>
      <c r="E64" s="115">
        <f>E18*Part_III!E148/1000</f>
        <v>0</v>
      </c>
      <c r="F64" s="115">
        <f>F18*Part_III!F148/1000</f>
        <v>0</v>
      </c>
      <c r="G64" s="115">
        <f>G18*Part_III!G148/1000</f>
        <v>0</v>
      </c>
      <c r="H64" s="115">
        <f>H18*Part_III!H148/1000</f>
        <v>0</v>
      </c>
      <c r="I64" s="115">
        <f>I18*Part_III!I148/1000</f>
        <v>0</v>
      </c>
      <c r="J64" s="115">
        <f>J18*Part_III!J148/1000</f>
        <v>0</v>
      </c>
      <c r="K64" s="115">
        <f>K18*Part_III!K148/1000</f>
        <v>0</v>
      </c>
      <c r="L64" s="115">
        <f>L18*Part_III!L148/1000</f>
        <v>0</v>
      </c>
      <c r="M64" s="115">
        <f>M18*Part_III!M148/1000</f>
        <v>0</v>
      </c>
      <c r="N64" s="115">
        <f>N18*Part_III!N148/1000</f>
        <v>0</v>
      </c>
      <c r="O64" s="115">
        <f>O18*Part_III!O148/1000</f>
        <v>0</v>
      </c>
      <c r="P64" s="36"/>
      <c r="Q64" s="115">
        <f t="shared" si="15"/>
        <v>0</v>
      </c>
      <c r="R64" s="11"/>
      <c r="S64" s="4"/>
      <c r="T64" s="17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5">
      <c r="A65" s="4"/>
      <c r="B65" s="10"/>
      <c r="C65" s="94">
        <f t="shared" si="16"/>
        <v>2025</v>
      </c>
      <c r="D65" s="115">
        <f>D19*Part_III!D149/1000</f>
        <v>0</v>
      </c>
      <c r="E65" s="115">
        <f>E19*Part_III!E149/1000</f>
        <v>0</v>
      </c>
      <c r="F65" s="115">
        <f>F19*Part_III!F149/1000</f>
        <v>0</v>
      </c>
      <c r="G65" s="115">
        <f>G19*Part_III!G149/1000</f>
        <v>0</v>
      </c>
      <c r="H65" s="115">
        <f>H19*Part_III!H149/1000</f>
        <v>0</v>
      </c>
      <c r="I65" s="115">
        <f>I19*Part_III!I149/1000</f>
        <v>0</v>
      </c>
      <c r="J65" s="115">
        <f>J19*Part_III!J149/1000</f>
        <v>0</v>
      </c>
      <c r="K65" s="115">
        <f>K19*Part_III!K149/1000</f>
        <v>0</v>
      </c>
      <c r="L65" s="115">
        <f>L19*Part_III!L149/1000</f>
        <v>0</v>
      </c>
      <c r="M65" s="115">
        <f>M19*Part_III!M149/1000</f>
        <v>0</v>
      </c>
      <c r="N65" s="115">
        <f>N19*Part_III!N149/1000</f>
        <v>0</v>
      </c>
      <c r="O65" s="115">
        <f>O19*Part_III!O149/1000</f>
        <v>0</v>
      </c>
      <c r="P65" s="36"/>
      <c r="Q65" s="115">
        <f t="shared" si="15"/>
        <v>0</v>
      </c>
      <c r="R65" s="11"/>
      <c r="S65" s="4"/>
      <c r="T65" s="17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5">
      <c r="A66" s="4"/>
      <c r="B66" s="10"/>
      <c r="C66" s="94">
        <f t="shared" si="16"/>
        <v>2026</v>
      </c>
      <c r="D66" s="115">
        <f>D20*Part_III!D150/1000</f>
        <v>0</v>
      </c>
      <c r="E66" s="115">
        <f>E20*Part_III!E150/1000</f>
        <v>0</v>
      </c>
      <c r="F66" s="115">
        <f>F20*Part_III!F150/1000</f>
        <v>0</v>
      </c>
      <c r="G66" s="115">
        <f>G20*Part_III!G150/1000</f>
        <v>0</v>
      </c>
      <c r="H66" s="115">
        <f>H20*Part_III!H150/1000</f>
        <v>0</v>
      </c>
      <c r="I66" s="115">
        <f>I20*Part_III!I150/1000</f>
        <v>0</v>
      </c>
      <c r="J66" s="115">
        <f>J20*Part_III!J150/1000</f>
        <v>0</v>
      </c>
      <c r="K66" s="115">
        <f>K20*Part_III!K150/1000</f>
        <v>0</v>
      </c>
      <c r="L66" s="115">
        <f>L20*Part_III!L150/1000</f>
        <v>0</v>
      </c>
      <c r="M66" s="115">
        <f>M20*Part_III!M150/1000</f>
        <v>0</v>
      </c>
      <c r="N66" s="115">
        <f>N20*Part_III!N150/1000</f>
        <v>0</v>
      </c>
      <c r="O66" s="115">
        <f>O20*Part_III!O150/1000</f>
        <v>0</v>
      </c>
      <c r="P66" s="36"/>
      <c r="Q66" s="115">
        <f t="shared" si="15"/>
        <v>0</v>
      </c>
      <c r="R66" s="11"/>
      <c r="S66" s="4"/>
      <c r="T66" s="17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5">
      <c r="A67" s="4"/>
      <c r="B67" s="10"/>
      <c r="C67" s="94">
        <f t="shared" si="16"/>
        <v>2027</v>
      </c>
      <c r="D67" s="115">
        <f>D21*Part_III!D151/1000</f>
        <v>0</v>
      </c>
      <c r="E67" s="115">
        <f>E21*Part_III!E151/1000</f>
        <v>0</v>
      </c>
      <c r="F67" s="115">
        <f>F21*Part_III!F151/1000</f>
        <v>0</v>
      </c>
      <c r="G67" s="115">
        <f>G21*Part_III!G151/1000</f>
        <v>0</v>
      </c>
      <c r="H67" s="115">
        <f>H21*Part_III!H151/1000</f>
        <v>0</v>
      </c>
      <c r="I67" s="115">
        <f>I21*Part_III!I151/1000</f>
        <v>0</v>
      </c>
      <c r="J67" s="115">
        <f>J21*Part_III!J151/1000</f>
        <v>0</v>
      </c>
      <c r="K67" s="115">
        <f>K21*Part_III!K151/1000</f>
        <v>0</v>
      </c>
      <c r="L67" s="115">
        <f>L21*Part_III!L151/1000</f>
        <v>0</v>
      </c>
      <c r="M67" s="115">
        <f>M21*Part_III!M151/1000</f>
        <v>0</v>
      </c>
      <c r="N67" s="115">
        <f>N21*Part_III!N151/1000</f>
        <v>0</v>
      </c>
      <c r="O67" s="115">
        <f>O21*Part_III!O151/1000</f>
        <v>0</v>
      </c>
      <c r="P67" s="36"/>
      <c r="Q67" s="115">
        <f t="shared" si="15"/>
        <v>0</v>
      </c>
      <c r="R67" s="11"/>
      <c r="S67" s="4"/>
      <c r="T67" s="17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5">
      <c r="A68" s="4"/>
      <c r="B68" s="10"/>
      <c r="C68" s="94">
        <f t="shared" si="16"/>
        <v>2028</v>
      </c>
      <c r="D68" s="115">
        <f>D22*Part_III!D152/1000</f>
        <v>0</v>
      </c>
      <c r="E68" s="115">
        <f>E22*Part_III!E152/1000</f>
        <v>0</v>
      </c>
      <c r="F68" s="115">
        <f>F22*Part_III!F152/1000</f>
        <v>0</v>
      </c>
      <c r="G68" s="115">
        <f>G22*Part_III!G152/1000</f>
        <v>0</v>
      </c>
      <c r="H68" s="115">
        <f>H22*Part_III!H152/1000</f>
        <v>0</v>
      </c>
      <c r="I68" s="115">
        <f>I22*Part_III!I152/1000</f>
        <v>0</v>
      </c>
      <c r="J68" s="115">
        <f>J22*Part_III!J152/1000</f>
        <v>0</v>
      </c>
      <c r="K68" s="115">
        <f>K22*Part_III!K152/1000</f>
        <v>0</v>
      </c>
      <c r="L68" s="115">
        <f>L22*Part_III!L152/1000</f>
        <v>0</v>
      </c>
      <c r="M68" s="115">
        <f>M22*Part_III!M152/1000</f>
        <v>0</v>
      </c>
      <c r="N68" s="115">
        <f>N22*Part_III!N152/1000</f>
        <v>0</v>
      </c>
      <c r="O68" s="115">
        <f>O22*Part_III!O152/1000</f>
        <v>0</v>
      </c>
      <c r="P68" s="36"/>
      <c r="Q68" s="115">
        <f t="shared" si="15"/>
        <v>0</v>
      </c>
      <c r="R68" s="11"/>
      <c r="S68" s="4"/>
      <c r="T68" s="17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5">
      <c r="A69" s="4"/>
      <c r="B69" s="10"/>
      <c r="C69" s="94">
        <f t="shared" si="16"/>
        <v>2029</v>
      </c>
      <c r="D69" s="115">
        <f>D23*Part_III!D153/1000</f>
        <v>0</v>
      </c>
      <c r="E69" s="115">
        <f>E23*Part_III!E153/1000</f>
        <v>0</v>
      </c>
      <c r="F69" s="115">
        <f>F23*Part_III!F153/1000</f>
        <v>0</v>
      </c>
      <c r="G69" s="115">
        <f>G23*Part_III!G153/1000</f>
        <v>0</v>
      </c>
      <c r="H69" s="115">
        <f>H23*Part_III!H153/1000</f>
        <v>0</v>
      </c>
      <c r="I69" s="115">
        <f>I23*Part_III!I153/1000</f>
        <v>0</v>
      </c>
      <c r="J69" s="115">
        <f>J23*Part_III!J153/1000</f>
        <v>0</v>
      </c>
      <c r="K69" s="115">
        <f>K23*Part_III!K153/1000</f>
        <v>0</v>
      </c>
      <c r="L69" s="115">
        <f>L23*Part_III!L153/1000</f>
        <v>0</v>
      </c>
      <c r="M69" s="115">
        <f>M23*Part_III!M153/1000</f>
        <v>0</v>
      </c>
      <c r="N69" s="115">
        <f>N23*Part_III!N153/1000</f>
        <v>0</v>
      </c>
      <c r="O69" s="115">
        <f>O23*Part_III!O153/1000</f>
        <v>0</v>
      </c>
      <c r="P69" s="36"/>
      <c r="Q69" s="115">
        <f t="shared" si="15"/>
        <v>0</v>
      </c>
      <c r="R69" s="11"/>
      <c r="S69" s="4"/>
      <c r="T69" s="17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5">
      <c r="A70" s="4"/>
      <c r="B70" s="10"/>
      <c r="C70" s="94">
        <f t="shared" si="16"/>
        <v>2030</v>
      </c>
      <c r="D70" s="115">
        <f>D24*Part_III!D154/1000</f>
        <v>0</v>
      </c>
      <c r="E70" s="115">
        <f>E24*Part_III!E154/1000</f>
        <v>0</v>
      </c>
      <c r="F70" s="115">
        <f>F24*Part_III!F154/1000</f>
        <v>0</v>
      </c>
      <c r="G70" s="115">
        <f>G24*Part_III!G154/1000</f>
        <v>0</v>
      </c>
      <c r="H70" s="115">
        <f>H24*Part_III!H154/1000</f>
        <v>0</v>
      </c>
      <c r="I70" s="115">
        <f>I24*Part_III!I154/1000</f>
        <v>0</v>
      </c>
      <c r="J70" s="115">
        <f>J24*Part_III!J154/1000</f>
        <v>0</v>
      </c>
      <c r="K70" s="115">
        <f>K24*Part_III!K154/1000</f>
        <v>0</v>
      </c>
      <c r="L70" s="115">
        <f>L24*Part_III!L154/1000</f>
        <v>0</v>
      </c>
      <c r="M70" s="115">
        <f>M24*Part_III!M154/1000</f>
        <v>0</v>
      </c>
      <c r="N70" s="115">
        <f>N24*Part_III!N154/1000</f>
        <v>0</v>
      </c>
      <c r="O70" s="115">
        <f>O24*Part_III!O154/1000</f>
        <v>0</v>
      </c>
      <c r="P70" s="36"/>
      <c r="Q70" s="115">
        <f t="shared" si="15"/>
        <v>0</v>
      </c>
      <c r="R70" s="11"/>
      <c r="S70" s="4"/>
      <c r="T70" s="17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5">
      <c r="A71" s="4"/>
      <c r="B71" s="10"/>
      <c r="C71" s="94">
        <f t="shared" si="16"/>
        <v>2031</v>
      </c>
      <c r="D71" s="115">
        <f>D25*Part_III!D155/1000</f>
        <v>0</v>
      </c>
      <c r="E71" s="115">
        <f>E25*Part_III!E155/1000</f>
        <v>0</v>
      </c>
      <c r="F71" s="115">
        <f>F25*Part_III!F155/1000</f>
        <v>0</v>
      </c>
      <c r="G71" s="115">
        <f>G25*Part_III!G155/1000</f>
        <v>0</v>
      </c>
      <c r="H71" s="115">
        <f>H25*Part_III!H155/1000</f>
        <v>0</v>
      </c>
      <c r="I71" s="115">
        <f>I25*Part_III!I155/1000</f>
        <v>0</v>
      </c>
      <c r="J71" s="115">
        <f>J25*Part_III!J155/1000</f>
        <v>0</v>
      </c>
      <c r="K71" s="115">
        <f>K25*Part_III!K155/1000</f>
        <v>0</v>
      </c>
      <c r="L71" s="115">
        <f>L25*Part_III!L155/1000</f>
        <v>0</v>
      </c>
      <c r="M71" s="115">
        <f>M25*Part_III!M155/1000</f>
        <v>0</v>
      </c>
      <c r="N71" s="115">
        <f>N25*Part_III!N155/1000</f>
        <v>0</v>
      </c>
      <c r="O71" s="115">
        <f>O25*Part_III!O155/1000</f>
        <v>0</v>
      </c>
      <c r="P71" s="36"/>
      <c r="Q71" s="115">
        <f t="shared" si="15"/>
        <v>0</v>
      </c>
      <c r="R71" s="11"/>
      <c r="S71" s="4"/>
      <c r="T71" s="17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5">
      <c r="A72" s="4"/>
      <c r="B72" s="10"/>
      <c r="C72" s="94">
        <f t="shared" si="16"/>
        <v>2032</v>
      </c>
      <c r="D72" s="115">
        <f>D26*Part_III!D156/1000</f>
        <v>0</v>
      </c>
      <c r="E72" s="115">
        <f>E26*Part_III!E156/1000</f>
        <v>0</v>
      </c>
      <c r="F72" s="115">
        <f>F26*Part_III!F156/1000</f>
        <v>0</v>
      </c>
      <c r="G72" s="115">
        <f>G26*Part_III!G156/1000</f>
        <v>0</v>
      </c>
      <c r="H72" s="115">
        <f>H26*Part_III!H156/1000</f>
        <v>0</v>
      </c>
      <c r="I72" s="115">
        <f>I26*Part_III!I156/1000</f>
        <v>0</v>
      </c>
      <c r="J72" s="115">
        <f>J26*Part_III!J156/1000</f>
        <v>0</v>
      </c>
      <c r="K72" s="115">
        <f>K26*Part_III!K156/1000</f>
        <v>0</v>
      </c>
      <c r="L72" s="115">
        <f>L26*Part_III!L156/1000</f>
        <v>0</v>
      </c>
      <c r="M72" s="115">
        <f>M26*Part_III!M156/1000</f>
        <v>0</v>
      </c>
      <c r="N72" s="115">
        <f>N26*Part_III!N156/1000</f>
        <v>0</v>
      </c>
      <c r="O72" s="115">
        <f>O26*Part_III!O156/1000</f>
        <v>0</v>
      </c>
      <c r="P72" s="36"/>
      <c r="Q72" s="115">
        <f t="shared" si="15"/>
        <v>0</v>
      </c>
      <c r="R72" s="11"/>
      <c r="S72" s="4"/>
      <c r="T72" s="17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5">
      <c r="A73" s="4"/>
      <c r="B73" s="10"/>
      <c r="C73" s="94">
        <f t="shared" si="16"/>
        <v>2033</v>
      </c>
      <c r="D73" s="115">
        <f>D27*Part_III!D157/1000</f>
        <v>0</v>
      </c>
      <c r="E73" s="115">
        <f>E27*Part_III!E157/1000</f>
        <v>0</v>
      </c>
      <c r="F73" s="115">
        <f>F27*Part_III!F157/1000</f>
        <v>0</v>
      </c>
      <c r="G73" s="115">
        <f>G27*Part_III!G157/1000</f>
        <v>0</v>
      </c>
      <c r="H73" s="115">
        <f>H27*Part_III!H157/1000</f>
        <v>0</v>
      </c>
      <c r="I73" s="115">
        <f>I27*Part_III!I157/1000</f>
        <v>0</v>
      </c>
      <c r="J73" s="115">
        <f>J27*Part_III!J157/1000</f>
        <v>0</v>
      </c>
      <c r="K73" s="115">
        <f>K27*Part_III!K157/1000</f>
        <v>0</v>
      </c>
      <c r="L73" s="115">
        <f>L27*Part_III!L157/1000</f>
        <v>0</v>
      </c>
      <c r="M73" s="115">
        <f>M27*Part_III!M157/1000</f>
        <v>0</v>
      </c>
      <c r="N73" s="115">
        <f>N27*Part_III!N157/1000</f>
        <v>0</v>
      </c>
      <c r="O73" s="115">
        <f>O27*Part_III!O157/1000</f>
        <v>0</v>
      </c>
      <c r="P73" s="36"/>
      <c r="Q73" s="115">
        <f t="shared" si="15"/>
        <v>0</v>
      </c>
      <c r="R73" s="11"/>
      <c r="S73" s="4"/>
      <c r="T73" s="17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5">
      <c r="A74" s="4"/>
      <c r="B74" s="10"/>
      <c r="C74" s="94">
        <f t="shared" si="16"/>
        <v>2034</v>
      </c>
      <c r="D74" s="115">
        <f>D28*Part_III!D158/1000</f>
        <v>0</v>
      </c>
      <c r="E74" s="115">
        <f>E28*Part_III!E158/1000</f>
        <v>0</v>
      </c>
      <c r="F74" s="115">
        <f>F28*Part_III!F158/1000</f>
        <v>0</v>
      </c>
      <c r="G74" s="115">
        <f>G28*Part_III!G158/1000</f>
        <v>0</v>
      </c>
      <c r="H74" s="115">
        <f>H28*Part_III!H158/1000</f>
        <v>0</v>
      </c>
      <c r="I74" s="115">
        <f>I28*Part_III!I158/1000</f>
        <v>0</v>
      </c>
      <c r="J74" s="115">
        <f>J28*Part_III!J158/1000</f>
        <v>0</v>
      </c>
      <c r="K74" s="115">
        <f>K28*Part_III!K158/1000</f>
        <v>0</v>
      </c>
      <c r="L74" s="115">
        <f>L28*Part_III!L158/1000</f>
        <v>0</v>
      </c>
      <c r="M74" s="115">
        <f>M28*Part_III!M158/1000</f>
        <v>0</v>
      </c>
      <c r="N74" s="115">
        <f>N28*Part_III!N158/1000</f>
        <v>0</v>
      </c>
      <c r="O74" s="115">
        <f>O28*Part_III!O158/1000</f>
        <v>0</v>
      </c>
      <c r="P74" s="36"/>
      <c r="Q74" s="115">
        <f t="shared" si="15"/>
        <v>0</v>
      </c>
      <c r="R74" s="11"/>
      <c r="S74" s="4"/>
      <c r="T74" s="17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5">
      <c r="A75" s="4"/>
      <c r="B75" s="10"/>
      <c r="C75" s="94">
        <f t="shared" si="16"/>
        <v>2035</v>
      </c>
      <c r="D75" s="115">
        <f>D29*Part_III!D159/1000</f>
        <v>0</v>
      </c>
      <c r="E75" s="115">
        <f>E29*Part_III!E159/1000</f>
        <v>0</v>
      </c>
      <c r="F75" s="115">
        <f>F29*Part_III!F159/1000</f>
        <v>0</v>
      </c>
      <c r="G75" s="115">
        <f>G29*Part_III!G159/1000</f>
        <v>0</v>
      </c>
      <c r="H75" s="115">
        <f>H29*Part_III!H159/1000</f>
        <v>0</v>
      </c>
      <c r="I75" s="115">
        <f>I29*Part_III!I159/1000</f>
        <v>0</v>
      </c>
      <c r="J75" s="115">
        <f>J29*Part_III!J159/1000</f>
        <v>0</v>
      </c>
      <c r="K75" s="115">
        <f>K29*Part_III!K159/1000</f>
        <v>0</v>
      </c>
      <c r="L75" s="115">
        <f>L29*Part_III!L159/1000</f>
        <v>0</v>
      </c>
      <c r="M75" s="115">
        <f>M29*Part_III!M159/1000</f>
        <v>0</v>
      </c>
      <c r="N75" s="115">
        <f>N29*Part_III!N159/1000</f>
        <v>0</v>
      </c>
      <c r="O75" s="115">
        <f>O29*Part_III!O159/1000</f>
        <v>0</v>
      </c>
      <c r="P75" s="36"/>
      <c r="Q75" s="115">
        <f t="shared" si="15"/>
        <v>0</v>
      </c>
      <c r="R75" s="11"/>
      <c r="S75" s="4"/>
      <c r="T75" s="17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5">
      <c r="A76" s="4"/>
      <c r="B76" s="10"/>
      <c r="C76" s="94">
        <f t="shared" si="16"/>
        <v>2036</v>
      </c>
      <c r="D76" s="115">
        <f>D30*Part_III!D160/1000</f>
        <v>0</v>
      </c>
      <c r="E76" s="115">
        <f>E30*Part_III!E160/1000</f>
        <v>0</v>
      </c>
      <c r="F76" s="115">
        <f>F30*Part_III!F160/1000</f>
        <v>0</v>
      </c>
      <c r="G76" s="115">
        <f>G30*Part_III!G160/1000</f>
        <v>0</v>
      </c>
      <c r="H76" s="115">
        <f>H30*Part_III!H160/1000</f>
        <v>0</v>
      </c>
      <c r="I76" s="115">
        <f>I30*Part_III!I160/1000</f>
        <v>0</v>
      </c>
      <c r="J76" s="115">
        <f>J30*Part_III!J160/1000</f>
        <v>0</v>
      </c>
      <c r="K76" s="115">
        <f>K30*Part_III!K160/1000</f>
        <v>0</v>
      </c>
      <c r="L76" s="115">
        <f>L30*Part_III!L160/1000</f>
        <v>0</v>
      </c>
      <c r="M76" s="115">
        <f>M30*Part_III!M160/1000</f>
        <v>0</v>
      </c>
      <c r="N76" s="115">
        <f>N30*Part_III!N160/1000</f>
        <v>0</v>
      </c>
      <c r="O76" s="115">
        <f>O30*Part_III!O160/1000</f>
        <v>0</v>
      </c>
      <c r="P76" s="36"/>
      <c r="Q76" s="115">
        <f t="shared" si="15"/>
        <v>0</v>
      </c>
      <c r="R76" s="11"/>
      <c r="S76" s="4"/>
      <c r="T76" s="17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5">
      <c r="A77" s="4"/>
      <c r="B77" s="10"/>
      <c r="C77" s="94">
        <f t="shared" si="16"/>
        <v>2037</v>
      </c>
      <c r="D77" s="115">
        <f>D31*Part_III!D161/1000</f>
        <v>0</v>
      </c>
      <c r="E77" s="115">
        <f>E31*Part_III!E161/1000</f>
        <v>0</v>
      </c>
      <c r="F77" s="115">
        <f>F31*Part_III!F161/1000</f>
        <v>0</v>
      </c>
      <c r="G77" s="115">
        <f>G31*Part_III!G161/1000</f>
        <v>0</v>
      </c>
      <c r="H77" s="115">
        <f>H31*Part_III!H161/1000</f>
        <v>0</v>
      </c>
      <c r="I77" s="115">
        <f>I31*Part_III!I161/1000</f>
        <v>0</v>
      </c>
      <c r="J77" s="115">
        <f>J31*Part_III!J161/1000</f>
        <v>0</v>
      </c>
      <c r="K77" s="115">
        <f>K31*Part_III!K161/1000</f>
        <v>0</v>
      </c>
      <c r="L77" s="115">
        <f>L31*Part_III!L161/1000</f>
        <v>0</v>
      </c>
      <c r="M77" s="115">
        <f>M31*Part_III!M161/1000</f>
        <v>0</v>
      </c>
      <c r="N77" s="115">
        <f>N31*Part_III!N161/1000</f>
        <v>0</v>
      </c>
      <c r="O77" s="115">
        <f>O31*Part_III!O161/1000</f>
        <v>0</v>
      </c>
      <c r="P77" s="36"/>
      <c r="Q77" s="115">
        <f t="shared" si="15"/>
        <v>0</v>
      </c>
      <c r="R77" s="11"/>
      <c r="S77" s="4"/>
      <c r="T77" s="17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5">
      <c r="A78" s="4"/>
      <c r="B78" s="10"/>
      <c r="C78" s="94">
        <f t="shared" si="16"/>
        <v>2038</v>
      </c>
      <c r="D78" s="115">
        <f>D32*Part_III!D162/1000</f>
        <v>0</v>
      </c>
      <c r="E78" s="115">
        <f>E32*Part_III!E162/1000</f>
        <v>0</v>
      </c>
      <c r="F78" s="115">
        <f>F32*Part_III!F162/1000</f>
        <v>0</v>
      </c>
      <c r="G78" s="115">
        <f>G32*Part_III!G162/1000</f>
        <v>0</v>
      </c>
      <c r="H78" s="115">
        <f>H32*Part_III!H162/1000</f>
        <v>0</v>
      </c>
      <c r="I78" s="115">
        <f>I32*Part_III!I162/1000</f>
        <v>0</v>
      </c>
      <c r="J78" s="115">
        <f>J32*Part_III!J162/1000</f>
        <v>0</v>
      </c>
      <c r="K78" s="115">
        <f>K32*Part_III!K162/1000</f>
        <v>0</v>
      </c>
      <c r="L78" s="115">
        <f>L32*Part_III!L162/1000</f>
        <v>0</v>
      </c>
      <c r="M78" s="115">
        <f>M32*Part_III!M162/1000</f>
        <v>0</v>
      </c>
      <c r="N78" s="115">
        <f>N32*Part_III!N162/1000</f>
        <v>0</v>
      </c>
      <c r="O78" s="115">
        <f>O32*Part_III!O162/1000</f>
        <v>0</v>
      </c>
      <c r="P78" s="36"/>
      <c r="Q78" s="115">
        <f t="shared" si="15"/>
        <v>0</v>
      </c>
      <c r="R78" s="11"/>
      <c r="S78" s="4"/>
      <c r="T78" s="17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5">
      <c r="A79" s="4"/>
      <c r="B79" s="10"/>
      <c r="C79" s="94">
        <f t="shared" si="16"/>
        <v>2039</v>
      </c>
      <c r="D79" s="115">
        <f>D33*Part_III!D163/1000</f>
        <v>0</v>
      </c>
      <c r="E79" s="115">
        <f>E33*Part_III!E163/1000</f>
        <v>0</v>
      </c>
      <c r="F79" s="115">
        <f>F33*Part_III!F163/1000</f>
        <v>0</v>
      </c>
      <c r="G79" s="115">
        <f>G33*Part_III!G163/1000</f>
        <v>0</v>
      </c>
      <c r="H79" s="115">
        <f>H33*Part_III!H163/1000</f>
        <v>0</v>
      </c>
      <c r="I79" s="115">
        <f>I33*Part_III!I163/1000</f>
        <v>0</v>
      </c>
      <c r="J79" s="115">
        <f>J33*Part_III!J163/1000</f>
        <v>0</v>
      </c>
      <c r="K79" s="115">
        <f>K33*Part_III!K163/1000</f>
        <v>0</v>
      </c>
      <c r="L79" s="115">
        <f>L33*Part_III!L163/1000</f>
        <v>0</v>
      </c>
      <c r="M79" s="115">
        <f>M33*Part_III!M163/1000</f>
        <v>0</v>
      </c>
      <c r="N79" s="115">
        <f>N33*Part_III!N163/1000</f>
        <v>0</v>
      </c>
      <c r="O79" s="115">
        <f>O33*Part_III!O163/1000</f>
        <v>0</v>
      </c>
      <c r="P79" s="36"/>
      <c r="Q79" s="115">
        <f t="shared" si="15"/>
        <v>0</v>
      </c>
      <c r="R79" s="11"/>
      <c r="S79" s="4"/>
      <c r="T79" s="17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5">
      <c r="A80" s="4"/>
      <c r="B80" s="10"/>
      <c r="C80" s="94">
        <f t="shared" si="16"/>
        <v>2040</v>
      </c>
      <c r="D80" s="115">
        <f>D34*Part_III!D164/1000</f>
        <v>0</v>
      </c>
      <c r="E80" s="115">
        <f>E34*Part_III!E164/1000</f>
        <v>0</v>
      </c>
      <c r="F80" s="115">
        <f>F34*Part_III!F164/1000</f>
        <v>0</v>
      </c>
      <c r="G80" s="115">
        <f>G34*Part_III!G164/1000</f>
        <v>0</v>
      </c>
      <c r="H80" s="115">
        <f>H34*Part_III!H164/1000</f>
        <v>0</v>
      </c>
      <c r="I80" s="115">
        <f>I34*Part_III!I164/1000</f>
        <v>0</v>
      </c>
      <c r="J80" s="115">
        <f>J34*Part_III!J164/1000</f>
        <v>0</v>
      </c>
      <c r="K80" s="115">
        <f>K34*Part_III!K164/1000</f>
        <v>0</v>
      </c>
      <c r="L80" s="115">
        <f>L34*Part_III!L164/1000</f>
        <v>0</v>
      </c>
      <c r="M80" s="115">
        <f>M34*Part_III!M164/1000</f>
        <v>0</v>
      </c>
      <c r="N80" s="115">
        <f>N34*Part_III!N164/1000</f>
        <v>0</v>
      </c>
      <c r="O80" s="115">
        <f>O34*Part_III!O164/1000</f>
        <v>0</v>
      </c>
      <c r="P80" s="36"/>
      <c r="Q80" s="115">
        <f t="shared" si="15"/>
        <v>0</v>
      </c>
      <c r="R80" s="11"/>
      <c r="S80" s="4"/>
      <c r="T80" s="17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4"/>
      <c r="B81" s="10"/>
      <c r="C81" s="94">
        <f t="shared" si="16"/>
        <v>2041</v>
      </c>
      <c r="D81" s="115">
        <f>D35*Part_III!D165/1000</f>
        <v>0</v>
      </c>
      <c r="E81" s="115">
        <f>E35*Part_III!E165/1000</f>
        <v>0</v>
      </c>
      <c r="F81" s="115">
        <f>F35*Part_III!F165/1000</f>
        <v>0</v>
      </c>
      <c r="G81" s="115">
        <f>G35*Part_III!G165/1000</f>
        <v>0</v>
      </c>
      <c r="H81" s="115">
        <f>H35*Part_III!H165/1000</f>
        <v>0</v>
      </c>
      <c r="I81" s="115">
        <f>I35*Part_III!I165/1000</f>
        <v>0</v>
      </c>
      <c r="J81" s="115">
        <f>J35*Part_III!J165/1000</f>
        <v>0</v>
      </c>
      <c r="K81" s="115">
        <f>K35*Part_III!K165/1000</f>
        <v>0</v>
      </c>
      <c r="L81" s="115">
        <f>L35*Part_III!L165/1000</f>
        <v>0</v>
      </c>
      <c r="M81" s="115">
        <f>M35*Part_III!M165/1000</f>
        <v>0</v>
      </c>
      <c r="N81" s="115">
        <f>N35*Part_III!N165/1000</f>
        <v>0</v>
      </c>
      <c r="O81" s="115">
        <f>O35*Part_III!O165/1000</f>
        <v>0</v>
      </c>
      <c r="P81" s="36"/>
      <c r="Q81" s="115">
        <f t="shared" si="15"/>
        <v>0</v>
      </c>
      <c r="R81" s="11"/>
      <c r="S81" s="4"/>
      <c r="T81" s="17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5">
      <c r="A82" s="4"/>
      <c r="B82" s="10"/>
      <c r="C82" s="94">
        <f t="shared" si="16"/>
        <v>2042</v>
      </c>
      <c r="D82" s="115">
        <f>D36*Part_III!D166/1000</f>
        <v>0</v>
      </c>
      <c r="E82" s="115">
        <f>E36*Part_III!E166/1000</f>
        <v>0</v>
      </c>
      <c r="F82" s="115">
        <f>F36*Part_III!F166/1000</f>
        <v>0</v>
      </c>
      <c r="G82" s="115">
        <f>G36*Part_III!G166/1000</f>
        <v>0</v>
      </c>
      <c r="H82" s="115">
        <f>H36*Part_III!H166/1000</f>
        <v>0</v>
      </c>
      <c r="I82" s="115">
        <f>I36*Part_III!I166/1000</f>
        <v>0</v>
      </c>
      <c r="J82" s="115">
        <f>J36*Part_III!J166/1000</f>
        <v>0</v>
      </c>
      <c r="K82" s="115">
        <f>K36*Part_III!K166/1000</f>
        <v>0</v>
      </c>
      <c r="L82" s="115">
        <f>L36*Part_III!L166/1000</f>
        <v>0</v>
      </c>
      <c r="M82" s="115">
        <f>M36*Part_III!M166/1000</f>
        <v>0</v>
      </c>
      <c r="N82" s="115">
        <f>N36*Part_III!N166/1000</f>
        <v>0</v>
      </c>
      <c r="O82" s="115">
        <f>O36*Part_III!O166/1000</f>
        <v>0</v>
      </c>
      <c r="P82" s="36"/>
      <c r="Q82" s="115">
        <f t="shared" si="15"/>
        <v>0</v>
      </c>
      <c r="R82" s="11"/>
      <c r="S82" s="4"/>
      <c r="T82" s="17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5">
      <c r="A83" s="4"/>
      <c r="B83" s="10"/>
      <c r="C83" s="94">
        <f t="shared" si="16"/>
        <v>2043</v>
      </c>
      <c r="D83" s="115">
        <f>D37*Part_III!D167/1000</f>
        <v>0</v>
      </c>
      <c r="E83" s="115">
        <f>E37*Part_III!E167/1000</f>
        <v>0</v>
      </c>
      <c r="F83" s="115">
        <f>F37*Part_III!F167/1000</f>
        <v>0</v>
      </c>
      <c r="G83" s="115">
        <f>G37*Part_III!G167/1000</f>
        <v>0</v>
      </c>
      <c r="H83" s="115">
        <f>H37*Part_III!H167/1000</f>
        <v>0</v>
      </c>
      <c r="I83" s="115">
        <f>I37*Part_III!I167/1000</f>
        <v>0</v>
      </c>
      <c r="J83" s="115">
        <f>J37*Part_III!J167/1000</f>
        <v>0</v>
      </c>
      <c r="K83" s="115">
        <f>K37*Part_III!K167/1000</f>
        <v>0</v>
      </c>
      <c r="L83" s="115">
        <f>L37*Part_III!L167/1000</f>
        <v>0</v>
      </c>
      <c r="M83" s="115">
        <f>M37*Part_III!M167/1000</f>
        <v>0</v>
      </c>
      <c r="N83" s="115">
        <f>N37*Part_III!N167/1000</f>
        <v>0</v>
      </c>
      <c r="O83" s="115">
        <f>O37*Part_III!O167/1000</f>
        <v>0</v>
      </c>
      <c r="P83" s="36"/>
      <c r="Q83" s="115">
        <f t="shared" si="15"/>
        <v>0</v>
      </c>
      <c r="R83" s="11"/>
      <c r="S83" s="4"/>
      <c r="T83" s="17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10"/>
      <c r="C84" s="94">
        <f t="shared" si="16"/>
        <v>2044</v>
      </c>
      <c r="D84" s="115">
        <f>D38*Part_III!D168/1000</f>
        <v>0</v>
      </c>
      <c r="E84" s="115">
        <f>E38*Part_III!E168/1000</f>
        <v>0</v>
      </c>
      <c r="F84" s="115">
        <f>F38*Part_III!F168/1000</f>
        <v>0</v>
      </c>
      <c r="G84" s="115">
        <f>G38*Part_III!G168/1000</f>
        <v>0</v>
      </c>
      <c r="H84" s="115">
        <f>H38*Part_III!H168/1000</f>
        <v>0</v>
      </c>
      <c r="I84" s="115">
        <f>I38*Part_III!I168/1000</f>
        <v>0</v>
      </c>
      <c r="J84" s="115">
        <f>J38*Part_III!J168/1000</f>
        <v>0</v>
      </c>
      <c r="K84" s="115">
        <f>K38*Part_III!K168/1000</f>
        <v>0</v>
      </c>
      <c r="L84" s="115">
        <f>L38*Part_III!L168/1000</f>
        <v>0</v>
      </c>
      <c r="M84" s="115">
        <f>M38*Part_III!M168/1000</f>
        <v>0</v>
      </c>
      <c r="N84" s="115">
        <f>N38*Part_III!N168/1000</f>
        <v>0</v>
      </c>
      <c r="O84" s="115">
        <f>O38*Part_III!O168/1000</f>
        <v>0</v>
      </c>
      <c r="P84" s="36"/>
      <c r="Q84" s="115">
        <f t="shared" si="15"/>
        <v>0</v>
      </c>
      <c r="R84" s="11"/>
      <c r="S84" s="4"/>
      <c r="T84" s="17"/>
      <c r="U84" s="4"/>
      <c r="V84" s="4"/>
      <c r="W84" s="4"/>
      <c r="X84" s="4"/>
      <c r="Y84" s="4"/>
      <c r="Z84" s="4"/>
      <c r="AA84" s="4"/>
      <c r="AB84" s="4"/>
      <c r="AC84" s="4"/>
    </row>
    <row r="85" spans="1:29" x14ac:dyDescent="0.25">
      <c r="A85" s="4"/>
      <c r="B85" s="10"/>
      <c r="C85" s="94">
        <f t="shared" si="16"/>
        <v>2045</v>
      </c>
      <c r="D85" s="115">
        <f>D39*Part_III!D169/1000</f>
        <v>0</v>
      </c>
      <c r="E85" s="115">
        <f>E39*Part_III!E169/1000</f>
        <v>0</v>
      </c>
      <c r="F85" s="115">
        <f>F39*Part_III!F169/1000</f>
        <v>0</v>
      </c>
      <c r="G85" s="115">
        <f>G39*Part_III!G169/1000</f>
        <v>0</v>
      </c>
      <c r="H85" s="115">
        <f>H39*Part_III!H169/1000</f>
        <v>0</v>
      </c>
      <c r="I85" s="115">
        <f>I39*Part_III!I169/1000</f>
        <v>0</v>
      </c>
      <c r="J85" s="115">
        <f>J39*Part_III!J169/1000</f>
        <v>0</v>
      </c>
      <c r="K85" s="115">
        <f>K39*Part_III!K169/1000</f>
        <v>0</v>
      </c>
      <c r="L85" s="115">
        <f>L39*Part_III!L169/1000</f>
        <v>0</v>
      </c>
      <c r="M85" s="115">
        <f>M39*Part_III!M169/1000</f>
        <v>0</v>
      </c>
      <c r="N85" s="115">
        <f>N39*Part_III!N169/1000</f>
        <v>0</v>
      </c>
      <c r="O85" s="115">
        <f>O39*Part_III!O169/1000</f>
        <v>0</v>
      </c>
      <c r="P85" s="36"/>
      <c r="Q85" s="115">
        <f t="shared" si="15"/>
        <v>0</v>
      </c>
      <c r="R85" s="11"/>
      <c r="S85" s="4"/>
      <c r="T85" s="17"/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s="4"/>
      <c r="B86" s="10"/>
      <c r="C86" s="94">
        <f t="shared" si="16"/>
        <v>2046</v>
      </c>
      <c r="D86" s="115">
        <f>D40*Part_III!D170/1000</f>
        <v>0</v>
      </c>
      <c r="E86" s="115">
        <f>E40*Part_III!E170/1000</f>
        <v>0</v>
      </c>
      <c r="F86" s="115">
        <f>F40*Part_III!F170/1000</f>
        <v>0</v>
      </c>
      <c r="G86" s="115">
        <f>G40*Part_III!G170/1000</f>
        <v>0</v>
      </c>
      <c r="H86" s="115">
        <f>H40*Part_III!H170/1000</f>
        <v>0</v>
      </c>
      <c r="I86" s="115">
        <f>I40*Part_III!I170/1000</f>
        <v>0</v>
      </c>
      <c r="J86" s="115">
        <f>J40*Part_III!J170/1000</f>
        <v>0</v>
      </c>
      <c r="K86" s="115">
        <f>K40*Part_III!K170/1000</f>
        <v>0</v>
      </c>
      <c r="L86" s="115">
        <f>L40*Part_III!L170/1000</f>
        <v>0</v>
      </c>
      <c r="M86" s="115">
        <f>M40*Part_III!M170/1000</f>
        <v>0</v>
      </c>
      <c r="N86" s="115">
        <f>N40*Part_III!N170/1000</f>
        <v>0</v>
      </c>
      <c r="O86" s="115">
        <f>O40*Part_III!O170/1000</f>
        <v>0</v>
      </c>
      <c r="P86" s="36"/>
      <c r="Q86" s="115">
        <f t="shared" si="15"/>
        <v>0</v>
      </c>
      <c r="R86" s="11"/>
      <c r="S86" s="4"/>
      <c r="T86" s="17"/>
      <c r="U86" s="4"/>
      <c r="V86" s="4"/>
      <c r="W86" s="4"/>
      <c r="X86" s="4"/>
      <c r="Y86" s="4"/>
      <c r="Z86" s="4"/>
      <c r="AA86" s="4"/>
      <c r="AB86" s="4"/>
      <c r="AC86" s="4"/>
    </row>
    <row r="87" spans="1:29" x14ac:dyDescent="0.25">
      <c r="A87" s="4"/>
      <c r="B87" s="10"/>
      <c r="C87" s="94">
        <f t="shared" si="16"/>
        <v>2047</v>
      </c>
      <c r="D87" s="115">
        <f>D41*Part_III!D171/1000</f>
        <v>0</v>
      </c>
      <c r="E87" s="115">
        <f>E41*Part_III!E171/1000</f>
        <v>0</v>
      </c>
      <c r="F87" s="115">
        <f>F41*Part_III!F171/1000</f>
        <v>0</v>
      </c>
      <c r="G87" s="115">
        <f>G41*Part_III!G171/1000</f>
        <v>0</v>
      </c>
      <c r="H87" s="115">
        <f>H41*Part_III!H171/1000</f>
        <v>0</v>
      </c>
      <c r="I87" s="115">
        <f>I41*Part_III!I171/1000</f>
        <v>0</v>
      </c>
      <c r="J87" s="115">
        <f>J41*Part_III!J171/1000</f>
        <v>0</v>
      </c>
      <c r="K87" s="115">
        <f>K41*Part_III!K171/1000</f>
        <v>0</v>
      </c>
      <c r="L87" s="115">
        <f>L41*Part_III!L171/1000</f>
        <v>0</v>
      </c>
      <c r="M87" s="115">
        <f>M41*Part_III!M171/1000</f>
        <v>0</v>
      </c>
      <c r="N87" s="115">
        <f>N41*Part_III!N171/1000</f>
        <v>0</v>
      </c>
      <c r="O87" s="115">
        <f>O41*Part_III!O171/1000</f>
        <v>0</v>
      </c>
      <c r="P87" s="36"/>
      <c r="Q87" s="115">
        <f t="shared" si="15"/>
        <v>0</v>
      </c>
      <c r="R87" s="11"/>
      <c r="S87" s="4"/>
      <c r="T87" s="17"/>
      <c r="U87" s="4"/>
      <c r="V87" s="4"/>
      <c r="W87" s="4"/>
      <c r="X87" s="4"/>
      <c r="Y87" s="4"/>
      <c r="Z87" s="4"/>
      <c r="AA87" s="4"/>
      <c r="AB87" s="4"/>
      <c r="AC87" s="4"/>
    </row>
    <row r="88" spans="1:29" x14ac:dyDescent="0.25">
      <c r="A88" s="4"/>
      <c r="B88" s="10"/>
      <c r="C88" s="94">
        <f t="shared" si="16"/>
        <v>2048</v>
      </c>
      <c r="D88" s="115">
        <f>D42*Part_III!D172/1000</f>
        <v>0</v>
      </c>
      <c r="E88" s="115">
        <f>E42*Part_III!E172/1000</f>
        <v>0</v>
      </c>
      <c r="F88" s="115">
        <f>F42*Part_III!F172/1000</f>
        <v>0</v>
      </c>
      <c r="G88" s="115">
        <f>G42*Part_III!G172/1000</f>
        <v>0</v>
      </c>
      <c r="H88" s="115">
        <f>H42*Part_III!H172/1000</f>
        <v>0</v>
      </c>
      <c r="I88" s="115">
        <f>I42*Part_III!I172/1000</f>
        <v>0</v>
      </c>
      <c r="J88" s="115">
        <f>J42*Part_III!J172/1000</f>
        <v>0</v>
      </c>
      <c r="K88" s="115">
        <f>K42*Part_III!K172/1000</f>
        <v>0</v>
      </c>
      <c r="L88" s="115">
        <f>L42*Part_III!L172/1000</f>
        <v>0</v>
      </c>
      <c r="M88" s="115">
        <f>M42*Part_III!M172/1000</f>
        <v>0</v>
      </c>
      <c r="N88" s="115">
        <f>N42*Part_III!N172/1000</f>
        <v>0</v>
      </c>
      <c r="O88" s="115">
        <f>O42*Part_III!O172/1000</f>
        <v>0</v>
      </c>
      <c r="P88" s="36"/>
      <c r="Q88" s="115">
        <f t="shared" si="15"/>
        <v>0</v>
      </c>
      <c r="R88" s="11"/>
      <c r="S88" s="4"/>
      <c r="T88" s="17"/>
      <c r="U88" s="4"/>
      <c r="V88" s="4"/>
      <c r="W88" s="4"/>
      <c r="X88" s="4"/>
      <c r="Y88" s="4"/>
      <c r="Z88" s="4"/>
      <c r="AA88" s="4"/>
      <c r="AB88" s="4"/>
      <c r="AC88" s="4"/>
    </row>
    <row r="89" spans="1:29" x14ac:dyDescent="0.25">
      <c r="A89" s="4"/>
      <c r="B89" s="10"/>
      <c r="C89" s="94">
        <f t="shared" si="16"/>
        <v>2049</v>
      </c>
      <c r="D89" s="115">
        <f>D43*Part_III!D173/1000</f>
        <v>0</v>
      </c>
      <c r="E89" s="115">
        <f>E43*Part_III!E173/1000</f>
        <v>0</v>
      </c>
      <c r="F89" s="115">
        <f>F43*Part_III!F173/1000</f>
        <v>0</v>
      </c>
      <c r="G89" s="115">
        <f>G43*Part_III!G173/1000</f>
        <v>0</v>
      </c>
      <c r="H89" s="115">
        <f>H43*Part_III!H173/1000</f>
        <v>0</v>
      </c>
      <c r="I89" s="115">
        <f>I43*Part_III!I173/1000</f>
        <v>0</v>
      </c>
      <c r="J89" s="115">
        <f>J43*Part_III!J173/1000</f>
        <v>0</v>
      </c>
      <c r="K89" s="115">
        <f>K43*Part_III!K173/1000</f>
        <v>0</v>
      </c>
      <c r="L89" s="115">
        <f>L43*Part_III!L173/1000</f>
        <v>0</v>
      </c>
      <c r="M89" s="115">
        <f>M43*Part_III!M173/1000</f>
        <v>0</v>
      </c>
      <c r="N89" s="115">
        <f>N43*Part_III!N173/1000</f>
        <v>0</v>
      </c>
      <c r="O89" s="115">
        <f>O43*Part_III!O173/1000</f>
        <v>0</v>
      </c>
      <c r="P89" s="36"/>
      <c r="Q89" s="115">
        <f t="shared" si="15"/>
        <v>0</v>
      </c>
      <c r="R89" s="11"/>
      <c r="S89" s="4"/>
      <c r="T89" s="17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5">
      <c r="A90" s="4"/>
      <c r="B90" s="10"/>
      <c r="C90" s="94">
        <f t="shared" si="16"/>
        <v>2050</v>
      </c>
      <c r="D90" s="115">
        <f>D44*Part_III!D174/1000</f>
        <v>0</v>
      </c>
      <c r="E90" s="115">
        <f>E44*Part_III!E174/1000</f>
        <v>0</v>
      </c>
      <c r="F90" s="115">
        <f>F44*Part_III!F174/1000</f>
        <v>0</v>
      </c>
      <c r="G90" s="115">
        <f>G44*Part_III!G174/1000</f>
        <v>0</v>
      </c>
      <c r="H90" s="115">
        <f>H44*Part_III!H174/1000</f>
        <v>0</v>
      </c>
      <c r="I90" s="115">
        <f>I44*Part_III!I174/1000</f>
        <v>0</v>
      </c>
      <c r="J90" s="115">
        <f>J44*Part_III!J174/1000</f>
        <v>0</v>
      </c>
      <c r="K90" s="115">
        <f>K44*Part_III!K174/1000</f>
        <v>0</v>
      </c>
      <c r="L90" s="115">
        <f>L44*Part_III!L174/1000</f>
        <v>0</v>
      </c>
      <c r="M90" s="115">
        <f>M44*Part_III!M174/1000</f>
        <v>0</v>
      </c>
      <c r="N90" s="115">
        <f>N44*Part_III!N174/1000</f>
        <v>0</v>
      </c>
      <c r="O90" s="115">
        <f>O44*Part_III!O174/1000</f>
        <v>0</v>
      </c>
      <c r="P90" s="36"/>
      <c r="Q90" s="115">
        <f t="shared" si="15"/>
        <v>0</v>
      </c>
      <c r="R90" s="11"/>
      <c r="S90" s="4"/>
      <c r="T90" s="17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5">
      <c r="A91" s="4"/>
      <c r="B91" s="10"/>
      <c r="C91" s="94">
        <f t="shared" si="16"/>
        <v>2051</v>
      </c>
      <c r="D91" s="115">
        <f>D45*Part_III!D175/1000</f>
        <v>0</v>
      </c>
      <c r="E91" s="115">
        <f>E45*Part_III!E175/1000</f>
        <v>0</v>
      </c>
      <c r="F91" s="115">
        <f>F45*Part_III!F175/1000</f>
        <v>0</v>
      </c>
      <c r="G91" s="115">
        <f>G45*Part_III!G175/1000</f>
        <v>0</v>
      </c>
      <c r="H91" s="115">
        <f>H45*Part_III!H175/1000</f>
        <v>0</v>
      </c>
      <c r="I91" s="115">
        <f>I45*Part_III!I175/1000</f>
        <v>0</v>
      </c>
      <c r="J91" s="115">
        <f>J45*Part_III!J175/1000</f>
        <v>0</v>
      </c>
      <c r="K91" s="115">
        <f>K45*Part_III!K175/1000</f>
        <v>0</v>
      </c>
      <c r="L91" s="115">
        <f>L45*Part_III!L175/1000</f>
        <v>0</v>
      </c>
      <c r="M91" s="115">
        <f>M45*Part_III!M175/1000</f>
        <v>0</v>
      </c>
      <c r="N91" s="115">
        <f>N45*Part_III!N175/1000</f>
        <v>0</v>
      </c>
      <c r="O91" s="115">
        <f>O45*Part_III!O175/1000</f>
        <v>0</v>
      </c>
      <c r="P91" s="36"/>
      <c r="Q91" s="115">
        <f t="shared" si="15"/>
        <v>0</v>
      </c>
      <c r="R91" s="11"/>
      <c r="S91" s="4"/>
      <c r="T91" s="17" t="s">
        <v>144</v>
      </c>
      <c r="U91" s="4"/>
      <c r="V91" s="4"/>
      <c r="W91" s="4"/>
      <c r="X91" s="4"/>
      <c r="Y91" s="4"/>
      <c r="Z91" s="4"/>
      <c r="AA91" s="4"/>
      <c r="AB91" s="4"/>
      <c r="AC91" s="4"/>
    </row>
    <row r="92" spans="1:29" x14ac:dyDescent="0.25">
      <c r="A92" s="4"/>
      <c r="B92" s="13"/>
      <c r="C92" s="14"/>
      <c r="D92" s="14"/>
      <c r="E92" s="1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15"/>
      <c r="S92" s="4"/>
      <c r="T92" s="17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.75" x14ac:dyDescent="0.25">
      <c r="A94" s="4"/>
      <c r="B94" s="6"/>
      <c r="C94" s="145" t="str">
        <f>Part_I!$C$2</f>
        <v>DRAFT / All Contents Subject to Further Deliberation and Final Decision</v>
      </c>
      <c r="D94" s="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.75" x14ac:dyDescent="0.3">
      <c r="A95" s="4"/>
      <c r="B95" s="10"/>
      <c r="C95" s="158" t="str">
        <f>Part_I!$C$3</f>
        <v>Offer Data Form</v>
      </c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1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5.75" x14ac:dyDescent="0.25">
      <c r="A96" s="4"/>
      <c r="B96" s="10"/>
      <c r="C96" s="159" t="str">
        <f>Part_I!$C$4</f>
        <v>NYSERDA RFP No.  ORECRFP18-1</v>
      </c>
      <c r="D96" s="159"/>
      <c r="E96" s="159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1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x14ac:dyDescent="0.25">
      <c r="A97" s="4"/>
      <c r="B97" s="10"/>
      <c r="C97" s="159" t="s">
        <v>75</v>
      </c>
      <c r="D97" s="159"/>
      <c r="E97" s="159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1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1.25" customHeight="1" x14ac:dyDescent="0.25">
      <c r="A98" s="4"/>
      <c r="B98" s="10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1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7.25" customHeight="1" x14ac:dyDescent="0.25">
      <c r="A99" s="4"/>
      <c r="B99" s="10"/>
      <c r="C99" s="12" t="str">
        <f>Part_I!$C$9</f>
        <v>Proposer Name</v>
      </c>
      <c r="D99" s="12"/>
      <c r="E99" s="12"/>
      <c r="F99" s="12"/>
      <c r="G99" s="12"/>
      <c r="H99" s="173" t="str">
        <f>Project_Sponsor</f>
        <v xml:space="preserve">  </v>
      </c>
      <c r="I99" s="173"/>
      <c r="J99" s="173"/>
      <c r="K99" s="173"/>
      <c r="L99" s="173"/>
      <c r="M99" s="173"/>
      <c r="N99" s="173"/>
      <c r="O99" s="173"/>
      <c r="P99" s="173"/>
      <c r="Q99" s="12"/>
      <c r="R99" s="11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5">
      <c r="A100" s="4"/>
      <c r="B100" s="10"/>
      <c r="C100" s="12" t="str">
        <f>Part_I!$C$11</f>
        <v>Offshore Wind Generation Facility Name</v>
      </c>
      <c r="D100" s="12"/>
      <c r="E100" s="12"/>
      <c r="F100" s="12"/>
      <c r="G100" s="12"/>
      <c r="H100" s="173" t="str">
        <f>Facility_Name</f>
        <v xml:space="preserve">  </v>
      </c>
      <c r="I100" s="173"/>
      <c r="J100" s="173"/>
      <c r="K100" s="173"/>
      <c r="L100" s="173"/>
      <c r="M100" s="173"/>
      <c r="N100" s="173"/>
      <c r="O100" s="173"/>
      <c r="P100" s="173"/>
      <c r="Q100" s="32"/>
      <c r="R100" s="11"/>
      <c r="S100" s="4"/>
      <c r="T100" s="17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5">
      <c r="A101" s="4"/>
      <c r="B101" s="10"/>
      <c r="C101" s="12" t="str">
        <f>Part_I!$C$16</f>
        <v>Offer Data Form ID Name</v>
      </c>
      <c r="D101" s="12"/>
      <c r="E101" s="12"/>
      <c r="F101" s="12"/>
      <c r="G101" s="12"/>
      <c r="H101" s="174" t="str">
        <f>Offer_Data_Form_ID_Name</f>
        <v/>
      </c>
      <c r="I101" s="174"/>
      <c r="J101" s="174"/>
      <c r="K101" s="174"/>
      <c r="L101" s="174"/>
      <c r="M101" s="174"/>
      <c r="N101" s="174"/>
      <c r="O101" s="174"/>
      <c r="P101" s="174"/>
      <c r="Q101" s="32"/>
      <c r="R101" s="11"/>
      <c r="S101" s="4"/>
      <c r="T101" s="17" t="str">
        <f>IF(ISBLANK(Configuration_Name),"Enter in Part I","")</f>
        <v>Enter in Part I</v>
      </c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9.75" customHeight="1" x14ac:dyDescent="0.25">
      <c r="A102" s="4"/>
      <c r="B102" s="10"/>
      <c r="C102" s="12"/>
      <c r="D102" s="12"/>
      <c r="E102" s="12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11"/>
      <c r="S102" s="4"/>
      <c r="T102" s="17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5">
      <c r="A103" s="4"/>
      <c r="B103" s="10"/>
      <c r="C103" s="184" t="str">
        <f>$C$11</f>
        <v>Price/Tenor Offer Type 1 - Level Price, 25-year Tenor</v>
      </c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1"/>
      <c r="S103" s="4"/>
      <c r="T103" s="17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5">
      <c r="A104" s="4"/>
      <c r="B104" s="10"/>
      <c r="C104" s="184" t="s">
        <v>79</v>
      </c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1"/>
      <c r="S104" s="4"/>
      <c r="T104" s="17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0.5" customHeight="1" x14ac:dyDescent="0.25">
      <c r="A105" s="4"/>
      <c r="B105" s="10"/>
      <c r="C105" s="92"/>
      <c r="D105" s="47">
        <v>1</v>
      </c>
      <c r="E105" s="47">
        <f>D105+1</f>
        <v>2</v>
      </c>
      <c r="F105" s="47">
        <f t="shared" ref="F105" si="17">E105+1</f>
        <v>3</v>
      </c>
      <c r="G105" s="47">
        <f t="shared" ref="G105" si="18">F105+1</f>
        <v>4</v>
      </c>
      <c r="H105" s="47">
        <f t="shared" ref="H105" si="19">G105+1</f>
        <v>5</v>
      </c>
      <c r="I105" s="47">
        <f t="shared" ref="I105" si="20">H105+1</f>
        <v>6</v>
      </c>
      <c r="J105" s="47">
        <f t="shared" ref="J105" si="21">I105+1</f>
        <v>7</v>
      </c>
      <c r="K105" s="47">
        <f t="shared" ref="K105" si="22">J105+1</f>
        <v>8</v>
      </c>
      <c r="L105" s="47">
        <f t="shared" ref="L105" si="23">K105+1</f>
        <v>9</v>
      </c>
      <c r="M105" s="47">
        <f t="shared" ref="M105" si="24">L105+1</f>
        <v>10</v>
      </c>
      <c r="N105" s="47">
        <f t="shared" ref="N105" si="25">M105+1</f>
        <v>11</v>
      </c>
      <c r="O105" s="47">
        <f t="shared" ref="O105" si="26">N105+1</f>
        <v>12</v>
      </c>
      <c r="P105" s="92"/>
      <c r="Q105" s="92"/>
      <c r="R105" s="11"/>
      <c r="S105" s="4"/>
      <c r="T105" s="17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4"/>
      <c r="B106" s="10"/>
      <c r="C106" s="94" t="s">
        <v>9</v>
      </c>
      <c r="D106" s="94" t="s">
        <v>10</v>
      </c>
      <c r="E106" s="94" t="s">
        <v>11</v>
      </c>
      <c r="F106" s="44" t="s">
        <v>12</v>
      </c>
      <c r="G106" s="44" t="s">
        <v>13</v>
      </c>
      <c r="H106" s="44" t="s">
        <v>14</v>
      </c>
      <c r="I106" s="44" t="s">
        <v>15</v>
      </c>
      <c r="J106" s="44" t="s">
        <v>16</v>
      </c>
      <c r="K106" s="44" t="s">
        <v>17</v>
      </c>
      <c r="L106" s="44" t="s">
        <v>18</v>
      </c>
      <c r="M106" s="44" t="s">
        <v>19</v>
      </c>
      <c r="N106" s="44" t="s">
        <v>20</v>
      </c>
      <c r="O106" s="44" t="s">
        <v>21</v>
      </c>
      <c r="P106" s="34"/>
      <c r="Q106" s="111"/>
      <c r="R106" s="11"/>
      <c r="S106" s="4"/>
      <c r="T106" s="17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4"/>
      <c r="B107" s="10"/>
      <c r="C107" s="94">
        <f>Early_Year</f>
        <v>2021</v>
      </c>
      <c r="D107" s="110">
        <f>IF(DATE($C107,D$105,1)&lt;Start_Date,0,IF(DATE($C107,D$105,1)&gt;DATE(YEAR(Expected_COD)+25,MONTH(Expected_COD),1),0,INDEX(Part_IV!$G$19:$G$43,$C107-Table_Year_1+IF(D$105&lt;=MONTH(Expected_COD),0,1),1)))</f>
        <v>0</v>
      </c>
      <c r="E107" s="110">
        <f>IF(DATE($C107,E$105,1)&lt;Start_Date,0,IF(DATE($C107,E$105,1)&gt;DATE(YEAR(Expected_COD)+25,MONTH(Expected_COD),1),0,INDEX(Part_IV!$G$19:$G$43,$C107-Table_Year_1+IF(E$105&lt;=MONTH(Expected_COD),0,1),1)))</f>
        <v>0</v>
      </c>
      <c r="F107" s="110">
        <f>IF(DATE($C107,F$105,1)&lt;Start_Date,0,IF(DATE($C107,F$105,1)&gt;DATE(YEAR(Expected_COD)+25,MONTH(Expected_COD),1),0,INDEX(Part_IV!$G$19:$G$43,$C107-Table_Year_1+IF(F$105&lt;=MONTH(Expected_COD),0,1),1)))</f>
        <v>0</v>
      </c>
      <c r="G107" s="110">
        <f>IF(DATE($C107,G$105,1)&lt;Start_Date,0,IF(DATE($C107,G$105,1)&gt;DATE(YEAR(Expected_COD)+25,MONTH(Expected_COD),1),0,INDEX(Part_IV!$G$19:$G$43,$C107-Table_Year_1+IF(G$105&lt;=MONTH(Expected_COD),0,1),1)))</f>
        <v>0</v>
      </c>
      <c r="H107" s="110">
        <f>IF(DATE($C107,H$105,1)&lt;Start_Date,0,IF(DATE($C107,H$105,1)&gt;DATE(YEAR(Expected_COD)+25,MONTH(Expected_COD),1),0,INDEX(Part_IV!$G$19:$G$43,$C107-Table_Year_1+IF(H$105&lt;=MONTH(Expected_COD),0,1),1)))</f>
        <v>0</v>
      </c>
      <c r="I107" s="110">
        <f>IF(DATE($C107,I$105,1)&lt;Start_Date,0,IF(DATE($C107,I$105,1)&gt;DATE(YEAR(Expected_COD)+25,MONTH(Expected_COD),1),0,INDEX(Part_IV!$G$19:$G$43,$C107-Table_Year_1+IF(I$105&lt;=MONTH(Expected_COD),0,1),1)))</f>
        <v>0</v>
      </c>
      <c r="J107" s="110">
        <f>IF(DATE($C107,J$105,1)&lt;Start_Date,0,IF(DATE($C107,J$105,1)&gt;DATE(YEAR(Expected_COD)+25,MONTH(Expected_COD),1),0,INDEX(Part_IV!$G$19:$G$43,$C107-Table_Year_1+IF(J$105&lt;=MONTH(Expected_COD),0,1),1)))</f>
        <v>0</v>
      </c>
      <c r="K107" s="110">
        <f>IF(DATE($C107,K$105,1)&lt;Start_Date,0,IF(DATE($C107,K$105,1)&gt;DATE(YEAR(Expected_COD)+25,MONTH(Expected_COD),1),0,INDEX(Part_IV!$G$19:$G$43,$C107-Table_Year_1+IF(K$105&lt;=MONTH(Expected_COD),0,1),1)))</f>
        <v>0</v>
      </c>
      <c r="L107" s="110">
        <f>IF(DATE($C107,L$105,1)&lt;Start_Date,0,IF(DATE($C107,L$105,1)&gt;DATE(YEAR(Expected_COD)+25,MONTH(Expected_COD),1),0,INDEX(Part_IV!$G$19:$G$43,$C107-Table_Year_1+IF(L$105&lt;=MONTH(Expected_COD),0,1),1)))</f>
        <v>0</v>
      </c>
      <c r="M107" s="110">
        <f>IF(DATE($C107,M$105,1)&lt;Start_Date,0,IF(DATE($C107,M$105,1)&gt;DATE(YEAR(Expected_COD)+25,MONTH(Expected_COD),1),0,INDEX(Part_IV!$G$19:$G$43,$C107-Table_Year_1+IF(M$105&lt;=MONTH(Expected_COD),0,1),1)))</f>
        <v>0</v>
      </c>
      <c r="N107" s="110">
        <f>IF(DATE($C107,N$105,1)&lt;Start_Date,0,IF(DATE($C107,N$105,1)&gt;DATE(YEAR(Expected_COD)+25,MONTH(Expected_COD),1),0,INDEX(Part_IV!$G$19:$G$43,$C107-Table_Year_1+IF(N$105&lt;=MONTH(Expected_COD),0,1),1)))</f>
        <v>0</v>
      </c>
      <c r="O107" s="110">
        <f>IF(DATE($C107,O$105,1)&lt;Start_Date,0,IF(DATE($C107,O$105,1)&gt;DATE(YEAR(Expected_COD)+25,MONTH(Expected_COD),1),0,INDEX(Part_IV!$G$19:$G$43,$C107-Table_Year_1+IF(O$105&lt;=MONTH(Expected_COD),0,1),1)))</f>
        <v>0</v>
      </c>
      <c r="P107" s="36"/>
      <c r="Q107" s="112"/>
      <c r="R107" s="11"/>
      <c r="S107" s="4"/>
      <c r="T107" s="17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5">
      <c r="A108" s="4"/>
      <c r="B108" s="10"/>
      <c r="C108" s="94">
        <f>C107+1</f>
        <v>2022</v>
      </c>
      <c r="D108" s="110">
        <f>IF(DATE($C108,D$105,1)&lt;Start_Date,0,IF(DATE($C108,D$105,1)&gt;DATE(YEAR(Expected_COD)+25,MONTH(Expected_COD),1),0,INDEX(Part_IV!$G$19:$G$43,$C108-Table_Year_1+IF(D$105&lt;=MONTH(Expected_COD),0,1),1)))</f>
        <v>0</v>
      </c>
      <c r="E108" s="110">
        <f>IF(DATE($C108,E$105,1)&lt;Start_Date,0,IF(DATE($C108,E$105,1)&gt;DATE(YEAR(Expected_COD)+25,MONTH(Expected_COD),1),0,INDEX(Part_IV!$G$19:$G$43,$C108-Table_Year_1+IF(E$105&lt;=MONTH(Expected_COD),0,1),1)))</f>
        <v>0</v>
      </c>
      <c r="F108" s="110">
        <f>IF(DATE($C108,F$105,1)&lt;Start_Date,0,IF(DATE($C108,F$105,1)&gt;DATE(YEAR(Expected_COD)+25,MONTH(Expected_COD),1),0,INDEX(Part_IV!$G$19:$G$43,$C108-Table_Year_1+IF(F$105&lt;=MONTH(Expected_COD),0,1),1)))</f>
        <v>0</v>
      </c>
      <c r="G108" s="110">
        <f>IF(DATE($C108,G$105,1)&lt;Start_Date,0,IF(DATE($C108,G$105,1)&gt;DATE(YEAR(Expected_COD)+25,MONTH(Expected_COD),1),0,INDEX(Part_IV!$G$19:$G$43,$C108-Table_Year_1+IF(G$105&lt;=MONTH(Expected_COD),0,1),1)))</f>
        <v>0</v>
      </c>
      <c r="H108" s="110">
        <f>IF(DATE($C108,H$105,1)&lt;Start_Date,0,IF(DATE($C108,H$105,1)&gt;DATE(YEAR(Expected_COD)+25,MONTH(Expected_COD),1),0,INDEX(Part_IV!$G$19:$G$43,$C108-Table_Year_1+IF(H$105&lt;=MONTH(Expected_COD),0,1),1)))</f>
        <v>0</v>
      </c>
      <c r="I108" s="110">
        <f>IF(DATE($C108,I$105,1)&lt;Start_Date,0,IF(DATE($C108,I$105,1)&gt;DATE(YEAR(Expected_COD)+25,MONTH(Expected_COD),1),0,INDEX(Part_IV!$G$19:$G$43,$C108-Table_Year_1+IF(I$105&lt;=MONTH(Expected_COD),0,1),1)))</f>
        <v>0</v>
      </c>
      <c r="J108" s="110">
        <f>IF(DATE($C108,J$105,1)&lt;Start_Date,0,IF(DATE($C108,J$105,1)&gt;DATE(YEAR(Expected_COD)+25,MONTH(Expected_COD),1),0,INDEX(Part_IV!$G$19:$G$43,$C108-Table_Year_1+IF(J$105&lt;=MONTH(Expected_COD),0,1),1)))</f>
        <v>0</v>
      </c>
      <c r="K108" s="110">
        <f>IF(DATE($C108,K$105,1)&lt;Start_Date,0,IF(DATE($C108,K$105,1)&gt;DATE(YEAR(Expected_COD)+25,MONTH(Expected_COD),1),0,INDEX(Part_IV!$G$19:$G$43,$C108-Table_Year_1+IF(K$105&lt;=MONTH(Expected_COD),0,1),1)))</f>
        <v>0</v>
      </c>
      <c r="L108" s="110">
        <f>IF(DATE($C108,L$105,1)&lt;Start_Date,0,IF(DATE($C108,L$105,1)&gt;DATE(YEAR(Expected_COD)+25,MONTH(Expected_COD),1),0,INDEX(Part_IV!$G$19:$G$43,$C108-Table_Year_1+IF(L$105&lt;=MONTH(Expected_COD),0,1),1)))</f>
        <v>0</v>
      </c>
      <c r="M108" s="110">
        <f>IF(DATE($C108,M$105,1)&lt;Start_Date,0,IF(DATE($C108,M$105,1)&gt;DATE(YEAR(Expected_COD)+25,MONTH(Expected_COD),1),0,INDEX(Part_IV!$G$19:$G$43,$C108-Table_Year_1+IF(M$105&lt;=MONTH(Expected_COD),0,1),1)))</f>
        <v>0</v>
      </c>
      <c r="N108" s="110">
        <f>IF(DATE($C108,N$105,1)&lt;Start_Date,0,IF(DATE($C108,N$105,1)&gt;DATE(YEAR(Expected_COD)+25,MONTH(Expected_COD),1),0,INDEX(Part_IV!$G$19:$G$43,$C108-Table_Year_1+IF(N$105&lt;=MONTH(Expected_COD),0,1),1)))</f>
        <v>0</v>
      </c>
      <c r="O108" s="110">
        <f>IF(DATE($C108,O$105,1)&lt;Start_Date,0,IF(DATE($C108,O$105,1)&gt;DATE(YEAR(Expected_COD)+25,MONTH(Expected_COD),1),0,INDEX(Part_IV!$G$19:$G$43,$C108-Table_Year_1+IF(O$105&lt;=MONTH(Expected_COD),0,1),1)))</f>
        <v>0</v>
      </c>
      <c r="P108" s="36"/>
      <c r="Q108" s="112"/>
      <c r="R108" s="11"/>
      <c r="S108" s="4"/>
      <c r="T108" s="17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5">
      <c r="A109" s="4"/>
      <c r="B109" s="10"/>
      <c r="C109" s="94">
        <f t="shared" ref="C109:C137" si="27">C108+1</f>
        <v>2023</v>
      </c>
      <c r="D109" s="110">
        <f>IF(DATE($C109,D$105,1)&lt;Start_Date,0,IF(DATE($C109,D$105,1)&gt;DATE(YEAR(Expected_COD)+25,MONTH(Expected_COD),1),0,INDEX(Part_IV!$G$19:$G$43,$C109-Table_Year_1+IF(D$105&lt;=MONTH(Expected_COD),0,1),1)))</f>
        <v>0</v>
      </c>
      <c r="E109" s="110">
        <f>IF(DATE($C109,E$105,1)&lt;Start_Date,0,IF(DATE($C109,E$105,1)&gt;DATE(YEAR(Expected_COD)+25,MONTH(Expected_COD),1),0,INDEX(Part_IV!$G$19:$G$43,$C109-Table_Year_1+IF(E$105&lt;=MONTH(Expected_COD),0,1),1)))</f>
        <v>0</v>
      </c>
      <c r="F109" s="110">
        <f>IF(DATE($C109,F$105,1)&lt;Start_Date,0,IF(DATE($C109,F$105,1)&gt;DATE(YEAR(Expected_COD)+25,MONTH(Expected_COD),1),0,INDEX(Part_IV!$G$19:$G$43,$C109-Table_Year_1+IF(F$105&lt;=MONTH(Expected_COD),0,1),1)))</f>
        <v>0</v>
      </c>
      <c r="G109" s="110">
        <f>IF(DATE($C109,G$105,1)&lt;Start_Date,0,IF(DATE($C109,G$105,1)&gt;DATE(YEAR(Expected_COD)+25,MONTH(Expected_COD),1),0,INDEX(Part_IV!$G$19:$G$43,$C109-Table_Year_1+IF(G$105&lt;=MONTH(Expected_COD),0,1),1)))</f>
        <v>0</v>
      </c>
      <c r="H109" s="110">
        <f>IF(DATE($C109,H$105,1)&lt;Start_Date,0,IF(DATE($C109,H$105,1)&gt;DATE(YEAR(Expected_COD)+25,MONTH(Expected_COD),1),0,INDEX(Part_IV!$G$19:$G$43,$C109-Table_Year_1+IF(H$105&lt;=MONTH(Expected_COD),0,1),1)))</f>
        <v>0</v>
      </c>
      <c r="I109" s="110">
        <f>IF(DATE($C109,I$105,1)&lt;Start_Date,0,IF(DATE($C109,I$105,1)&gt;DATE(YEAR(Expected_COD)+25,MONTH(Expected_COD),1),0,INDEX(Part_IV!$G$19:$G$43,$C109-Table_Year_1+IF(I$105&lt;=MONTH(Expected_COD),0,1),1)))</f>
        <v>0</v>
      </c>
      <c r="J109" s="110">
        <f>IF(DATE($C109,J$105,1)&lt;Start_Date,0,IF(DATE($C109,J$105,1)&gt;DATE(YEAR(Expected_COD)+25,MONTH(Expected_COD),1),0,INDEX(Part_IV!$G$19:$G$43,$C109-Table_Year_1+IF(J$105&lt;=MONTH(Expected_COD),0,1),1)))</f>
        <v>0</v>
      </c>
      <c r="K109" s="110">
        <f>IF(DATE($C109,K$105,1)&lt;Start_Date,0,IF(DATE($C109,K$105,1)&gt;DATE(YEAR(Expected_COD)+25,MONTH(Expected_COD),1),0,INDEX(Part_IV!$G$19:$G$43,$C109-Table_Year_1+IF(K$105&lt;=MONTH(Expected_COD),0,1),1)))</f>
        <v>0</v>
      </c>
      <c r="L109" s="110">
        <f>IF(DATE($C109,L$105,1)&lt;Start_Date,0,IF(DATE($C109,L$105,1)&gt;DATE(YEAR(Expected_COD)+25,MONTH(Expected_COD),1),0,INDEX(Part_IV!$G$19:$G$43,$C109-Table_Year_1+IF(L$105&lt;=MONTH(Expected_COD),0,1),1)))</f>
        <v>0</v>
      </c>
      <c r="M109" s="110">
        <f>IF(DATE($C109,M$105,1)&lt;Start_Date,0,IF(DATE($C109,M$105,1)&gt;DATE(YEAR(Expected_COD)+25,MONTH(Expected_COD),1),0,INDEX(Part_IV!$G$19:$G$43,$C109-Table_Year_1+IF(M$105&lt;=MONTH(Expected_COD),0,1),1)))</f>
        <v>0</v>
      </c>
      <c r="N109" s="110">
        <f>IF(DATE($C109,N$105,1)&lt;Start_Date,0,IF(DATE($C109,N$105,1)&gt;DATE(YEAR(Expected_COD)+25,MONTH(Expected_COD),1),0,INDEX(Part_IV!$G$19:$G$43,$C109-Table_Year_1+IF(N$105&lt;=MONTH(Expected_COD),0,1),1)))</f>
        <v>0</v>
      </c>
      <c r="O109" s="110">
        <f>IF(DATE($C109,O$105,1)&lt;Start_Date,0,IF(DATE($C109,O$105,1)&gt;DATE(YEAR(Expected_COD)+25,MONTH(Expected_COD),1),0,INDEX(Part_IV!$G$19:$G$43,$C109-Table_Year_1+IF(O$105&lt;=MONTH(Expected_COD),0,1),1)))</f>
        <v>0</v>
      </c>
      <c r="P109" s="36"/>
      <c r="Q109" s="112"/>
      <c r="R109" s="11"/>
      <c r="S109" s="4"/>
      <c r="T109" s="17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5">
      <c r="A110" s="4"/>
      <c r="B110" s="10"/>
      <c r="C110" s="94">
        <f t="shared" si="27"/>
        <v>2024</v>
      </c>
      <c r="D110" s="110">
        <f>IF(DATE($C110,D$105,1)&lt;Start_Date,0,IF(DATE($C110,D$105,1)&gt;DATE(YEAR(Expected_COD)+25,MONTH(Expected_COD),1),0,INDEX(Part_IV!$G$19:$G$43,$C110-Table_Year_1+IF(D$105&lt;=MONTH(Expected_COD),0,1),1)))</f>
        <v>0</v>
      </c>
      <c r="E110" s="110">
        <f>IF(DATE($C110,E$105,1)&lt;Start_Date,0,IF(DATE($C110,E$105,1)&gt;DATE(YEAR(Expected_COD)+25,MONTH(Expected_COD),1),0,INDEX(Part_IV!$G$19:$G$43,$C110-Table_Year_1+IF(E$105&lt;=MONTH(Expected_COD),0,1),1)))</f>
        <v>0</v>
      </c>
      <c r="F110" s="110">
        <f>IF(DATE($C110,F$105,1)&lt;Start_Date,0,IF(DATE($C110,F$105,1)&gt;DATE(YEAR(Expected_COD)+25,MONTH(Expected_COD),1),0,INDEX(Part_IV!$G$19:$G$43,$C110-Table_Year_1+IF(F$105&lt;=MONTH(Expected_COD),0,1),1)))</f>
        <v>0</v>
      </c>
      <c r="G110" s="110">
        <f>IF(DATE($C110,G$105,1)&lt;Start_Date,0,IF(DATE($C110,G$105,1)&gt;DATE(YEAR(Expected_COD)+25,MONTH(Expected_COD),1),0,INDEX(Part_IV!$G$19:$G$43,$C110-Table_Year_1+IF(G$105&lt;=MONTH(Expected_COD),0,1),1)))</f>
        <v>0</v>
      </c>
      <c r="H110" s="110">
        <f>IF(DATE($C110,H$105,1)&lt;Start_Date,0,IF(DATE($C110,H$105,1)&gt;DATE(YEAR(Expected_COD)+25,MONTH(Expected_COD),1),0,INDEX(Part_IV!$G$19:$G$43,$C110-Table_Year_1+IF(H$105&lt;=MONTH(Expected_COD),0,1),1)))</f>
        <v>0</v>
      </c>
      <c r="I110" s="110">
        <f>IF(DATE($C110,I$105,1)&lt;Start_Date,0,IF(DATE($C110,I$105,1)&gt;DATE(YEAR(Expected_COD)+25,MONTH(Expected_COD),1),0,INDEX(Part_IV!$G$19:$G$43,$C110-Table_Year_1+IF(I$105&lt;=MONTH(Expected_COD),0,1),1)))</f>
        <v>0</v>
      </c>
      <c r="J110" s="110">
        <f>IF(DATE($C110,J$105,1)&lt;Start_Date,0,IF(DATE($C110,J$105,1)&gt;DATE(YEAR(Expected_COD)+25,MONTH(Expected_COD),1),0,INDEX(Part_IV!$G$19:$G$43,$C110-Table_Year_1+IF(J$105&lt;=MONTH(Expected_COD),0,1),1)))</f>
        <v>0</v>
      </c>
      <c r="K110" s="110">
        <f>IF(DATE($C110,K$105,1)&lt;Start_Date,0,IF(DATE($C110,K$105,1)&gt;DATE(YEAR(Expected_COD)+25,MONTH(Expected_COD),1),0,INDEX(Part_IV!$G$19:$G$43,$C110-Table_Year_1+IF(K$105&lt;=MONTH(Expected_COD),0,1),1)))</f>
        <v>0</v>
      </c>
      <c r="L110" s="110">
        <f>IF(DATE($C110,L$105,1)&lt;Start_Date,0,IF(DATE($C110,L$105,1)&gt;DATE(YEAR(Expected_COD)+25,MONTH(Expected_COD),1),0,INDEX(Part_IV!$G$19:$G$43,$C110-Table_Year_1+IF(L$105&lt;=MONTH(Expected_COD),0,1),1)))</f>
        <v>0</v>
      </c>
      <c r="M110" s="110">
        <f>IF(DATE($C110,M$105,1)&lt;Start_Date,0,IF(DATE($C110,M$105,1)&gt;DATE(YEAR(Expected_COD)+25,MONTH(Expected_COD),1),0,INDEX(Part_IV!$G$19:$G$43,$C110-Table_Year_1+IF(M$105&lt;=MONTH(Expected_COD),0,1),1)))</f>
        <v>0</v>
      </c>
      <c r="N110" s="110">
        <f>IF(DATE($C110,N$105,1)&lt;Start_Date,0,IF(DATE($C110,N$105,1)&gt;DATE(YEAR(Expected_COD)+25,MONTH(Expected_COD),1),0,INDEX(Part_IV!$G$19:$G$43,$C110-Table_Year_1+IF(N$105&lt;=MONTH(Expected_COD),0,1),1)))</f>
        <v>0</v>
      </c>
      <c r="O110" s="110">
        <f>IF(DATE($C110,O$105,1)&lt;Start_Date,0,IF(DATE($C110,O$105,1)&gt;DATE(YEAR(Expected_COD)+25,MONTH(Expected_COD),1),0,INDEX(Part_IV!$G$19:$G$43,$C110-Table_Year_1+IF(O$105&lt;=MONTH(Expected_COD),0,1),1)))</f>
        <v>0</v>
      </c>
      <c r="P110" s="36"/>
      <c r="Q110" s="112"/>
      <c r="R110" s="11"/>
      <c r="S110" s="4"/>
      <c r="T110" s="17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5">
      <c r="A111" s="4"/>
      <c r="B111" s="10"/>
      <c r="C111" s="94">
        <f t="shared" si="27"/>
        <v>2025</v>
      </c>
      <c r="D111" s="110">
        <f>IF(DATE($C111,D$105,1)&lt;Start_Date,0,IF(DATE($C111,D$105,1)&gt;DATE(YEAR(Expected_COD)+25,MONTH(Expected_COD),1),0,INDEX(Part_IV!$G$19:$G$43,$C111-Table_Year_1+IF(D$105&lt;=MONTH(Expected_COD),0,1),1)))</f>
        <v>0</v>
      </c>
      <c r="E111" s="110">
        <f>IF(DATE($C111,E$105,1)&lt;Start_Date,0,IF(DATE($C111,E$105,1)&gt;DATE(YEAR(Expected_COD)+25,MONTH(Expected_COD),1),0,INDEX(Part_IV!$G$19:$G$43,$C111-Table_Year_1+IF(E$105&lt;=MONTH(Expected_COD),0,1),1)))</f>
        <v>0</v>
      </c>
      <c r="F111" s="110">
        <f>IF(DATE($C111,F$105,1)&lt;Start_Date,0,IF(DATE($C111,F$105,1)&gt;DATE(YEAR(Expected_COD)+25,MONTH(Expected_COD),1),0,INDEX(Part_IV!$G$19:$G$43,$C111-Table_Year_1+IF(F$105&lt;=MONTH(Expected_COD),0,1),1)))</f>
        <v>0</v>
      </c>
      <c r="G111" s="110">
        <f>IF(DATE($C111,G$105,1)&lt;Start_Date,0,IF(DATE($C111,G$105,1)&gt;DATE(YEAR(Expected_COD)+25,MONTH(Expected_COD),1),0,INDEX(Part_IV!$G$19:$G$43,$C111-Table_Year_1+IF(G$105&lt;=MONTH(Expected_COD),0,1),1)))</f>
        <v>0</v>
      </c>
      <c r="H111" s="110">
        <f>IF(DATE($C111,H$105,1)&lt;Start_Date,0,IF(DATE($C111,H$105,1)&gt;DATE(YEAR(Expected_COD)+25,MONTH(Expected_COD),1),0,INDEX(Part_IV!$G$19:$G$43,$C111-Table_Year_1+IF(H$105&lt;=MONTH(Expected_COD),0,1),1)))</f>
        <v>0</v>
      </c>
      <c r="I111" s="110">
        <f>IF(DATE($C111,I$105,1)&lt;Start_Date,0,IF(DATE($C111,I$105,1)&gt;DATE(YEAR(Expected_COD)+25,MONTH(Expected_COD),1),0,INDEX(Part_IV!$G$19:$G$43,$C111-Table_Year_1+IF(I$105&lt;=MONTH(Expected_COD),0,1),1)))</f>
        <v>0</v>
      </c>
      <c r="J111" s="110">
        <f>IF(DATE($C111,J$105,1)&lt;Start_Date,0,IF(DATE($C111,J$105,1)&gt;DATE(YEAR(Expected_COD)+25,MONTH(Expected_COD),1),0,INDEX(Part_IV!$G$19:$G$43,$C111-Table_Year_1+IF(J$105&lt;=MONTH(Expected_COD),0,1),1)))</f>
        <v>0</v>
      </c>
      <c r="K111" s="110">
        <f>IF(DATE($C111,K$105,1)&lt;Start_Date,0,IF(DATE($C111,K$105,1)&gt;DATE(YEAR(Expected_COD)+25,MONTH(Expected_COD),1),0,INDEX(Part_IV!$G$19:$G$43,$C111-Table_Year_1+IF(K$105&lt;=MONTH(Expected_COD),0,1),1)))</f>
        <v>0</v>
      </c>
      <c r="L111" s="110">
        <f>IF(DATE($C111,L$105,1)&lt;Start_Date,0,IF(DATE($C111,L$105,1)&gt;DATE(YEAR(Expected_COD)+25,MONTH(Expected_COD),1),0,INDEX(Part_IV!$G$19:$G$43,$C111-Table_Year_1+IF(L$105&lt;=MONTH(Expected_COD),0,1),1)))</f>
        <v>0</v>
      </c>
      <c r="M111" s="110">
        <f>IF(DATE($C111,M$105,1)&lt;Start_Date,0,IF(DATE($C111,M$105,1)&gt;DATE(YEAR(Expected_COD)+25,MONTH(Expected_COD),1),0,INDEX(Part_IV!$G$19:$G$43,$C111-Table_Year_1+IF(M$105&lt;=MONTH(Expected_COD),0,1),1)))</f>
        <v>0</v>
      </c>
      <c r="N111" s="110">
        <f>IF(DATE($C111,N$105,1)&lt;Start_Date,0,IF(DATE($C111,N$105,1)&gt;DATE(YEAR(Expected_COD)+25,MONTH(Expected_COD),1),0,INDEX(Part_IV!$G$19:$G$43,$C111-Table_Year_1+IF(N$105&lt;=MONTH(Expected_COD),0,1),1)))</f>
        <v>0</v>
      </c>
      <c r="O111" s="110">
        <f>IF(DATE($C111,O$105,1)&lt;Start_Date,0,IF(DATE($C111,O$105,1)&gt;DATE(YEAR(Expected_COD)+25,MONTH(Expected_COD),1),0,INDEX(Part_IV!$G$19:$G$43,$C111-Table_Year_1+IF(O$105&lt;=MONTH(Expected_COD),0,1),1)))</f>
        <v>0</v>
      </c>
      <c r="P111" s="36"/>
      <c r="Q111" s="112"/>
      <c r="R111" s="11"/>
      <c r="S111" s="4"/>
      <c r="T111" s="17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5">
      <c r="A112" s="4"/>
      <c r="B112" s="10"/>
      <c r="C112" s="94">
        <f t="shared" si="27"/>
        <v>2026</v>
      </c>
      <c r="D112" s="110">
        <f>IF(DATE($C112,D$105,1)&lt;Start_Date,0,IF(DATE($C112,D$105,1)&gt;DATE(YEAR(Expected_COD)+25,MONTH(Expected_COD),1),0,INDEX(Part_IV!$G$19:$G$43,$C112-Table_Year_1+IF(D$105&lt;=MONTH(Expected_COD),0,1),1)))</f>
        <v>0</v>
      </c>
      <c r="E112" s="110">
        <f>IF(DATE($C112,E$105,1)&lt;Start_Date,0,IF(DATE($C112,E$105,1)&gt;DATE(YEAR(Expected_COD)+25,MONTH(Expected_COD),1),0,INDEX(Part_IV!$G$19:$G$43,$C112-Table_Year_1+IF(E$105&lt;=MONTH(Expected_COD),0,1),1)))</f>
        <v>0</v>
      </c>
      <c r="F112" s="110">
        <f>IF(DATE($C112,F$105,1)&lt;Start_Date,0,IF(DATE($C112,F$105,1)&gt;DATE(YEAR(Expected_COD)+25,MONTH(Expected_COD),1),0,INDEX(Part_IV!$G$19:$G$43,$C112-Table_Year_1+IF(F$105&lt;=MONTH(Expected_COD),0,1),1)))</f>
        <v>0</v>
      </c>
      <c r="G112" s="110">
        <f>IF(DATE($C112,G$105,1)&lt;Start_Date,0,IF(DATE($C112,G$105,1)&gt;DATE(YEAR(Expected_COD)+25,MONTH(Expected_COD),1),0,INDEX(Part_IV!$G$19:$G$43,$C112-Table_Year_1+IF(G$105&lt;=MONTH(Expected_COD),0,1),1)))</f>
        <v>0</v>
      </c>
      <c r="H112" s="110">
        <f>IF(DATE($C112,H$105,1)&lt;Start_Date,0,IF(DATE($C112,H$105,1)&gt;DATE(YEAR(Expected_COD)+25,MONTH(Expected_COD),1),0,INDEX(Part_IV!$G$19:$G$43,$C112-Table_Year_1+IF(H$105&lt;=MONTH(Expected_COD),0,1),1)))</f>
        <v>0</v>
      </c>
      <c r="I112" s="110">
        <f>IF(DATE($C112,I$105,1)&lt;Start_Date,0,IF(DATE($C112,I$105,1)&gt;DATE(YEAR(Expected_COD)+25,MONTH(Expected_COD),1),0,INDEX(Part_IV!$G$19:$G$43,$C112-Table_Year_1+IF(I$105&lt;=MONTH(Expected_COD),0,1),1)))</f>
        <v>0</v>
      </c>
      <c r="J112" s="110">
        <f>IF(DATE($C112,J$105,1)&lt;Start_Date,0,IF(DATE($C112,J$105,1)&gt;DATE(YEAR(Expected_COD)+25,MONTH(Expected_COD),1),0,INDEX(Part_IV!$G$19:$G$43,$C112-Table_Year_1+IF(J$105&lt;=MONTH(Expected_COD),0,1),1)))</f>
        <v>0</v>
      </c>
      <c r="K112" s="110">
        <f>IF(DATE($C112,K$105,1)&lt;Start_Date,0,IF(DATE($C112,K$105,1)&gt;DATE(YEAR(Expected_COD)+25,MONTH(Expected_COD),1),0,INDEX(Part_IV!$G$19:$G$43,$C112-Table_Year_1+IF(K$105&lt;=MONTH(Expected_COD),0,1),1)))</f>
        <v>0</v>
      </c>
      <c r="L112" s="110">
        <f>IF(DATE($C112,L$105,1)&lt;Start_Date,0,IF(DATE($C112,L$105,1)&gt;DATE(YEAR(Expected_COD)+25,MONTH(Expected_COD),1),0,INDEX(Part_IV!$G$19:$G$43,$C112-Table_Year_1+IF(L$105&lt;=MONTH(Expected_COD),0,1),1)))</f>
        <v>0</v>
      </c>
      <c r="M112" s="110">
        <f>IF(DATE($C112,M$105,1)&lt;Start_Date,0,IF(DATE($C112,M$105,1)&gt;DATE(YEAR(Expected_COD)+25,MONTH(Expected_COD),1),0,INDEX(Part_IV!$G$19:$G$43,$C112-Table_Year_1+IF(M$105&lt;=MONTH(Expected_COD),0,1),1)))</f>
        <v>0</v>
      </c>
      <c r="N112" s="110">
        <f>IF(DATE($C112,N$105,1)&lt;Start_Date,0,IF(DATE($C112,N$105,1)&gt;DATE(YEAR(Expected_COD)+25,MONTH(Expected_COD),1),0,INDEX(Part_IV!$G$19:$G$43,$C112-Table_Year_1+IF(N$105&lt;=MONTH(Expected_COD),0,1),1)))</f>
        <v>0</v>
      </c>
      <c r="O112" s="110">
        <f>IF(DATE($C112,O$105,1)&lt;Start_Date,0,IF(DATE($C112,O$105,1)&gt;DATE(YEAR(Expected_COD)+25,MONTH(Expected_COD),1),0,INDEX(Part_IV!$G$19:$G$43,$C112-Table_Year_1+IF(O$105&lt;=MONTH(Expected_COD),0,1),1)))</f>
        <v>0</v>
      </c>
      <c r="P112" s="36"/>
      <c r="Q112" s="112"/>
      <c r="R112" s="11"/>
      <c r="S112" s="4"/>
      <c r="T112" s="17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5">
      <c r="A113" s="4"/>
      <c r="B113" s="10"/>
      <c r="C113" s="94">
        <f t="shared" si="27"/>
        <v>2027</v>
      </c>
      <c r="D113" s="110">
        <f>IF(DATE($C113,D$105,1)&lt;Start_Date,0,IF(DATE($C113,D$105,1)&gt;DATE(YEAR(Expected_COD)+25,MONTH(Expected_COD),1),0,INDEX(Part_IV!$G$19:$G$43,$C113-Table_Year_1+IF(D$105&lt;=MONTH(Expected_COD),0,1),1)))</f>
        <v>0</v>
      </c>
      <c r="E113" s="110">
        <f>IF(DATE($C113,E$105,1)&lt;Start_Date,0,IF(DATE($C113,E$105,1)&gt;DATE(YEAR(Expected_COD)+25,MONTH(Expected_COD),1),0,INDEX(Part_IV!$G$19:$G$43,$C113-Table_Year_1+IF(E$105&lt;=MONTH(Expected_COD),0,1),1)))</f>
        <v>0</v>
      </c>
      <c r="F113" s="110">
        <f>IF(DATE($C113,F$105,1)&lt;Start_Date,0,IF(DATE($C113,F$105,1)&gt;DATE(YEAR(Expected_COD)+25,MONTH(Expected_COD),1),0,INDEX(Part_IV!$G$19:$G$43,$C113-Table_Year_1+IF(F$105&lt;=MONTH(Expected_COD),0,1),1)))</f>
        <v>0</v>
      </c>
      <c r="G113" s="110">
        <f>IF(DATE($C113,G$105,1)&lt;Start_Date,0,IF(DATE($C113,G$105,1)&gt;DATE(YEAR(Expected_COD)+25,MONTH(Expected_COD),1),0,INDEX(Part_IV!$G$19:$G$43,$C113-Table_Year_1+IF(G$105&lt;=MONTH(Expected_COD),0,1),1)))</f>
        <v>0</v>
      </c>
      <c r="H113" s="110">
        <f>IF(DATE($C113,H$105,1)&lt;Start_Date,0,IF(DATE($C113,H$105,1)&gt;DATE(YEAR(Expected_COD)+25,MONTH(Expected_COD),1),0,INDEX(Part_IV!$G$19:$G$43,$C113-Table_Year_1+IF(H$105&lt;=MONTH(Expected_COD),0,1),1)))</f>
        <v>0</v>
      </c>
      <c r="I113" s="110">
        <f>IF(DATE($C113,I$105,1)&lt;Start_Date,0,IF(DATE($C113,I$105,1)&gt;DATE(YEAR(Expected_COD)+25,MONTH(Expected_COD),1),0,INDEX(Part_IV!$G$19:$G$43,$C113-Table_Year_1+IF(I$105&lt;=MONTH(Expected_COD),0,1),1)))</f>
        <v>0</v>
      </c>
      <c r="J113" s="110">
        <f>IF(DATE($C113,J$105,1)&lt;Start_Date,0,IF(DATE($C113,J$105,1)&gt;DATE(YEAR(Expected_COD)+25,MONTH(Expected_COD),1),0,INDEX(Part_IV!$G$19:$G$43,$C113-Table_Year_1+IF(J$105&lt;=MONTH(Expected_COD),0,1),1)))</f>
        <v>0</v>
      </c>
      <c r="K113" s="110">
        <f>IF(DATE($C113,K$105,1)&lt;Start_Date,0,IF(DATE($C113,K$105,1)&gt;DATE(YEAR(Expected_COD)+25,MONTH(Expected_COD),1),0,INDEX(Part_IV!$G$19:$G$43,$C113-Table_Year_1+IF(K$105&lt;=MONTH(Expected_COD),0,1),1)))</f>
        <v>0</v>
      </c>
      <c r="L113" s="110">
        <f>IF(DATE($C113,L$105,1)&lt;Start_Date,0,IF(DATE($C113,L$105,1)&gt;DATE(YEAR(Expected_COD)+25,MONTH(Expected_COD),1),0,INDEX(Part_IV!$G$19:$G$43,$C113-Table_Year_1+IF(L$105&lt;=MONTH(Expected_COD),0,1),1)))</f>
        <v>0</v>
      </c>
      <c r="M113" s="110">
        <f>IF(DATE($C113,M$105,1)&lt;Start_Date,0,IF(DATE($C113,M$105,1)&gt;DATE(YEAR(Expected_COD)+25,MONTH(Expected_COD),1),0,INDEX(Part_IV!$G$19:$G$43,$C113-Table_Year_1+IF(M$105&lt;=MONTH(Expected_COD),0,1),1)))</f>
        <v>0</v>
      </c>
      <c r="N113" s="110">
        <f>IF(DATE($C113,N$105,1)&lt;Start_Date,0,IF(DATE($C113,N$105,1)&gt;DATE(YEAR(Expected_COD)+25,MONTH(Expected_COD),1),0,INDEX(Part_IV!$G$19:$G$43,$C113-Table_Year_1+IF(N$105&lt;=MONTH(Expected_COD),0,1),1)))</f>
        <v>0</v>
      </c>
      <c r="O113" s="110">
        <f>IF(DATE($C113,O$105,1)&lt;Start_Date,0,IF(DATE($C113,O$105,1)&gt;DATE(YEAR(Expected_COD)+25,MONTH(Expected_COD),1),0,INDEX(Part_IV!$G$19:$G$43,$C113-Table_Year_1+IF(O$105&lt;=MONTH(Expected_COD),0,1),1)))</f>
        <v>0</v>
      </c>
      <c r="P113" s="36"/>
      <c r="Q113" s="112"/>
      <c r="R113" s="11"/>
      <c r="S113" s="4"/>
      <c r="T113" s="17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5">
      <c r="A114" s="4"/>
      <c r="B114" s="10"/>
      <c r="C114" s="94">
        <f t="shared" si="27"/>
        <v>2028</v>
      </c>
      <c r="D114" s="110">
        <f>IF(DATE($C114,D$105,1)&lt;Start_Date,0,IF(DATE($C114,D$105,1)&gt;DATE(YEAR(Expected_COD)+25,MONTH(Expected_COD),1),0,INDEX(Part_IV!$G$19:$G$43,$C114-Table_Year_1+IF(D$105&lt;=MONTH(Expected_COD),0,1),1)))</f>
        <v>0</v>
      </c>
      <c r="E114" s="110">
        <f>IF(DATE($C114,E$105,1)&lt;Start_Date,0,IF(DATE($C114,E$105,1)&gt;DATE(YEAR(Expected_COD)+25,MONTH(Expected_COD),1),0,INDEX(Part_IV!$G$19:$G$43,$C114-Table_Year_1+IF(E$105&lt;=MONTH(Expected_COD),0,1),1)))</f>
        <v>0</v>
      </c>
      <c r="F114" s="110">
        <f>IF(DATE($C114,F$105,1)&lt;Start_Date,0,IF(DATE($C114,F$105,1)&gt;DATE(YEAR(Expected_COD)+25,MONTH(Expected_COD),1),0,INDEX(Part_IV!$G$19:$G$43,$C114-Table_Year_1+IF(F$105&lt;=MONTH(Expected_COD),0,1),1)))</f>
        <v>0</v>
      </c>
      <c r="G114" s="110">
        <f>IF(DATE($C114,G$105,1)&lt;Start_Date,0,IF(DATE($C114,G$105,1)&gt;DATE(YEAR(Expected_COD)+25,MONTH(Expected_COD),1),0,INDEX(Part_IV!$G$19:$G$43,$C114-Table_Year_1+IF(G$105&lt;=MONTH(Expected_COD),0,1),1)))</f>
        <v>0</v>
      </c>
      <c r="H114" s="110">
        <f>IF(DATE($C114,H$105,1)&lt;Start_Date,0,IF(DATE($C114,H$105,1)&gt;DATE(YEAR(Expected_COD)+25,MONTH(Expected_COD),1),0,INDEX(Part_IV!$G$19:$G$43,$C114-Table_Year_1+IF(H$105&lt;=MONTH(Expected_COD),0,1),1)))</f>
        <v>0</v>
      </c>
      <c r="I114" s="110">
        <f>IF(DATE($C114,I$105,1)&lt;Start_Date,0,IF(DATE($C114,I$105,1)&gt;DATE(YEAR(Expected_COD)+25,MONTH(Expected_COD),1),0,INDEX(Part_IV!$G$19:$G$43,$C114-Table_Year_1+IF(I$105&lt;=MONTH(Expected_COD),0,1),1)))</f>
        <v>0</v>
      </c>
      <c r="J114" s="110">
        <f>IF(DATE($C114,J$105,1)&lt;Start_Date,0,IF(DATE($C114,J$105,1)&gt;DATE(YEAR(Expected_COD)+25,MONTH(Expected_COD),1),0,INDEX(Part_IV!$G$19:$G$43,$C114-Table_Year_1+IF(J$105&lt;=MONTH(Expected_COD),0,1),1)))</f>
        <v>0</v>
      </c>
      <c r="K114" s="110">
        <f>IF(DATE($C114,K$105,1)&lt;Start_Date,0,IF(DATE($C114,K$105,1)&gt;DATE(YEAR(Expected_COD)+25,MONTH(Expected_COD),1),0,INDEX(Part_IV!$G$19:$G$43,$C114-Table_Year_1+IF(K$105&lt;=MONTH(Expected_COD),0,1),1)))</f>
        <v>0</v>
      </c>
      <c r="L114" s="110">
        <f>IF(DATE($C114,L$105,1)&lt;Start_Date,0,IF(DATE($C114,L$105,1)&gt;DATE(YEAR(Expected_COD)+25,MONTH(Expected_COD),1),0,INDEX(Part_IV!$G$19:$G$43,$C114-Table_Year_1+IF(L$105&lt;=MONTH(Expected_COD),0,1),1)))</f>
        <v>0</v>
      </c>
      <c r="M114" s="110">
        <f>IF(DATE($C114,M$105,1)&lt;Start_Date,0,IF(DATE($C114,M$105,1)&gt;DATE(YEAR(Expected_COD)+25,MONTH(Expected_COD),1),0,INDEX(Part_IV!$G$19:$G$43,$C114-Table_Year_1+IF(M$105&lt;=MONTH(Expected_COD),0,1),1)))</f>
        <v>0</v>
      </c>
      <c r="N114" s="110">
        <f>IF(DATE($C114,N$105,1)&lt;Start_Date,0,IF(DATE($C114,N$105,1)&gt;DATE(YEAR(Expected_COD)+25,MONTH(Expected_COD),1),0,INDEX(Part_IV!$G$19:$G$43,$C114-Table_Year_1+IF(N$105&lt;=MONTH(Expected_COD),0,1),1)))</f>
        <v>0</v>
      </c>
      <c r="O114" s="110">
        <f>IF(DATE($C114,O$105,1)&lt;Start_Date,0,IF(DATE($C114,O$105,1)&gt;DATE(YEAR(Expected_COD)+25,MONTH(Expected_COD),1),0,INDEX(Part_IV!$G$19:$G$43,$C114-Table_Year_1+IF(O$105&lt;=MONTH(Expected_COD),0,1),1)))</f>
        <v>0</v>
      </c>
      <c r="P114" s="36"/>
      <c r="Q114" s="112"/>
      <c r="R114" s="11"/>
      <c r="S114" s="4"/>
      <c r="T114" s="17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5">
      <c r="A115" s="4"/>
      <c r="B115" s="10"/>
      <c r="C115" s="94">
        <f t="shared" si="27"/>
        <v>2029</v>
      </c>
      <c r="D115" s="110">
        <f>IF(DATE($C115,D$105,1)&lt;Start_Date,0,IF(DATE($C115,D$105,1)&gt;DATE(YEAR(Expected_COD)+25,MONTH(Expected_COD),1),0,INDEX(Part_IV!$G$19:$G$43,$C115-Table_Year_1+IF(D$105&lt;=MONTH(Expected_COD),0,1),1)))</f>
        <v>0</v>
      </c>
      <c r="E115" s="110">
        <f>IF(DATE($C115,E$105,1)&lt;Start_Date,0,IF(DATE($C115,E$105,1)&gt;DATE(YEAR(Expected_COD)+25,MONTH(Expected_COD),1),0,INDEX(Part_IV!$G$19:$G$43,$C115-Table_Year_1+IF(E$105&lt;=MONTH(Expected_COD),0,1),1)))</f>
        <v>0</v>
      </c>
      <c r="F115" s="110">
        <f>IF(DATE($C115,F$105,1)&lt;Start_Date,0,IF(DATE($C115,F$105,1)&gt;DATE(YEAR(Expected_COD)+25,MONTH(Expected_COD),1),0,INDEX(Part_IV!$G$19:$G$43,$C115-Table_Year_1+IF(F$105&lt;=MONTH(Expected_COD),0,1),1)))</f>
        <v>0</v>
      </c>
      <c r="G115" s="110">
        <f>IF(DATE($C115,G$105,1)&lt;Start_Date,0,IF(DATE($C115,G$105,1)&gt;DATE(YEAR(Expected_COD)+25,MONTH(Expected_COD),1),0,INDEX(Part_IV!$G$19:$G$43,$C115-Table_Year_1+IF(G$105&lt;=MONTH(Expected_COD),0,1),1)))</f>
        <v>0</v>
      </c>
      <c r="H115" s="110">
        <f>IF(DATE($C115,H$105,1)&lt;Start_Date,0,IF(DATE($C115,H$105,1)&gt;DATE(YEAR(Expected_COD)+25,MONTH(Expected_COD),1),0,INDEX(Part_IV!$G$19:$G$43,$C115-Table_Year_1+IF(H$105&lt;=MONTH(Expected_COD),0,1),1)))</f>
        <v>0</v>
      </c>
      <c r="I115" s="110">
        <f>IF(DATE($C115,I$105,1)&lt;Start_Date,0,IF(DATE($C115,I$105,1)&gt;DATE(YEAR(Expected_COD)+25,MONTH(Expected_COD),1),0,INDEX(Part_IV!$G$19:$G$43,$C115-Table_Year_1+IF(I$105&lt;=MONTH(Expected_COD),0,1),1)))</f>
        <v>0</v>
      </c>
      <c r="J115" s="110">
        <f>IF(DATE($C115,J$105,1)&lt;Start_Date,0,IF(DATE($C115,J$105,1)&gt;DATE(YEAR(Expected_COD)+25,MONTH(Expected_COD),1),0,INDEX(Part_IV!$G$19:$G$43,$C115-Table_Year_1+IF(J$105&lt;=MONTH(Expected_COD),0,1),1)))</f>
        <v>0</v>
      </c>
      <c r="K115" s="110">
        <f>IF(DATE($C115,K$105,1)&lt;Start_Date,0,IF(DATE($C115,K$105,1)&gt;DATE(YEAR(Expected_COD)+25,MONTH(Expected_COD),1),0,INDEX(Part_IV!$G$19:$G$43,$C115-Table_Year_1+IF(K$105&lt;=MONTH(Expected_COD),0,1),1)))</f>
        <v>0</v>
      </c>
      <c r="L115" s="110">
        <f>IF(DATE($C115,L$105,1)&lt;Start_Date,0,IF(DATE($C115,L$105,1)&gt;DATE(YEAR(Expected_COD)+25,MONTH(Expected_COD),1),0,INDEX(Part_IV!$G$19:$G$43,$C115-Table_Year_1+IF(L$105&lt;=MONTH(Expected_COD),0,1),1)))</f>
        <v>0</v>
      </c>
      <c r="M115" s="110">
        <f>IF(DATE($C115,M$105,1)&lt;Start_Date,0,IF(DATE($C115,M$105,1)&gt;DATE(YEAR(Expected_COD)+25,MONTH(Expected_COD),1),0,INDEX(Part_IV!$G$19:$G$43,$C115-Table_Year_1+IF(M$105&lt;=MONTH(Expected_COD),0,1),1)))</f>
        <v>0</v>
      </c>
      <c r="N115" s="110">
        <f>IF(DATE($C115,N$105,1)&lt;Start_Date,0,IF(DATE($C115,N$105,1)&gt;DATE(YEAR(Expected_COD)+25,MONTH(Expected_COD),1),0,INDEX(Part_IV!$G$19:$G$43,$C115-Table_Year_1+IF(N$105&lt;=MONTH(Expected_COD),0,1),1)))</f>
        <v>0</v>
      </c>
      <c r="O115" s="110">
        <f>IF(DATE($C115,O$105,1)&lt;Start_Date,0,IF(DATE($C115,O$105,1)&gt;DATE(YEAR(Expected_COD)+25,MONTH(Expected_COD),1),0,INDEX(Part_IV!$G$19:$G$43,$C115-Table_Year_1+IF(O$105&lt;=MONTH(Expected_COD),0,1),1)))</f>
        <v>0</v>
      </c>
      <c r="P115" s="36"/>
      <c r="Q115" s="112"/>
      <c r="R115" s="11"/>
      <c r="S115" s="4"/>
      <c r="T115" s="17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5">
      <c r="A116" s="4"/>
      <c r="B116" s="10"/>
      <c r="C116" s="94">
        <f t="shared" si="27"/>
        <v>2030</v>
      </c>
      <c r="D116" s="110">
        <f>IF(DATE($C116,D$105,1)&lt;Start_Date,0,IF(DATE($C116,D$105,1)&gt;DATE(YEAR(Expected_COD)+25,MONTH(Expected_COD),1),0,INDEX(Part_IV!$G$19:$G$43,$C116-Table_Year_1+IF(D$105&lt;=MONTH(Expected_COD),0,1),1)))</f>
        <v>0</v>
      </c>
      <c r="E116" s="110">
        <f>IF(DATE($C116,E$105,1)&lt;Start_Date,0,IF(DATE($C116,E$105,1)&gt;DATE(YEAR(Expected_COD)+25,MONTH(Expected_COD),1),0,INDEX(Part_IV!$G$19:$G$43,$C116-Table_Year_1+IF(E$105&lt;=MONTH(Expected_COD),0,1),1)))</f>
        <v>0</v>
      </c>
      <c r="F116" s="110">
        <f>IF(DATE($C116,F$105,1)&lt;Start_Date,0,IF(DATE($C116,F$105,1)&gt;DATE(YEAR(Expected_COD)+25,MONTH(Expected_COD),1),0,INDEX(Part_IV!$G$19:$G$43,$C116-Table_Year_1+IF(F$105&lt;=MONTH(Expected_COD),0,1),1)))</f>
        <v>0</v>
      </c>
      <c r="G116" s="110">
        <f>IF(DATE($C116,G$105,1)&lt;Start_Date,0,IF(DATE($C116,G$105,1)&gt;DATE(YEAR(Expected_COD)+25,MONTH(Expected_COD),1),0,INDEX(Part_IV!$G$19:$G$43,$C116-Table_Year_1+IF(G$105&lt;=MONTH(Expected_COD),0,1),1)))</f>
        <v>0</v>
      </c>
      <c r="H116" s="110">
        <f>IF(DATE($C116,H$105,1)&lt;Start_Date,0,IF(DATE($C116,H$105,1)&gt;DATE(YEAR(Expected_COD)+25,MONTH(Expected_COD),1),0,INDEX(Part_IV!$G$19:$G$43,$C116-Table_Year_1+IF(H$105&lt;=MONTH(Expected_COD),0,1),1)))</f>
        <v>0</v>
      </c>
      <c r="I116" s="110">
        <f>IF(DATE($C116,I$105,1)&lt;Start_Date,0,IF(DATE($C116,I$105,1)&gt;DATE(YEAR(Expected_COD)+25,MONTH(Expected_COD),1),0,INDEX(Part_IV!$G$19:$G$43,$C116-Table_Year_1+IF(I$105&lt;=MONTH(Expected_COD),0,1),1)))</f>
        <v>0</v>
      </c>
      <c r="J116" s="110">
        <f>IF(DATE($C116,J$105,1)&lt;Start_Date,0,IF(DATE($C116,J$105,1)&gt;DATE(YEAR(Expected_COD)+25,MONTH(Expected_COD),1),0,INDEX(Part_IV!$G$19:$G$43,$C116-Table_Year_1+IF(J$105&lt;=MONTH(Expected_COD),0,1),1)))</f>
        <v>0</v>
      </c>
      <c r="K116" s="110">
        <f>IF(DATE($C116,K$105,1)&lt;Start_Date,0,IF(DATE($C116,K$105,1)&gt;DATE(YEAR(Expected_COD)+25,MONTH(Expected_COD),1),0,INDEX(Part_IV!$G$19:$G$43,$C116-Table_Year_1+IF(K$105&lt;=MONTH(Expected_COD),0,1),1)))</f>
        <v>0</v>
      </c>
      <c r="L116" s="110">
        <f>IF(DATE($C116,L$105,1)&lt;Start_Date,0,IF(DATE($C116,L$105,1)&gt;DATE(YEAR(Expected_COD)+25,MONTH(Expected_COD),1),0,INDEX(Part_IV!$G$19:$G$43,$C116-Table_Year_1+IF(L$105&lt;=MONTH(Expected_COD),0,1),1)))</f>
        <v>0</v>
      </c>
      <c r="M116" s="110">
        <f>IF(DATE($C116,M$105,1)&lt;Start_Date,0,IF(DATE($C116,M$105,1)&gt;DATE(YEAR(Expected_COD)+25,MONTH(Expected_COD),1),0,INDEX(Part_IV!$G$19:$G$43,$C116-Table_Year_1+IF(M$105&lt;=MONTH(Expected_COD),0,1),1)))</f>
        <v>0</v>
      </c>
      <c r="N116" s="110">
        <f>IF(DATE($C116,N$105,1)&lt;Start_Date,0,IF(DATE($C116,N$105,1)&gt;DATE(YEAR(Expected_COD)+25,MONTH(Expected_COD),1),0,INDEX(Part_IV!$G$19:$G$43,$C116-Table_Year_1+IF(N$105&lt;=MONTH(Expected_COD),0,1),1)))</f>
        <v>0</v>
      </c>
      <c r="O116" s="110">
        <f>IF(DATE($C116,O$105,1)&lt;Start_Date,0,IF(DATE($C116,O$105,1)&gt;DATE(YEAR(Expected_COD)+25,MONTH(Expected_COD),1),0,INDEX(Part_IV!$G$19:$G$43,$C116-Table_Year_1+IF(O$105&lt;=MONTH(Expected_COD),0,1),1)))</f>
        <v>0</v>
      </c>
      <c r="P116" s="36"/>
      <c r="Q116" s="112"/>
      <c r="R116" s="11"/>
      <c r="S116" s="4"/>
      <c r="T116" s="17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5">
      <c r="A117" s="4"/>
      <c r="B117" s="10"/>
      <c r="C117" s="94">
        <f t="shared" si="27"/>
        <v>2031</v>
      </c>
      <c r="D117" s="110">
        <f>IF(DATE($C117,D$105,1)&lt;Start_Date,0,IF(DATE($C117,D$105,1)&gt;DATE(YEAR(Expected_COD)+25,MONTH(Expected_COD),1),0,INDEX(Part_IV!$G$19:$G$43,$C117-Table_Year_1+IF(D$105&lt;=MONTH(Expected_COD),0,1),1)))</f>
        <v>0</v>
      </c>
      <c r="E117" s="110">
        <f>IF(DATE($C117,E$105,1)&lt;Start_Date,0,IF(DATE($C117,E$105,1)&gt;DATE(YEAR(Expected_COD)+25,MONTH(Expected_COD),1),0,INDEX(Part_IV!$G$19:$G$43,$C117-Table_Year_1+IF(E$105&lt;=MONTH(Expected_COD),0,1),1)))</f>
        <v>0</v>
      </c>
      <c r="F117" s="110">
        <f>IF(DATE($C117,F$105,1)&lt;Start_Date,0,IF(DATE($C117,F$105,1)&gt;DATE(YEAR(Expected_COD)+25,MONTH(Expected_COD),1),0,INDEX(Part_IV!$G$19:$G$43,$C117-Table_Year_1+IF(F$105&lt;=MONTH(Expected_COD),0,1),1)))</f>
        <v>0</v>
      </c>
      <c r="G117" s="110">
        <f>IF(DATE($C117,G$105,1)&lt;Start_Date,0,IF(DATE($C117,G$105,1)&gt;DATE(YEAR(Expected_COD)+25,MONTH(Expected_COD),1),0,INDEX(Part_IV!$G$19:$G$43,$C117-Table_Year_1+IF(G$105&lt;=MONTH(Expected_COD),0,1),1)))</f>
        <v>0</v>
      </c>
      <c r="H117" s="110">
        <f>IF(DATE($C117,H$105,1)&lt;Start_Date,0,IF(DATE($C117,H$105,1)&gt;DATE(YEAR(Expected_COD)+25,MONTH(Expected_COD),1),0,INDEX(Part_IV!$G$19:$G$43,$C117-Table_Year_1+IF(H$105&lt;=MONTH(Expected_COD),0,1),1)))</f>
        <v>0</v>
      </c>
      <c r="I117" s="110">
        <f>IF(DATE($C117,I$105,1)&lt;Start_Date,0,IF(DATE($C117,I$105,1)&gt;DATE(YEAR(Expected_COD)+25,MONTH(Expected_COD),1),0,INDEX(Part_IV!$G$19:$G$43,$C117-Table_Year_1+IF(I$105&lt;=MONTH(Expected_COD),0,1),1)))</f>
        <v>0</v>
      </c>
      <c r="J117" s="110">
        <f>IF(DATE($C117,J$105,1)&lt;Start_Date,0,IF(DATE($C117,J$105,1)&gt;DATE(YEAR(Expected_COD)+25,MONTH(Expected_COD),1),0,INDEX(Part_IV!$G$19:$G$43,$C117-Table_Year_1+IF(J$105&lt;=MONTH(Expected_COD),0,1),1)))</f>
        <v>0</v>
      </c>
      <c r="K117" s="110">
        <f>IF(DATE($C117,K$105,1)&lt;Start_Date,0,IF(DATE($C117,K$105,1)&gt;DATE(YEAR(Expected_COD)+25,MONTH(Expected_COD),1),0,INDEX(Part_IV!$G$19:$G$43,$C117-Table_Year_1+IF(K$105&lt;=MONTH(Expected_COD),0,1),1)))</f>
        <v>0</v>
      </c>
      <c r="L117" s="110">
        <f>IF(DATE($C117,L$105,1)&lt;Start_Date,0,IF(DATE($C117,L$105,1)&gt;DATE(YEAR(Expected_COD)+25,MONTH(Expected_COD),1),0,INDEX(Part_IV!$G$19:$G$43,$C117-Table_Year_1+IF(L$105&lt;=MONTH(Expected_COD),0,1),1)))</f>
        <v>0</v>
      </c>
      <c r="M117" s="110">
        <f>IF(DATE($C117,M$105,1)&lt;Start_Date,0,IF(DATE($C117,M$105,1)&gt;DATE(YEAR(Expected_COD)+25,MONTH(Expected_COD),1),0,INDEX(Part_IV!$G$19:$G$43,$C117-Table_Year_1+IF(M$105&lt;=MONTH(Expected_COD),0,1),1)))</f>
        <v>0</v>
      </c>
      <c r="N117" s="110">
        <f>IF(DATE($C117,N$105,1)&lt;Start_Date,0,IF(DATE($C117,N$105,1)&gt;DATE(YEAR(Expected_COD)+25,MONTH(Expected_COD),1),0,INDEX(Part_IV!$G$19:$G$43,$C117-Table_Year_1+IF(N$105&lt;=MONTH(Expected_COD),0,1),1)))</f>
        <v>0</v>
      </c>
      <c r="O117" s="110">
        <f>IF(DATE($C117,O$105,1)&lt;Start_Date,0,IF(DATE($C117,O$105,1)&gt;DATE(YEAR(Expected_COD)+25,MONTH(Expected_COD),1),0,INDEX(Part_IV!$G$19:$G$43,$C117-Table_Year_1+IF(O$105&lt;=MONTH(Expected_COD),0,1),1)))</f>
        <v>0</v>
      </c>
      <c r="P117" s="36"/>
      <c r="Q117" s="112"/>
      <c r="R117" s="11"/>
      <c r="S117" s="4"/>
      <c r="T117" s="17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5">
      <c r="A118" s="4"/>
      <c r="B118" s="10"/>
      <c r="C118" s="94">
        <f t="shared" si="27"/>
        <v>2032</v>
      </c>
      <c r="D118" s="110">
        <f>IF(DATE($C118,D$105,1)&lt;Start_Date,0,IF(DATE($C118,D$105,1)&gt;DATE(YEAR(Expected_COD)+25,MONTH(Expected_COD),1),0,INDEX(Part_IV!$G$19:$G$43,$C118-Table_Year_1+IF(D$105&lt;=MONTH(Expected_COD),0,1),1)))</f>
        <v>0</v>
      </c>
      <c r="E118" s="110">
        <f>IF(DATE($C118,E$105,1)&lt;Start_Date,0,IF(DATE($C118,E$105,1)&gt;DATE(YEAR(Expected_COD)+25,MONTH(Expected_COD),1),0,INDEX(Part_IV!$G$19:$G$43,$C118-Table_Year_1+IF(E$105&lt;=MONTH(Expected_COD),0,1),1)))</f>
        <v>0</v>
      </c>
      <c r="F118" s="110">
        <f>IF(DATE($C118,F$105,1)&lt;Start_Date,0,IF(DATE($C118,F$105,1)&gt;DATE(YEAR(Expected_COD)+25,MONTH(Expected_COD),1),0,INDEX(Part_IV!$G$19:$G$43,$C118-Table_Year_1+IF(F$105&lt;=MONTH(Expected_COD),0,1),1)))</f>
        <v>0</v>
      </c>
      <c r="G118" s="110">
        <f>IF(DATE($C118,G$105,1)&lt;Start_Date,0,IF(DATE($C118,G$105,1)&gt;DATE(YEAR(Expected_COD)+25,MONTH(Expected_COD),1),0,INDEX(Part_IV!$G$19:$G$43,$C118-Table_Year_1+IF(G$105&lt;=MONTH(Expected_COD),0,1),1)))</f>
        <v>0</v>
      </c>
      <c r="H118" s="110">
        <f>IF(DATE($C118,H$105,1)&lt;Start_Date,0,IF(DATE($C118,H$105,1)&gt;DATE(YEAR(Expected_COD)+25,MONTH(Expected_COD),1),0,INDEX(Part_IV!$G$19:$G$43,$C118-Table_Year_1+IF(H$105&lt;=MONTH(Expected_COD),0,1),1)))</f>
        <v>0</v>
      </c>
      <c r="I118" s="110">
        <f>IF(DATE($C118,I$105,1)&lt;Start_Date,0,IF(DATE($C118,I$105,1)&gt;DATE(YEAR(Expected_COD)+25,MONTH(Expected_COD),1),0,INDEX(Part_IV!$G$19:$G$43,$C118-Table_Year_1+IF(I$105&lt;=MONTH(Expected_COD),0,1),1)))</f>
        <v>0</v>
      </c>
      <c r="J118" s="110">
        <f>IF(DATE($C118,J$105,1)&lt;Start_Date,0,IF(DATE($C118,J$105,1)&gt;DATE(YEAR(Expected_COD)+25,MONTH(Expected_COD),1),0,INDEX(Part_IV!$G$19:$G$43,$C118-Table_Year_1+IF(J$105&lt;=MONTH(Expected_COD),0,1),1)))</f>
        <v>0</v>
      </c>
      <c r="K118" s="110">
        <f>IF(DATE($C118,K$105,1)&lt;Start_Date,0,IF(DATE($C118,K$105,1)&gt;DATE(YEAR(Expected_COD)+25,MONTH(Expected_COD),1),0,INDEX(Part_IV!$G$19:$G$43,$C118-Table_Year_1+IF(K$105&lt;=MONTH(Expected_COD),0,1),1)))</f>
        <v>0</v>
      </c>
      <c r="L118" s="110">
        <f>IF(DATE($C118,L$105,1)&lt;Start_Date,0,IF(DATE($C118,L$105,1)&gt;DATE(YEAR(Expected_COD)+25,MONTH(Expected_COD),1),0,INDEX(Part_IV!$G$19:$G$43,$C118-Table_Year_1+IF(L$105&lt;=MONTH(Expected_COD),0,1),1)))</f>
        <v>0</v>
      </c>
      <c r="M118" s="110">
        <f>IF(DATE($C118,M$105,1)&lt;Start_Date,0,IF(DATE($C118,M$105,1)&gt;DATE(YEAR(Expected_COD)+25,MONTH(Expected_COD),1),0,INDEX(Part_IV!$G$19:$G$43,$C118-Table_Year_1+IF(M$105&lt;=MONTH(Expected_COD),0,1),1)))</f>
        <v>0</v>
      </c>
      <c r="N118" s="110">
        <f>IF(DATE($C118,N$105,1)&lt;Start_Date,0,IF(DATE($C118,N$105,1)&gt;DATE(YEAR(Expected_COD)+25,MONTH(Expected_COD),1),0,INDEX(Part_IV!$G$19:$G$43,$C118-Table_Year_1+IF(N$105&lt;=MONTH(Expected_COD),0,1),1)))</f>
        <v>0</v>
      </c>
      <c r="O118" s="110">
        <f>IF(DATE($C118,O$105,1)&lt;Start_Date,0,IF(DATE($C118,O$105,1)&gt;DATE(YEAR(Expected_COD)+25,MONTH(Expected_COD),1),0,INDEX(Part_IV!$G$19:$G$43,$C118-Table_Year_1+IF(O$105&lt;=MONTH(Expected_COD),0,1),1)))</f>
        <v>0</v>
      </c>
      <c r="P118" s="36"/>
      <c r="Q118" s="112"/>
      <c r="R118" s="11"/>
      <c r="S118" s="4"/>
      <c r="T118" s="17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5">
      <c r="A119" s="4"/>
      <c r="B119" s="10"/>
      <c r="C119" s="94">
        <f t="shared" si="27"/>
        <v>2033</v>
      </c>
      <c r="D119" s="110">
        <f>IF(DATE($C119,D$105,1)&lt;Start_Date,0,IF(DATE($C119,D$105,1)&gt;DATE(YEAR(Expected_COD)+25,MONTH(Expected_COD),1),0,INDEX(Part_IV!$G$19:$G$43,$C119-Table_Year_1+IF(D$105&lt;=MONTH(Expected_COD),0,1),1)))</f>
        <v>0</v>
      </c>
      <c r="E119" s="110">
        <f>IF(DATE($C119,E$105,1)&lt;Start_Date,0,IF(DATE($C119,E$105,1)&gt;DATE(YEAR(Expected_COD)+25,MONTH(Expected_COD),1),0,INDEX(Part_IV!$G$19:$G$43,$C119-Table_Year_1+IF(E$105&lt;=MONTH(Expected_COD),0,1),1)))</f>
        <v>0</v>
      </c>
      <c r="F119" s="110">
        <f>IF(DATE($C119,F$105,1)&lt;Start_Date,0,IF(DATE($C119,F$105,1)&gt;DATE(YEAR(Expected_COD)+25,MONTH(Expected_COD),1),0,INDEX(Part_IV!$G$19:$G$43,$C119-Table_Year_1+IF(F$105&lt;=MONTH(Expected_COD),0,1),1)))</f>
        <v>0</v>
      </c>
      <c r="G119" s="110">
        <f>IF(DATE($C119,G$105,1)&lt;Start_Date,0,IF(DATE($C119,G$105,1)&gt;DATE(YEAR(Expected_COD)+25,MONTH(Expected_COD),1),0,INDEX(Part_IV!$G$19:$G$43,$C119-Table_Year_1+IF(G$105&lt;=MONTH(Expected_COD),0,1),1)))</f>
        <v>0</v>
      </c>
      <c r="H119" s="110">
        <f>IF(DATE($C119,H$105,1)&lt;Start_Date,0,IF(DATE($C119,H$105,1)&gt;DATE(YEAR(Expected_COD)+25,MONTH(Expected_COD),1),0,INDEX(Part_IV!$G$19:$G$43,$C119-Table_Year_1+IF(H$105&lt;=MONTH(Expected_COD),0,1),1)))</f>
        <v>0</v>
      </c>
      <c r="I119" s="110">
        <f>IF(DATE($C119,I$105,1)&lt;Start_Date,0,IF(DATE($C119,I$105,1)&gt;DATE(YEAR(Expected_COD)+25,MONTH(Expected_COD),1),0,INDEX(Part_IV!$G$19:$G$43,$C119-Table_Year_1+IF(I$105&lt;=MONTH(Expected_COD),0,1),1)))</f>
        <v>0</v>
      </c>
      <c r="J119" s="110">
        <f>IF(DATE($C119,J$105,1)&lt;Start_Date,0,IF(DATE($C119,J$105,1)&gt;DATE(YEAR(Expected_COD)+25,MONTH(Expected_COD),1),0,INDEX(Part_IV!$G$19:$G$43,$C119-Table_Year_1+IF(J$105&lt;=MONTH(Expected_COD),0,1),1)))</f>
        <v>0</v>
      </c>
      <c r="K119" s="110">
        <f>IF(DATE($C119,K$105,1)&lt;Start_Date,0,IF(DATE($C119,K$105,1)&gt;DATE(YEAR(Expected_COD)+25,MONTH(Expected_COD),1),0,INDEX(Part_IV!$G$19:$G$43,$C119-Table_Year_1+IF(K$105&lt;=MONTH(Expected_COD),0,1),1)))</f>
        <v>0</v>
      </c>
      <c r="L119" s="110">
        <f>IF(DATE($C119,L$105,1)&lt;Start_Date,0,IF(DATE($C119,L$105,1)&gt;DATE(YEAR(Expected_COD)+25,MONTH(Expected_COD),1),0,INDEX(Part_IV!$G$19:$G$43,$C119-Table_Year_1+IF(L$105&lt;=MONTH(Expected_COD),0,1),1)))</f>
        <v>0</v>
      </c>
      <c r="M119" s="110">
        <f>IF(DATE($C119,M$105,1)&lt;Start_Date,0,IF(DATE($C119,M$105,1)&gt;DATE(YEAR(Expected_COD)+25,MONTH(Expected_COD),1),0,INDEX(Part_IV!$G$19:$G$43,$C119-Table_Year_1+IF(M$105&lt;=MONTH(Expected_COD),0,1),1)))</f>
        <v>0</v>
      </c>
      <c r="N119" s="110">
        <f>IF(DATE($C119,N$105,1)&lt;Start_Date,0,IF(DATE($C119,N$105,1)&gt;DATE(YEAR(Expected_COD)+25,MONTH(Expected_COD),1),0,INDEX(Part_IV!$G$19:$G$43,$C119-Table_Year_1+IF(N$105&lt;=MONTH(Expected_COD),0,1),1)))</f>
        <v>0</v>
      </c>
      <c r="O119" s="110">
        <f>IF(DATE($C119,O$105,1)&lt;Start_Date,0,IF(DATE($C119,O$105,1)&gt;DATE(YEAR(Expected_COD)+25,MONTH(Expected_COD),1),0,INDEX(Part_IV!$G$19:$G$43,$C119-Table_Year_1+IF(O$105&lt;=MONTH(Expected_COD),0,1),1)))</f>
        <v>0</v>
      </c>
      <c r="P119" s="36"/>
      <c r="Q119" s="112"/>
      <c r="R119" s="11"/>
      <c r="S119" s="4"/>
      <c r="T119" s="17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4"/>
      <c r="B120" s="10"/>
      <c r="C120" s="94">
        <f t="shared" si="27"/>
        <v>2034</v>
      </c>
      <c r="D120" s="110">
        <f>IF(DATE($C120,D$105,1)&lt;Start_Date,0,IF(DATE($C120,D$105,1)&gt;DATE(YEAR(Expected_COD)+25,MONTH(Expected_COD),1),0,INDEX(Part_IV!$G$19:$G$43,$C120-Table_Year_1+IF(D$105&lt;=MONTH(Expected_COD),0,1),1)))</f>
        <v>0</v>
      </c>
      <c r="E120" s="110">
        <f>IF(DATE($C120,E$105,1)&lt;Start_Date,0,IF(DATE($C120,E$105,1)&gt;DATE(YEAR(Expected_COD)+25,MONTH(Expected_COD),1),0,INDEX(Part_IV!$G$19:$G$43,$C120-Table_Year_1+IF(E$105&lt;=MONTH(Expected_COD),0,1),1)))</f>
        <v>0</v>
      </c>
      <c r="F120" s="110">
        <f>IF(DATE($C120,F$105,1)&lt;Start_Date,0,IF(DATE($C120,F$105,1)&gt;DATE(YEAR(Expected_COD)+25,MONTH(Expected_COD),1),0,INDEX(Part_IV!$G$19:$G$43,$C120-Table_Year_1+IF(F$105&lt;=MONTH(Expected_COD),0,1),1)))</f>
        <v>0</v>
      </c>
      <c r="G120" s="110">
        <f>IF(DATE($C120,G$105,1)&lt;Start_Date,0,IF(DATE($C120,G$105,1)&gt;DATE(YEAR(Expected_COD)+25,MONTH(Expected_COD),1),0,INDEX(Part_IV!$G$19:$G$43,$C120-Table_Year_1+IF(G$105&lt;=MONTH(Expected_COD),0,1),1)))</f>
        <v>0</v>
      </c>
      <c r="H120" s="110">
        <f>IF(DATE($C120,H$105,1)&lt;Start_Date,0,IF(DATE($C120,H$105,1)&gt;DATE(YEAR(Expected_COD)+25,MONTH(Expected_COD),1),0,INDEX(Part_IV!$G$19:$G$43,$C120-Table_Year_1+IF(H$105&lt;=MONTH(Expected_COD),0,1),1)))</f>
        <v>0</v>
      </c>
      <c r="I120" s="110">
        <f>IF(DATE($C120,I$105,1)&lt;Start_Date,0,IF(DATE($C120,I$105,1)&gt;DATE(YEAR(Expected_COD)+25,MONTH(Expected_COD),1),0,INDEX(Part_IV!$G$19:$G$43,$C120-Table_Year_1+IF(I$105&lt;=MONTH(Expected_COD),0,1),1)))</f>
        <v>0</v>
      </c>
      <c r="J120" s="110">
        <f>IF(DATE($C120,J$105,1)&lt;Start_Date,0,IF(DATE($C120,J$105,1)&gt;DATE(YEAR(Expected_COD)+25,MONTH(Expected_COD),1),0,INDEX(Part_IV!$G$19:$G$43,$C120-Table_Year_1+IF(J$105&lt;=MONTH(Expected_COD),0,1),1)))</f>
        <v>0</v>
      </c>
      <c r="K120" s="110">
        <f>IF(DATE($C120,K$105,1)&lt;Start_Date,0,IF(DATE($C120,K$105,1)&gt;DATE(YEAR(Expected_COD)+25,MONTH(Expected_COD),1),0,INDEX(Part_IV!$G$19:$G$43,$C120-Table_Year_1+IF(K$105&lt;=MONTH(Expected_COD),0,1),1)))</f>
        <v>0</v>
      </c>
      <c r="L120" s="110">
        <f>IF(DATE($C120,L$105,1)&lt;Start_Date,0,IF(DATE($C120,L$105,1)&gt;DATE(YEAR(Expected_COD)+25,MONTH(Expected_COD),1),0,INDEX(Part_IV!$G$19:$G$43,$C120-Table_Year_1+IF(L$105&lt;=MONTH(Expected_COD),0,1),1)))</f>
        <v>0</v>
      </c>
      <c r="M120" s="110">
        <f>IF(DATE($C120,M$105,1)&lt;Start_Date,0,IF(DATE($C120,M$105,1)&gt;DATE(YEAR(Expected_COD)+25,MONTH(Expected_COD),1),0,INDEX(Part_IV!$G$19:$G$43,$C120-Table_Year_1+IF(M$105&lt;=MONTH(Expected_COD),0,1),1)))</f>
        <v>0</v>
      </c>
      <c r="N120" s="110">
        <f>IF(DATE($C120,N$105,1)&lt;Start_Date,0,IF(DATE($C120,N$105,1)&gt;DATE(YEAR(Expected_COD)+25,MONTH(Expected_COD),1),0,INDEX(Part_IV!$G$19:$G$43,$C120-Table_Year_1+IF(N$105&lt;=MONTH(Expected_COD),0,1),1)))</f>
        <v>0</v>
      </c>
      <c r="O120" s="110">
        <f>IF(DATE($C120,O$105,1)&lt;Start_Date,0,IF(DATE($C120,O$105,1)&gt;DATE(YEAR(Expected_COD)+25,MONTH(Expected_COD),1),0,INDEX(Part_IV!$G$19:$G$43,$C120-Table_Year_1+IF(O$105&lt;=MONTH(Expected_COD),0,1),1)))</f>
        <v>0</v>
      </c>
      <c r="P120" s="36"/>
      <c r="Q120" s="112"/>
      <c r="R120" s="11"/>
      <c r="S120" s="4"/>
      <c r="T120" s="17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5">
      <c r="A121" s="4"/>
      <c r="B121" s="10"/>
      <c r="C121" s="94">
        <f t="shared" si="27"/>
        <v>2035</v>
      </c>
      <c r="D121" s="110">
        <f>IF(DATE($C121,D$105,1)&lt;Start_Date,0,IF(DATE($C121,D$105,1)&gt;DATE(YEAR(Expected_COD)+25,MONTH(Expected_COD),1),0,INDEX(Part_IV!$G$19:$G$43,$C121-Table_Year_1+IF(D$105&lt;=MONTH(Expected_COD),0,1),1)))</f>
        <v>0</v>
      </c>
      <c r="E121" s="110">
        <f>IF(DATE($C121,E$105,1)&lt;Start_Date,0,IF(DATE($C121,E$105,1)&gt;DATE(YEAR(Expected_COD)+25,MONTH(Expected_COD),1),0,INDEX(Part_IV!$G$19:$G$43,$C121-Table_Year_1+IF(E$105&lt;=MONTH(Expected_COD),0,1),1)))</f>
        <v>0</v>
      </c>
      <c r="F121" s="110">
        <f>IF(DATE($C121,F$105,1)&lt;Start_Date,0,IF(DATE($C121,F$105,1)&gt;DATE(YEAR(Expected_COD)+25,MONTH(Expected_COD),1),0,INDEX(Part_IV!$G$19:$G$43,$C121-Table_Year_1+IF(F$105&lt;=MONTH(Expected_COD),0,1),1)))</f>
        <v>0</v>
      </c>
      <c r="G121" s="110">
        <f>IF(DATE($C121,G$105,1)&lt;Start_Date,0,IF(DATE($C121,G$105,1)&gt;DATE(YEAR(Expected_COD)+25,MONTH(Expected_COD),1),0,INDEX(Part_IV!$G$19:$G$43,$C121-Table_Year_1+IF(G$105&lt;=MONTH(Expected_COD),0,1),1)))</f>
        <v>0</v>
      </c>
      <c r="H121" s="110">
        <f>IF(DATE($C121,H$105,1)&lt;Start_Date,0,IF(DATE($C121,H$105,1)&gt;DATE(YEAR(Expected_COD)+25,MONTH(Expected_COD),1),0,INDEX(Part_IV!$G$19:$G$43,$C121-Table_Year_1+IF(H$105&lt;=MONTH(Expected_COD),0,1),1)))</f>
        <v>0</v>
      </c>
      <c r="I121" s="110">
        <f>IF(DATE($C121,I$105,1)&lt;Start_Date,0,IF(DATE($C121,I$105,1)&gt;DATE(YEAR(Expected_COD)+25,MONTH(Expected_COD),1),0,INDEX(Part_IV!$G$19:$G$43,$C121-Table_Year_1+IF(I$105&lt;=MONTH(Expected_COD),0,1),1)))</f>
        <v>0</v>
      </c>
      <c r="J121" s="110">
        <f>IF(DATE($C121,J$105,1)&lt;Start_Date,0,IF(DATE($C121,J$105,1)&gt;DATE(YEAR(Expected_COD)+25,MONTH(Expected_COD),1),0,INDEX(Part_IV!$G$19:$G$43,$C121-Table_Year_1+IF(J$105&lt;=MONTH(Expected_COD),0,1),1)))</f>
        <v>0</v>
      </c>
      <c r="K121" s="110">
        <f>IF(DATE($C121,K$105,1)&lt;Start_Date,0,IF(DATE($C121,K$105,1)&gt;DATE(YEAR(Expected_COD)+25,MONTH(Expected_COD),1),0,INDEX(Part_IV!$G$19:$G$43,$C121-Table_Year_1+IF(K$105&lt;=MONTH(Expected_COD),0,1),1)))</f>
        <v>0</v>
      </c>
      <c r="L121" s="110">
        <f>IF(DATE($C121,L$105,1)&lt;Start_Date,0,IF(DATE($C121,L$105,1)&gt;DATE(YEAR(Expected_COD)+25,MONTH(Expected_COD),1),0,INDEX(Part_IV!$G$19:$G$43,$C121-Table_Year_1+IF(L$105&lt;=MONTH(Expected_COD),0,1),1)))</f>
        <v>0</v>
      </c>
      <c r="M121" s="110">
        <f>IF(DATE($C121,M$105,1)&lt;Start_Date,0,IF(DATE($C121,M$105,1)&gt;DATE(YEAR(Expected_COD)+25,MONTH(Expected_COD),1),0,INDEX(Part_IV!$G$19:$G$43,$C121-Table_Year_1+IF(M$105&lt;=MONTH(Expected_COD),0,1),1)))</f>
        <v>0</v>
      </c>
      <c r="N121" s="110">
        <f>IF(DATE($C121,N$105,1)&lt;Start_Date,0,IF(DATE($C121,N$105,1)&gt;DATE(YEAR(Expected_COD)+25,MONTH(Expected_COD),1),0,INDEX(Part_IV!$G$19:$G$43,$C121-Table_Year_1+IF(N$105&lt;=MONTH(Expected_COD),0,1),1)))</f>
        <v>0</v>
      </c>
      <c r="O121" s="110">
        <f>IF(DATE($C121,O$105,1)&lt;Start_Date,0,IF(DATE($C121,O$105,1)&gt;DATE(YEAR(Expected_COD)+25,MONTH(Expected_COD),1),0,INDEX(Part_IV!$G$19:$G$43,$C121-Table_Year_1+IF(O$105&lt;=MONTH(Expected_COD),0,1),1)))</f>
        <v>0</v>
      </c>
      <c r="P121" s="36"/>
      <c r="Q121" s="112"/>
      <c r="R121" s="11"/>
      <c r="S121" s="4"/>
      <c r="T121" s="17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5">
      <c r="A122" s="4"/>
      <c r="B122" s="10"/>
      <c r="C122" s="94">
        <f t="shared" si="27"/>
        <v>2036</v>
      </c>
      <c r="D122" s="110">
        <f>IF(DATE($C122,D$105,1)&lt;Start_Date,0,IF(DATE($C122,D$105,1)&gt;DATE(YEAR(Expected_COD)+25,MONTH(Expected_COD),1),0,INDEX(Part_IV!$G$19:$G$43,$C122-Table_Year_1+IF(D$105&lt;=MONTH(Expected_COD),0,1),1)))</f>
        <v>0</v>
      </c>
      <c r="E122" s="110">
        <f>IF(DATE($C122,E$105,1)&lt;Start_Date,0,IF(DATE($C122,E$105,1)&gt;DATE(YEAR(Expected_COD)+25,MONTH(Expected_COD),1),0,INDEX(Part_IV!$G$19:$G$43,$C122-Table_Year_1+IF(E$105&lt;=MONTH(Expected_COD),0,1),1)))</f>
        <v>0</v>
      </c>
      <c r="F122" s="110">
        <f>IF(DATE($C122,F$105,1)&lt;Start_Date,0,IF(DATE($C122,F$105,1)&gt;DATE(YEAR(Expected_COD)+25,MONTH(Expected_COD),1),0,INDEX(Part_IV!$G$19:$G$43,$C122-Table_Year_1+IF(F$105&lt;=MONTH(Expected_COD),0,1),1)))</f>
        <v>0</v>
      </c>
      <c r="G122" s="110">
        <f>IF(DATE($C122,G$105,1)&lt;Start_Date,0,IF(DATE($C122,G$105,1)&gt;DATE(YEAR(Expected_COD)+25,MONTH(Expected_COD),1),0,INDEX(Part_IV!$G$19:$G$43,$C122-Table_Year_1+IF(G$105&lt;=MONTH(Expected_COD),0,1),1)))</f>
        <v>0</v>
      </c>
      <c r="H122" s="110">
        <f>IF(DATE($C122,H$105,1)&lt;Start_Date,0,IF(DATE($C122,H$105,1)&gt;DATE(YEAR(Expected_COD)+25,MONTH(Expected_COD),1),0,INDEX(Part_IV!$G$19:$G$43,$C122-Table_Year_1+IF(H$105&lt;=MONTH(Expected_COD),0,1),1)))</f>
        <v>0</v>
      </c>
      <c r="I122" s="110">
        <f>IF(DATE($C122,I$105,1)&lt;Start_Date,0,IF(DATE($C122,I$105,1)&gt;DATE(YEAR(Expected_COD)+25,MONTH(Expected_COD),1),0,INDEX(Part_IV!$G$19:$G$43,$C122-Table_Year_1+IF(I$105&lt;=MONTH(Expected_COD),0,1),1)))</f>
        <v>0</v>
      </c>
      <c r="J122" s="110">
        <f>IF(DATE($C122,J$105,1)&lt;Start_Date,0,IF(DATE($C122,J$105,1)&gt;DATE(YEAR(Expected_COD)+25,MONTH(Expected_COD),1),0,INDEX(Part_IV!$G$19:$G$43,$C122-Table_Year_1+IF(J$105&lt;=MONTH(Expected_COD),0,1),1)))</f>
        <v>0</v>
      </c>
      <c r="K122" s="110">
        <f>IF(DATE($C122,K$105,1)&lt;Start_Date,0,IF(DATE($C122,K$105,1)&gt;DATE(YEAR(Expected_COD)+25,MONTH(Expected_COD),1),0,INDEX(Part_IV!$G$19:$G$43,$C122-Table_Year_1+IF(K$105&lt;=MONTH(Expected_COD),0,1),1)))</f>
        <v>0</v>
      </c>
      <c r="L122" s="110">
        <f>IF(DATE($C122,L$105,1)&lt;Start_Date,0,IF(DATE($C122,L$105,1)&gt;DATE(YEAR(Expected_COD)+25,MONTH(Expected_COD),1),0,INDEX(Part_IV!$G$19:$G$43,$C122-Table_Year_1+IF(L$105&lt;=MONTH(Expected_COD),0,1),1)))</f>
        <v>0</v>
      </c>
      <c r="M122" s="110">
        <f>IF(DATE($C122,M$105,1)&lt;Start_Date,0,IF(DATE($C122,M$105,1)&gt;DATE(YEAR(Expected_COD)+25,MONTH(Expected_COD),1),0,INDEX(Part_IV!$G$19:$G$43,$C122-Table_Year_1+IF(M$105&lt;=MONTH(Expected_COD),0,1),1)))</f>
        <v>0</v>
      </c>
      <c r="N122" s="110">
        <f>IF(DATE($C122,N$105,1)&lt;Start_Date,0,IF(DATE($C122,N$105,1)&gt;DATE(YEAR(Expected_COD)+25,MONTH(Expected_COD),1),0,INDEX(Part_IV!$G$19:$G$43,$C122-Table_Year_1+IF(N$105&lt;=MONTH(Expected_COD),0,1),1)))</f>
        <v>0</v>
      </c>
      <c r="O122" s="110">
        <f>IF(DATE($C122,O$105,1)&lt;Start_Date,0,IF(DATE($C122,O$105,1)&gt;DATE(YEAR(Expected_COD)+25,MONTH(Expected_COD),1),0,INDEX(Part_IV!$G$19:$G$43,$C122-Table_Year_1+IF(O$105&lt;=MONTH(Expected_COD),0,1),1)))</f>
        <v>0</v>
      </c>
      <c r="P122" s="36"/>
      <c r="Q122" s="112"/>
      <c r="R122" s="11"/>
      <c r="S122" s="4"/>
      <c r="T122" s="17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5">
      <c r="A123" s="4"/>
      <c r="B123" s="10"/>
      <c r="C123" s="94">
        <f t="shared" si="27"/>
        <v>2037</v>
      </c>
      <c r="D123" s="110">
        <f>IF(DATE($C123,D$105,1)&lt;Start_Date,0,IF(DATE($C123,D$105,1)&gt;DATE(YEAR(Expected_COD)+25,MONTH(Expected_COD),1),0,INDEX(Part_IV!$G$19:$G$43,$C123-Table_Year_1+IF(D$105&lt;=MONTH(Expected_COD),0,1),1)))</f>
        <v>0</v>
      </c>
      <c r="E123" s="110">
        <f>IF(DATE($C123,E$105,1)&lt;Start_Date,0,IF(DATE($C123,E$105,1)&gt;DATE(YEAR(Expected_COD)+25,MONTH(Expected_COD),1),0,INDEX(Part_IV!$G$19:$G$43,$C123-Table_Year_1+IF(E$105&lt;=MONTH(Expected_COD),0,1),1)))</f>
        <v>0</v>
      </c>
      <c r="F123" s="110">
        <f>IF(DATE($C123,F$105,1)&lt;Start_Date,0,IF(DATE($C123,F$105,1)&gt;DATE(YEAR(Expected_COD)+25,MONTH(Expected_COD),1),0,INDEX(Part_IV!$G$19:$G$43,$C123-Table_Year_1+IF(F$105&lt;=MONTH(Expected_COD),0,1),1)))</f>
        <v>0</v>
      </c>
      <c r="G123" s="110">
        <f>IF(DATE($C123,G$105,1)&lt;Start_Date,0,IF(DATE($C123,G$105,1)&gt;DATE(YEAR(Expected_COD)+25,MONTH(Expected_COD),1),0,INDEX(Part_IV!$G$19:$G$43,$C123-Table_Year_1+IF(G$105&lt;=MONTH(Expected_COD),0,1),1)))</f>
        <v>0</v>
      </c>
      <c r="H123" s="110">
        <f>IF(DATE($C123,H$105,1)&lt;Start_Date,0,IF(DATE($C123,H$105,1)&gt;DATE(YEAR(Expected_COD)+25,MONTH(Expected_COD),1),0,INDEX(Part_IV!$G$19:$G$43,$C123-Table_Year_1+IF(H$105&lt;=MONTH(Expected_COD),0,1),1)))</f>
        <v>0</v>
      </c>
      <c r="I123" s="110">
        <f>IF(DATE($C123,I$105,1)&lt;Start_Date,0,IF(DATE($C123,I$105,1)&gt;DATE(YEAR(Expected_COD)+25,MONTH(Expected_COD),1),0,INDEX(Part_IV!$G$19:$G$43,$C123-Table_Year_1+IF(I$105&lt;=MONTH(Expected_COD),0,1),1)))</f>
        <v>0</v>
      </c>
      <c r="J123" s="110">
        <f>IF(DATE($C123,J$105,1)&lt;Start_Date,0,IF(DATE($C123,J$105,1)&gt;DATE(YEAR(Expected_COD)+25,MONTH(Expected_COD),1),0,INDEX(Part_IV!$G$19:$G$43,$C123-Table_Year_1+IF(J$105&lt;=MONTH(Expected_COD),0,1),1)))</f>
        <v>0</v>
      </c>
      <c r="K123" s="110">
        <f>IF(DATE($C123,K$105,1)&lt;Start_Date,0,IF(DATE($C123,K$105,1)&gt;DATE(YEAR(Expected_COD)+25,MONTH(Expected_COD),1),0,INDEX(Part_IV!$G$19:$G$43,$C123-Table_Year_1+IF(K$105&lt;=MONTH(Expected_COD),0,1),1)))</f>
        <v>0</v>
      </c>
      <c r="L123" s="110">
        <f>IF(DATE($C123,L$105,1)&lt;Start_Date,0,IF(DATE($C123,L$105,1)&gt;DATE(YEAR(Expected_COD)+25,MONTH(Expected_COD),1),0,INDEX(Part_IV!$G$19:$G$43,$C123-Table_Year_1+IF(L$105&lt;=MONTH(Expected_COD),0,1),1)))</f>
        <v>0</v>
      </c>
      <c r="M123" s="110">
        <f>IF(DATE($C123,M$105,1)&lt;Start_Date,0,IF(DATE($C123,M$105,1)&gt;DATE(YEAR(Expected_COD)+25,MONTH(Expected_COD),1),0,INDEX(Part_IV!$G$19:$G$43,$C123-Table_Year_1+IF(M$105&lt;=MONTH(Expected_COD),0,1),1)))</f>
        <v>0</v>
      </c>
      <c r="N123" s="110">
        <f>IF(DATE($C123,N$105,1)&lt;Start_Date,0,IF(DATE($C123,N$105,1)&gt;DATE(YEAR(Expected_COD)+25,MONTH(Expected_COD),1),0,INDEX(Part_IV!$G$19:$G$43,$C123-Table_Year_1+IF(N$105&lt;=MONTH(Expected_COD),0,1),1)))</f>
        <v>0</v>
      </c>
      <c r="O123" s="110">
        <f>IF(DATE($C123,O$105,1)&lt;Start_Date,0,IF(DATE($C123,O$105,1)&gt;DATE(YEAR(Expected_COD)+25,MONTH(Expected_COD),1),0,INDEX(Part_IV!$G$19:$G$43,$C123-Table_Year_1+IF(O$105&lt;=MONTH(Expected_COD),0,1),1)))</f>
        <v>0</v>
      </c>
      <c r="P123" s="36"/>
      <c r="Q123" s="112"/>
      <c r="R123" s="11"/>
      <c r="S123" s="4"/>
      <c r="T123" s="17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5">
      <c r="A124" s="4"/>
      <c r="B124" s="10"/>
      <c r="C124" s="94">
        <f t="shared" si="27"/>
        <v>2038</v>
      </c>
      <c r="D124" s="110">
        <f>IF(DATE($C124,D$105,1)&lt;Start_Date,0,IF(DATE($C124,D$105,1)&gt;DATE(YEAR(Expected_COD)+25,MONTH(Expected_COD),1),0,INDEX(Part_IV!$G$19:$G$43,$C124-Table_Year_1+IF(D$105&lt;=MONTH(Expected_COD),0,1),1)))</f>
        <v>0</v>
      </c>
      <c r="E124" s="110">
        <f>IF(DATE($C124,E$105,1)&lt;Start_Date,0,IF(DATE($C124,E$105,1)&gt;DATE(YEAR(Expected_COD)+25,MONTH(Expected_COD),1),0,INDEX(Part_IV!$G$19:$G$43,$C124-Table_Year_1+IF(E$105&lt;=MONTH(Expected_COD),0,1),1)))</f>
        <v>0</v>
      </c>
      <c r="F124" s="110">
        <f>IF(DATE($C124,F$105,1)&lt;Start_Date,0,IF(DATE($C124,F$105,1)&gt;DATE(YEAR(Expected_COD)+25,MONTH(Expected_COD),1),0,INDEX(Part_IV!$G$19:$G$43,$C124-Table_Year_1+IF(F$105&lt;=MONTH(Expected_COD),0,1),1)))</f>
        <v>0</v>
      </c>
      <c r="G124" s="110">
        <f>IF(DATE($C124,G$105,1)&lt;Start_Date,0,IF(DATE($C124,G$105,1)&gt;DATE(YEAR(Expected_COD)+25,MONTH(Expected_COD),1),0,INDEX(Part_IV!$G$19:$G$43,$C124-Table_Year_1+IF(G$105&lt;=MONTH(Expected_COD),0,1),1)))</f>
        <v>0</v>
      </c>
      <c r="H124" s="110">
        <f>IF(DATE($C124,H$105,1)&lt;Start_Date,0,IF(DATE($C124,H$105,1)&gt;DATE(YEAR(Expected_COD)+25,MONTH(Expected_COD),1),0,INDEX(Part_IV!$G$19:$G$43,$C124-Table_Year_1+IF(H$105&lt;=MONTH(Expected_COD),0,1),1)))</f>
        <v>0</v>
      </c>
      <c r="I124" s="110">
        <f>IF(DATE($C124,I$105,1)&lt;Start_Date,0,IF(DATE($C124,I$105,1)&gt;DATE(YEAR(Expected_COD)+25,MONTH(Expected_COD),1),0,INDEX(Part_IV!$G$19:$G$43,$C124-Table_Year_1+IF(I$105&lt;=MONTH(Expected_COD),0,1),1)))</f>
        <v>0</v>
      </c>
      <c r="J124" s="110">
        <f>IF(DATE($C124,J$105,1)&lt;Start_Date,0,IF(DATE($C124,J$105,1)&gt;DATE(YEAR(Expected_COD)+25,MONTH(Expected_COD),1),0,INDEX(Part_IV!$G$19:$G$43,$C124-Table_Year_1+IF(J$105&lt;=MONTH(Expected_COD),0,1),1)))</f>
        <v>0</v>
      </c>
      <c r="K124" s="110">
        <f>IF(DATE($C124,K$105,1)&lt;Start_Date,0,IF(DATE($C124,K$105,1)&gt;DATE(YEAR(Expected_COD)+25,MONTH(Expected_COD),1),0,INDEX(Part_IV!$G$19:$G$43,$C124-Table_Year_1+IF(K$105&lt;=MONTH(Expected_COD),0,1),1)))</f>
        <v>0</v>
      </c>
      <c r="L124" s="110">
        <f>IF(DATE($C124,L$105,1)&lt;Start_Date,0,IF(DATE($C124,L$105,1)&gt;DATE(YEAR(Expected_COD)+25,MONTH(Expected_COD),1),0,INDEX(Part_IV!$G$19:$G$43,$C124-Table_Year_1+IF(L$105&lt;=MONTH(Expected_COD),0,1),1)))</f>
        <v>0</v>
      </c>
      <c r="M124" s="110">
        <f>IF(DATE($C124,M$105,1)&lt;Start_Date,0,IF(DATE($C124,M$105,1)&gt;DATE(YEAR(Expected_COD)+25,MONTH(Expected_COD),1),0,INDEX(Part_IV!$G$19:$G$43,$C124-Table_Year_1+IF(M$105&lt;=MONTH(Expected_COD),0,1),1)))</f>
        <v>0</v>
      </c>
      <c r="N124" s="110">
        <f>IF(DATE($C124,N$105,1)&lt;Start_Date,0,IF(DATE($C124,N$105,1)&gt;DATE(YEAR(Expected_COD)+25,MONTH(Expected_COD),1),0,INDEX(Part_IV!$G$19:$G$43,$C124-Table_Year_1+IF(N$105&lt;=MONTH(Expected_COD),0,1),1)))</f>
        <v>0</v>
      </c>
      <c r="O124" s="110">
        <f>IF(DATE($C124,O$105,1)&lt;Start_Date,0,IF(DATE($C124,O$105,1)&gt;DATE(YEAR(Expected_COD)+25,MONTH(Expected_COD),1),0,INDEX(Part_IV!$G$19:$G$43,$C124-Table_Year_1+IF(O$105&lt;=MONTH(Expected_COD),0,1),1)))</f>
        <v>0</v>
      </c>
      <c r="P124" s="36"/>
      <c r="Q124" s="112"/>
      <c r="R124" s="11"/>
      <c r="S124" s="4"/>
      <c r="T124" s="17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5">
      <c r="A125" s="4"/>
      <c r="B125" s="10"/>
      <c r="C125" s="94">
        <f t="shared" si="27"/>
        <v>2039</v>
      </c>
      <c r="D125" s="110">
        <f>IF(DATE($C125,D$105,1)&lt;Start_Date,0,IF(DATE($C125,D$105,1)&gt;DATE(YEAR(Expected_COD)+25,MONTH(Expected_COD),1),0,INDEX(Part_IV!$G$19:$G$43,$C125-Table_Year_1+IF(D$105&lt;=MONTH(Expected_COD),0,1),1)))</f>
        <v>0</v>
      </c>
      <c r="E125" s="110">
        <f>IF(DATE($C125,E$105,1)&lt;Start_Date,0,IF(DATE($C125,E$105,1)&gt;DATE(YEAR(Expected_COD)+25,MONTH(Expected_COD),1),0,INDEX(Part_IV!$G$19:$G$43,$C125-Table_Year_1+IF(E$105&lt;=MONTH(Expected_COD),0,1),1)))</f>
        <v>0</v>
      </c>
      <c r="F125" s="110">
        <f>IF(DATE($C125,F$105,1)&lt;Start_Date,0,IF(DATE($C125,F$105,1)&gt;DATE(YEAR(Expected_COD)+25,MONTH(Expected_COD),1),0,INDEX(Part_IV!$G$19:$G$43,$C125-Table_Year_1+IF(F$105&lt;=MONTH(Expected_COD),0,1),1)))</f>
        <v>0</v>
      </c>
      <c r="G125" s="110">
        <f>IF(DATE($C125,G$105,1)&lt;Start_Date,0,IF(DATE($C125,G$105,1)&gt;DATE(YEAR(Expected_COD)+25,MONTH(Expected_COD),1),0,INDEX(Part_IV!$G$19:$G$43,$C125-Table_Year_1+IF(G$105&lt;=MONTH(Expected_COD),0,1),1)))</f>
        <v>0</v>
      </c>
      <c r="H125" s="110">
        <f>IF(DATE($C125,H$105,1)&lt;Start_Date,0,IF(DATE($C125,H$105,1)&gt;DATE(YEAR(Expected_COD)+25,MONTH(Expected_COD),1),0,INDEX(Part_IV!$G$19:$G$43,$C125-Table_Year_1+IF(H$105&lt;=MONTH(Expected_COD),0,1),1)))</f>
        <v>0</v>
      </c>
      <c r="I125" s="110">
        <f>IF(DATE($C125,I$105,1)&lt;Start_Date,0,IF(DATE($C125,I$105,1)&gt;DATE(YEAR(Expected_COD)+25,MONTH(Expected_COD),1),0,INDEX(Part_IV!$G$19:$G$43,$C125-Table_Year_1+IF(I$105&lt;=MONTH(Expected_COD),0,1),1)))</f>
        <v>0</v>
      </c>
      <c r="J125" s="110">
        <f>IF(DATE($C125,J$105,1)&lt;Start_Date,0,IF(DATE($C125,J$105,1)&gt;DATE(YEAR(Expected_COD)+25,MONTH(Expected_COD),1),0,INDEX(Part_IV!$G$19:$G$43,$C125-Table_Year_1+IF(J$105&lt;=MONTH(Expected_COD),0,1),1)))</f>
        <v>0</v>
      </c>
      <c r="K125" s="110">
        <f>IF(DATE($C125,K$105,1)&lt;Start_Date,0,IF(DATE($C125,K$105,1)&gt;DATE(YEAR(Expected_COD)+25,MONTH(Expected_COD),1),0,INDEX(Part_IV!$G$19:$G$43,$C125-Table_Year_1+IF(K$105&lt;=MONTH(Expected_COD),0,1),1)))</f>
        <v>0</v>
      </c>
      <c r="L125" s="110">
        <f>IF(DATE($C125,L$105,1)&lt;Start_Date,0,IF(DATE($C125,L$105,1)&gt;DATE(YEAR(Expected_COD)+25,MONTH(Expected_COD),1),0,INDEX(Part_IV!$G$19:$G$43,$C125-Table_Year_1+IF(L$105&lt;=MONTH(Expected_COD),0,1),1)))</f>
        <v>0</v>
      </c>
      <c r="M125" s="110">
        <f>IF(DATE($C125,M$105,1)&lt;Start_Date,0,IF(DATE($C125,M$105,1)&gt;DATE(YEAR(Expected_COD)+25,MONTH(Expected_COD),1),0,INDEX(Part_IV!$G$19:$G$43,$C125-Table_Year_1+IF(M$105&lt;=MONTH(Expected_COD),0,1),1)))</f>
        <v>0</v>
      </c>
      <c r="N125" s="110">
        <f>IF(DATE($C125,N$105,1)&lt;Start_Date,0,IF(DATE($C125,N$105,1)&gt;DATE(YEAR(Expected_COD)+25,MONTH(Expected_COD),1),0,INDEX(Part_IV!$G$19:$G$43,$C125-Table_Year_1+IF(N$105&lt;=MONTH(Expected_COD),0,1),1)))</f>
        <v>0</v>
      </c>
      <c r="O125" s="110">
        <f>IF(DATE($C125,O$105,1)&lt;Start_Date,0,IF(DATE($C125,O$105,1)&gt;DATE(YEAR(Expected_COD)+25,MONTH(Expected_COD),1),0,INDEX(Part_IV!$G$19:$G$43,$C125-Table_Year_1+IF(O$105&lt;=MONTH(Expected_COD),0,1),1)))</f>
        <v>0</v>
      </c>
      <c r="P125" s="36"/>
      <c r="Q125" s="112"/>
      <c r="R125" s="11"/>
      <c r="S125" s="4"/>
      <c r="T125" s="17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5">
      <c r="A126" s="4"/>
      <c r="B126" s="10"/>
      <c r="C126" s="94">
        <f t="shared" si="27"/>
        <v>2040</v>
      </c>
      <c r="D126" s="110">
        <f>IF(DATE($C126,D$105,1)&lt;Start_Date,0,IF(DATE($C126,D$105,1)&gt;DATE(YEAR(Expected_COD)+25,MONTH(Expected_COD),1),0,INDEX(Part_IV!$G$19:$G$43,$C126-Table_Year_1+IF(D$105&lt;=MONTH(Expected_COD),0,1),1)))</f>
        <v>0</v>
      </c>
      <c r="E126" s="110">
        <f>IF(DATE($C126,E$105,1)&lt;Start_Date,0,IF(DATE($C126,E$105,1)&gt;DATE(YEAR(Expected_COD)+25,MONTH(Expected_COD),1),0,INDEX(Part_IV!$G$19:$G$43,$C126-Table_Year_1+IF(E$105&lt;=MONTH(Expected_COD),0,1),1)))</f>
        <v>0</v>
      </c>
      <c r="F126" s="110">
        <f>IF(DATE($C126,F$105,1)&lt;Start_Date,0,IF(DATE($C126,F$105,1)&gt;DATE(YEAR(Expected_COD)+25,MONTH(Expected_COD),1),0,INDEX(Part_IV!$G$19:$G$43,$C126-Table_Year_1+IF(F$105&lt;=MONTH(Expected_COD),0,1),1)))</f>
        <v>0</v>
      </c>
      <c r="G126" s="110">
        <f>IF(DATE($C126,G$105,1)&lt;Start_Date,0,IF(DATE($C126,G$105,1)&gt;DATE(YEAR(Expected_COD)+25,MONTH(Expected_COD),1),0,INDEX(Part_IV!$G$19:$G$43,$C126-Table_Year_1+IF(G$105&lt;=MONTH(Expected_COD),0,1),1)))</f>
        <v>0</v>
      </c>
      <c r="H126" s="110">
        <f>IF(DATE($C126,H$105,1)&lt;Start_Date,0,IF(DATE($C126,H$105,1)&gt;DATE(YEAR(Expected_COD)+25,MONTH(Expected_COD),1),0,INDEX(Part_IV!$G$19:$G$43,$C126-Table_Year_1+IF(H$105&lt;=MONTH(Expected_COD),0,1),1)))</f>
        <v>0</v>
      </c>
      <c r="I126" s="110">
        <f>IF(DATE($C126,I$105,1)&lt;Start_Date,0,IF(DATE($C126,I$105,1)&gt;DATE(YEAR(Expected_COD)+25,MONTH(Expected_COD),1),0,INDEX(Part_IV!$G$19:$G$43,$C126-Table_Year_1+IF(I$105&lt;=MONTH(Expected_COD),0,1),1)))</f>
        <v>0</v>
      </c>
      <c r="J126" s="110">
        <f>IF(DATE($C126,J$105,1)&lt;Start_Date,0,IF(DATE($C126,J$105,1)&gt;DATE(YEAR(Expected_COD)+25,MONTH(Expected_COD),1),0,INDEX(Part_IV!$G$19:$G$43,$C126-Table_Year_1+IF(J$105&lt;=MONTH(Expected_COD),0,1),1)))</f>
        <v>0</v>
      </c>
      <c r="K126" s="110">
        <f>IF(DATE($C126,K$105,1)&lt;Start_Date,0,IF(DATE($C126,K$105,1)&gt;DATE(YEAR(Expected_COD)+25,MONTH(Expected_COD),1),0,INDEX(Part_IV!$G$19:$G$43,$C126-Table_Year_1+IF(K$105&lt;=MONTH(Expected_COD),0,1),1)))</f>
        <v>0</v>
      </c>
      <c r="L126" s="110">
        <f>IF(DATE($C126,L$105,1)&lt;Start_Date,0,IF(DATE($C126,L$105,1)&gt;DATE(YEAR(Expected_COD)+25,MONTH(Expected_COD),1),0,INDEX(Part_IV!$G$19:$G$43,$C126-Table_Year_1+IF(L$105&lt;=MONTH(Expected_COD),0,1),1)))</f>
        <v>0</v>
      </c>
      <c r="M126" s="110">
        <f>IF(DATE($C126,M$105,1)&lt;Start_Date,0,IF(DATE($C126,M$105,1)&gt;DATE(YEAR(Expected_COD)+25,MONTH(Expected_COD),1),0,INDEX(Part_IV!$G$19:$G$43,$C126-Table_Year_1+IF(M$105&lt;=MONTH(Expected_COD),0,1),1)))</f>
        <v>0</v>
      </c>
      <c r="N126" s="110">
        <f>IF(DATE($C126,N$105,1)&lt;Start_Date,0,IF(DATE($C126,N$105,1)&gt;DATE(YEAR(Expected_COD)+25,MONTH(Expected_COD),1),0,INDEX(Part_IV!$G$19:$G$43,$C126-Table_Year_1+IF(N$105&lt;=MONTH(Expected_COD),0,1),1)))</f>
        <v>0</v>
      </c>
      <c r="O126" s="110">
        <f>IF(DATE($C126,O$105,1)&lt;Start_Date,0,IF(DATE($C126,O$105,1)&gt;DATE(YEAR(Expected_COD)+25,MONTH(Expected_COD),1),0,INDEX(Part_IV!$G$19:$G$43,$C126-Table_Year_1+IF(O$105&lt;=MONTH(Expected_COD),0,1),1)))</f>
        <v>0</v>
      </c>
      <c r="P126" s="36"/>
      <c r="Q126" s="112"/>
      <c r="R126" s="11"/>
      <c r="S126" s="4"/>
      <c r="T126" s="17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5">
      <c r="A127" s="4"/>
      <c r="B127" s="10"/>
      <c r="C127" s="94">
        <f t="shared" si="27"/>
        <v>2041</v>
      </c>
      <c r="D127" s="110">
        <f>IF(DATE($C127,D$105,1)&lt;Start_Date,0,IF(DATE($C127,D$105,1)&gt;DATE(YEAR(Expected_COD)+25,MONTH(Expected_COD),1),0,INDEX(Part_IV!$G$19:$G$43,$C127-Table_Year_1+IF(D$105&lt;=MONTH(Expected_COD),0,1),1)))</f>
        <v>0</v>
      </c>
      <c r="E127" s="110">
        <f>IF(DATE($C127,E$105,1)&lt;Start_Date,0,IF(DATE($C127,E$105,1)&gt;DATE(YEAR(Expected_COD)+25,MONTH(Expected_COD),1),0,INDEX(Part_IV!$G$19:$G$43,$C127-Table_Year_1+IF(E$105&lt;=MONTH(Expected_COD),0,1),1)))</f>
        <v>0</v>
      </c>
      <c r="F127" s="110">
        <f>IF(DATE($C127,F$105,1)&lt;Start_Date,0,IF(DATE($C127,F$105,1)&gt;DATE(YEAR(Expected_COD)+25,MONTH(Expected_COD),1),0,INDEX(Part_IV!$G$19:$G$43,$C127-Table_Year_1+IF(F$105&lt;=MONTH(Expected_COD),0,1),1)))</f>
        <v>0</v>
      </c>
      <c r="G127" s="110">
        <f>IF(DATE($C127,G$105,1)&lt;Start_Date,0,IF(DATE($C127,G$105,1)&gt;DATE(YEAR(Expected_COD)+25,MONTH(Expected_COD),1),0,INDEX(Part_IV!$G$19:$G$43,$C127-Table_Year_1+IF(G$105&lt;=MONTH(Expected_COD),0,1),1)))</f>
        <v>0</v>
      </c>
      <c r="H127" s="110">
        <f>IF(DATE($C127,H$105,1)&lt;Start_Date,0,IF(DATE($C127,H$105,1)&gt;DATE(YEAR(Expected_COD)+25,MONTH(Expected_COD),1),0,INDEX(Part_IV!$G$19:$G$43,$C127-Table_Year_1+IF(H$105&lt;=MONTH(Expected_COD),0,1),1)))</f>
        <v>0</v>
      </c>
      <c r="I127" s="110">
        <f>IF(DATE($C127,I$105,1)&lt;Start_Date,0,IF(DATE($C127,I$105,1)&gt;DATE(YEAR(Expected_COD)+25,MONTH(Expected_COD),1),0,INDEX(Part_IV!$G$19:$G$43,$C127-Table_Year_1+IF(I$105&lt;=MONTH(Expected_COD),0,1),1)))</f>
        <v>0</v>
      </c>
      <c r="J127" s="110">
        <f>IF(DATE($C127,J$105,1)&lt;Start_Date,0,IF(DATE($C127,J$105,1)&gt;DATE(YEAR(Expected_COD)+25,MONTH(Expected_COD),1),0,INDEX(Part_IV!$G$19:$G$43,$C127-Table_Year_1+IF(J$105&lt;=MONTH(Expected_COD),0,1),1)))</f>
        <v>0</v>
      </c>
      <c r="K127" s="110">
        <f>IF(DATE($C127,K$105,1)&lt;Start_Date,0,IF(DATE($C127,K$105,1)&gt;DATE(YEAR(Expected_COD)+25,MONTH(Expected_COD),1),0,INDEX(Part_IV!$G$19:$G$43,$C127-Table_Year_1+IF(K$105&lt;=MONTH(Expected_COD),0,1),1)))</f>
        <v>0</v>
      </c>
      <c r="L127" s="110">
        <f>IF(DATE($C127,L$105,1)&lt;Start_Date,0,IF(DATE($C127,L$105,1)&gt;DATE(YEAR(Expected_COD)+25,MONTH(Expected_COD),1),0,INDEX(Part_IV!$G$19:$G$43,$C127-Table_Year_1+IF(L$105&lt;=MONTH(Expected_COD),0,1),1)))</f>
        <v>0</v>
      </c>
      <c r="M127" s="110">
        <f>IF(DATE($C127,M$105,1)&lt;Start_Date,0,IF(DATE($C127,M$105,1)&gt;DATE(YEAR(Expected_COD)+25,MONTH(Expected_COD),1),0,INDEX(Part_IV!$G$19:$G$43,$C127-Table_Year_1+IF(M$105&lt;=MONTH(Expected_COD),0,1),1)))</f>
        <v>0</v>
      </c>
      <c r="N127" s="110">
        <f>IF(DATE($C127,N$105,1)&lt;Start_Date,0,IF(DATE($C127,N$105,1)&gt;DATE(YEAR(Expected_COD)+25,MONTH(Expected_COD),1),0,INDEX(Part_IV!$G$19:$G$43,$C127-Table_Year_1+IF(N$105&lt;=MONTH(Expected_COD),0,1),1)))</f>
        <v>0</v>
      </c>
      <c r="O127" s="110">
        <f>IF(DATE($C127,O$105,1)&lt;Start_Date,0,IF(DATE($C127,O$105,1)&gt;DATE(YEAR(Expected_COD)+25,MONTH(Expected_COD),1),0,INDEX(Part_IV!$G$19:$G$43,$C127-Table_Year_1+IF(O$105&lt;=MONTH(Expected_COD),0,1),1)))</f>
        <v>0</v>
      </c>
      <c r="P127" s="36"/>
      <c r="Q127" s="112"/>
      <c r="R127" s="11"/>
      <c r="S127" s="4"/>
      <c r="T127" s="17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5">
      <c r="A128" s="4"/>
      <c r="B128" s="10"/>
      <c r="C128" s="94">
        <f t="shared" si="27"/>
        <v>2042</v>
      </c>
      <c r="D128" s="110">
        <f>IF(DATE($C128,D$105,1)&lt;Start_Date,0,IF(DATE($C128,D$105,1)&gt;DATE(YEAR(Expected_COD)+25,MONTH(Expected_COD),1),0,INDEX(Part_IV!$G$19:$G$43,$C128-Table_Year_1+IF(D$105&lt;=MONTH(Expected_COD),0,1),1)))</f>
        <v>0</v>
      </c>
      <c r="E128" s="110">
        <f>IF(DATE($C128,E$105,1)&lt;Start_Date,0,IF(DATE($C128,E$105,1)&gt;DATE(YEAR(Expected_COD)+25,MONTH(Expected_COD),1),0,INDEX(Part_IV!$G$19:$G$43,$C128-Table_Year_1+IF(E$105&lt;=MONTH(Expected_COD),0,1),1)))</f>
        <v>0</v>
      </c>
      <c r="F128" s="110">
        <f>IF(DATE($C128,F$105,1)&lt;Start_Date,0,IF(DATE($C128,F$105,1)&gt;DATE(YEAR(Expected_COD)+25,MONTH(Expected_COD),1),0,INDEX(Part_IV!$G$19:$G$43,$C128-Table_Year_1+IF(F$105&lt;=MONTH(Expected_COD),0,1),1)))</f>
        <v>0</v>
      </c>
      <c r="G128" s="110">
        <f>IF(DATE($C128,G$105,1)&lt;Start_Date,0,IF(DATE($C128,G$105,1)&gt;DATE(YEAR(Expected_COD)+25,MONTH(Expected_COD),1),0,INDEX(Part_IV!$G$19:$G$43,$C128-Table_Year_1+IF(G$105&lt;=MONTH(Expected_COD),0,1),1)))</f>
        <v>0</v>
      </c>
      <c r="H128" s="110">
        <f>IF(DATE($C128,H$105,1)&lt;Start_Date,0,IF(DATE($C128,H$105,1)&gt;DATE(YEAR(Expected_COD)+25,MONTH(Expected_COD),1),0,INDEX(Part_IV!$G$19:$G$43,$C128-Table_Year_1+IF(H$105&lt;=MONTH(Expected_COD),0,1),1)))</f>
        <v>0</v>
      </c>
      <c r="I128" s="110">
        <f>IF(DATE($C128,I$105,1)&lt;Start_Date,0,IF(DATE($C128,I$105,1)&gt;DATE(YEAR(Expected_COD)+25,MONTH(Expected_COD),1),0,INDEX(Part_IV!$G$19:$G$43,$C128-Table_Year_1+IF(I$105&lt;=MONTH(Expected_COD),0,1),1)))</f>
        <v>0</v>
      </c>
      <c r="J128" s="110">
        <f>IF(DATE($C128,J$105,1)&lt;Start_Date,0,IF(DATE($C128,J$105,1)&gt;DATE(YEAR(Expected_COD)+25,MONTH(Expected_COD),1),0,INDEX(Part_IV!$G$19:$G$43,$C128-Table_Year_1+IF(J$105&lt;=MONTH(Expected_COD),0,1),1)))</f>
        <v>0</v>
      </c>
      <c r="K128" s="110">
        <f>IF(DATE($C128,K$105,1)&lt;Start_Date,0,IF(DATE($C128,K$105,1)&gt;DATE(YEAR(Expected_COD)+25,MONTH(Expected_COD),1),0,INDEX(Part_IV!$G$19:$G$43,$C128-Table_Year_1+IF(K$105&lt;=MONTH(Expected_COD),0,1),1)))</f>
        <v>0</v>
      </c>
      <c r="L128" s="110">
        <f>IF(DATE($C128,L$105,1)&lt;Start_Date,0,IF(DATE($C128,L$105,1)&gt;DATE(YEAR(Expected_COD)+25,MONTH(Expected_COD),1),0,INDEX(Part_IV!$G$19:$G$43,$C128-Table_Year_1+IF(L$105&lt;=MONTH(Expected_COD),0,1),1)))</f>
        <v>0</v>
      </c>
      <c r="M128" s="110">
        <f>IF(DATE($C128,M$105,1)&lt;Start_Date,0,IF(DATE($C128,M$105,1)&gt;DATE(YEAR(Expected_COD)+25,MONTH(Expected_COD),1),0,INDEX(Part_IV!$G$19:$G$43,$C128-Table_Year_1+IF(M$105&lt;=MONTH(Expected_COD),0,1),1)))</f>
        <v>0</v>
      </c>
      <c r="N128" s="110">
        <f>IF(DATE($C128,N$105,1)&lt;Start_Date,0,IF(DATE($C128,N$105,1)&gt;DATE(YEAR(Expected_COD)+25,MONTH(Expected_COD),1),0,INDEX(Part_IV!$G$19:$G$43,$C128-Table_Year_1+IF(N$105&lt;=MONTH(Expected_COD),0,1),1)))</f>
        <v>0</v>
      </c>
      <c r="O128" s="110">
        <f>IF(DATE($C128,O$105,1)&lt;Start_Date,0,IF(DATE($C128,O$105,1)&gt;DATE(YEAR(Expected_COD)+25,MONTH(Expected_COD),1),0,INDEX(Part_IV!$G$19:$G$43,$C128-Table_Year_1+IF(O$105&lt;=MONTH(Expected_COD),0,1),1)))</f>
        <v>0</v>
      </c>
      <c r="P128" s="36"/>
      <c r="Q128" s="112"/>
      <c r="R128" s="11"/>
      <c r="S128" s="4"/>
      <c r="T128" s="17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5">
      <c r="A129" s="4"/>
      <c r="B129" s="10"/>
      <c r="C129" s="94">
        <f t="shared" si="27"/>
        <v>2043</v>
      </c>
      <c r="D129" s="110">
        <f>IF(DATE($C129,D$105,1)&lt;Start_Date,0,IF(DATE($C129,D$105,1)&gt;DATE(YEAR(Expected_COD)+25,MONTH(Expected_COD),1),0,INDEX(Part_IV!$G$19:$G$43,$C129-Table_Year_1+IF(D$105&lt;=MONTH(Expected_COD),0,1),1)))</f>
        <v>0</v>
      </c>
      <c r="E129" s="110">
        <f>IF(DATE($C129,E$105,1)&lt;Start_Date,0,IF(DATE($C129,E$105,1)&gt;DATE(YEAR(Expected_COD)+25,MONTH(Expected_COD),1),0,INDEX(Part_IV!$G$19:$G$43,$C129-Table_Year_1+IF(E$105&lt;=MONTH(Expected_COD),0,1),1)))</f>
        <v>0</v>
      </c>
      <c r="F129" s="110">
        <f>IF(DATE($C129,F$105,1)&lt;Start_Date,0,IF(DATE($C129,F$105,1)&gt;DATE(YEAR(Expected_COD)+25,MONTH(Expected_COD),1),0,INDEX(Part_IV!$G$19:$G$43,$C129-Table_Year_1+IF(F$105&lt;=MONTH(Expected_COD),0,1),1)))</f>
        <v>0</v>
      </c>
      <c r="G129" s="110">
        <f>IF(DATE($C129,G$105,1)&lt;Start_Date,0,IF(DATE($C129,G$105,1)&gt;DATE(YEAR(Expected_COD)+25,MONTH(Expected_COD),1),0,INDEX(Part_IV!$G$19:$G$43,$C129-Table_Year_1+IF(G$105&lt;=MONTH(Expected_COD),0,1),1)))</f>
        <v>0</v>
      </c>
      <c r="H129" s="110">
        <f>IF(DATE($C129,H$105,1)&lt;Start_Date,0,IF(DATE($C129,H$105,1)&gt;DATE(YEAR(Expected_COD)+25,MONTH(Expected_COD),1),0,INDEX(Part_IV!$G$19:$G$43,$C129-Table_Year_1+IF(H$105&lt;=MONTH(Expected_COD),0,1),1)))</f>
        <v>0</v>
      </c>
      <c r="I129" s="110">
        <f>IF(DATE($C129,I$105,1)&lt;Start_Date,0,IF(DATE($C129,I$105,1)&gt;DATE(YEAR(Expected_COD)+25,MONTH(Expected_COD),1),0,INDEX(Part_IV!$G$19:$G$43,$C129-Table_Year_1+IF(I$105&lt;=MONTH(Expected_COD),0,1),1)))</f>
        <v>0</v>
      </c>
      <c r="J129" s="110">
        <f>IF(DATE($C129,J$105,1)&lt;Start_Date,0,IF(DATE($C129,J$105,1)&gt;DATE(YEAR(Expected_COD)+25,MONTH(Expected_COD),1),0,INDEX(Part_IV!$G$19:$G$43,$C129-Table_Year_1+IF(J$105&lt;=MONTH(Expected_COD),0,1),1)))</f>
        <v>0</v>
      </c>
      <c r="K129" s="110">
        <f>IF(DATE($C129,K$105,1)&lt;Start_Date,0,IF(DATE($C129,K$105,1)&gt;DATE(YEAR(Expected_COD)+25,MONTH(Expected_COD),1),0,INDEX(Part_IV!$G$19:$G$43,$C129-Table_Year_1+IF(K$105&lt;=MONTH(Expected_COD),0,1),1)))</f>
        <v>0</v>
      </c>
      <c r="L129" s="110">
        <f>IF(DATE($C129,L$105,1)&lt;Start_Date,0,IF(DATE($C129,L$105,1)&gt;DATE(YEAR(Expected_COD)+25,MONTH(Expected_COD),1),0,INDEX(Part_IV!$G$19:$G$43,$C129-Table_Year_1+IF(L$105&lt;=MONTH(Expected_COD),0,1),1)))</f>
        <v>0</v>
      </c>
      <c r="M129" s="110">
        <f>IF(DATE($C129,M$105,1)&lt;Start_Date,0,IF(DATE($C129,M$105,1)&gt;DATE(YEAR(Expected_COD)+25,MONTH(Expected_COD),1),0,INDEX(Part_IV!$G$19:$G$43,$C129-Table_Year_1+IF(M$105&lt;=MONTH(Expected_COD),0,1),1)))</f>
        <v>0</v>
      </c>
      <c r="N129" s="110">
        <f>IF(DATE($C129,N$105,1)&lt;Start_Date,0,IF(DATE($C129,N$105,1)&gt;DATE(YEAR(Expected_COD)+25,MONTH(Expected_COD),1),0,INDEX(Part_IV!$G$19:$G$43,$C129-Table_Year_1+IF(N$105&lt;=MONTH(Expected_COD),0,1),1)))</f>
        <v>0</v>
      </c>
      <c r="O129" s="110">
        <f>IF(DATE($C129,O$105,1)&lt;Start_Date,0,IF(DATE($C129,O$105,1)&gt;DATE(YEAR(Expected_COD)+25,MONTH(Expected_COD),1),0,INDEX(Part_IV!$G$19:$G$43,$C129-Table_Year_1+IF(O$105&lt;=MONTH(Expected_COD),0,1),1)))</f>
        <v>0</v>
      </c>
      <c r="P129" s="36"/>
      <c r="Q129" s="112"/>
      <c r="R129" s="11"/>
      <c r="S129" s="4"/>
      <c r="T129" s="17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5">
      <c r="A130" s="4"/>
      <c r="B130" s="10"/>
      <c r="C130" s="94">
        <f t="shared" si="27"/>
        <v>2044</v>
      </c>
      <c r="D130" s="110">
        <f>IF(DATE($C130,D$105,1)&lt;Start_Date,0,IF(DATE($C130,D$105,1)&gt;DATE(YEAR(Expected_COD)+25,MONTH(Expected_COD),1),0,INDEX(Part_IV!$G$19:$G$43,$C130-Table_Year_1+IF(D$105&lt;=MONTH(Expected_COD),0,1),1)))</f>
        <v>0</v>
      </c>
      <c r="E130" s="110">
        <f>IF(DATE($C130,E$105,1)&lt;Start_Date,0,IF(DATE($C130,E$105,1)&gt;DATE(YEAR(Expected_COD)+25,MONTH(Expected_COD),1),0,INDEX(Part_IV!$G$19:$G$43,$C130-Table_Year_1+IF(E$105&lt;=MONTH(Expected_COD),0,1),1)))</f>
        <v>0</v>
      </c>
      <c r="F130" s="110">
        <f>IF(DATE($C130,F$105,1)&lt;Start_Date,0,IF(DATE($C130,F$105,1)&gt;DATE(YEAR(Expected_COD)+25,MONTH(Expected_COD),1),0,INDEX(Part_IV!$G$19:$G$43,$C130-Table_Year_1+IF(F$105&lt;=MONTH(Expected_COD),0,1),1)))</f>
        <v>0</v>
      </c>
      <c r="G130" s="110">
        <f>IF(DATE($C130,G$105,1)&lt;Start_Date,0,IF(DATE($C130,G$105,1)&gt;DATE(YEAR(Expected_COD)+25,MONTH(Expected_COD),1),0,INDEX(Part_IV!$G$19:$G$43,$C130-Table_Year_1+IF(G$105&lt;=MONTH(Expected_COD),0,1),1)))</f>
        <v>0</v>
      </c>
      <c r="H130" s="110">
        <f>IF(DATE($C130,H$105,1)&lt;Start_Date,0,IF(DATE($C130,H$105,1)&gt;DATE(YEAR(Expected_COD)+25,MONTH(Expected_COD),1),0,INDEX(Part_IV!$G$19:$G$43,$C130-Table_Year_1+IF(H$105&lt;=MONTH(Expected_COD),0,1),1)))</f>
        <v>0</v>
      </c>
      <c r="I130" s="110">
        <f>IF(DATE($C130,I$105,1)&lt;Start_Date,0,IF(DATE($C130,I$105,1)&gt;DATE(YEAR(Expected_COD)+25,MONTH(Expected_COD),1),0,INDEX(Part_IV!$G$19:$G$43,$C130-Table_Year_1+IF(I$105&lt;=MONTH(Expected_COD),0,1),1)))</f>
        <v>0</v>
      </c>
      <c r="J130" s="110">
        <f>IF(DATE($C130,J$105,1)&lt;Start_Date,0,IF(DATE($C130,J$105,1)&gt;DATE(YEAR(Expected_COD)+25,MONTH(Expected_COD),1),0,INDEX(Part_IV!$G$19:$G$43,$C130-Table_Year_1+IF(J$105&lt;=MONTH(Expected_COD),0,1),1)))</f>
        <v>0</v>
      </c>
      <c r="K130" s="110">
        <f>IF(DATE($C130,K$105,1)&lt;Start_Date,0,IF(DATE($C130,K$105,1)&gt;DATE(YEAR(Expected_COD)+25,MONTH(Expected_COD),1),0,INDEX(Part_IV!$G$19:$G$43,$C130-Table_Year_1+IF(K$105&lt;=MONTH(Expected_COD),0,1),1)))</f>
        <v>0</v>
      </c>
      <c r="L130" s="110">
        <f>IF(DATE($C130,L$105,1)&lt;Start_Date,0,IF(DATE($C130,L$105,1)&gt;DATE(YEAR(Expected_COD)+25,MONTH(Expected_COD),1),0,INDEX(Part_IV!$G$19:$G$43,$C130-Table_Year_1+IF(L$105&lt;=MONTH(Expected_COD),0,1),1)))</f>
        <v>0</v>
      </c>
      <c r="M130" s="110">
        <f>IF(DATE($C130,M$105,1)&lt;Start_Date,0,IF(DATE($C130,M$105,1)&gt;DATE(YEAR(Expected_COD)+25,MONTH(Expected_COD),1),0,INDEX(Part_IV!$G$19:$G$43,$C130-Table_Year_1+IF(M$105&lt;=MONTH(Expected_COD),0,1),1)))</f>
        <v>0</v>
      </c>
      <c r="N130" s="110">
        <f>IF(DATE($C130,N$105,1)&lt;Start_Date,0,IF(DATE($C130,N$105,1)&gt;DATE(YEAR(Expected_COD)+25,MONTH(Expected_COD),1),0,INDEX(Part_IV!$G$19:$G$43,$C130-Table_Year_1+IF(N$105&lt;=MONTH(Expected_COD),0,1),1)))</f>
        <v>0</v>
      </c>
      <c r="O130" s="110">
        <f>IF(DATE($C130,O$105,1)&lt;Start_Date,0,IF(DATE($C130,O$105,1)&gt;DATE(YEAR(Expected_COD)+25,MONTH(Expected_COD),1),0,INDEX(Part_IV!$G$19:$G$43,$C130-Table_Year_1+IF(O$105&lt;=MONTH(Expected_COD),0,1),1)))</f>
        <v>0</v>
      </c>
      <c r="P130" s="36"/>
      <c r="Q130" s="112"/>
      <c r="R130" s="11"/>
      <c r="S130" s="4"/>
      <c r="T130" s="17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5">
      <c r="A131" s="4"/>
      <c r="B131" s="10"/>
      <c r="C131" s="94">
        <f t="shared" si="27"/>
        <v>2045</v>
      </c>
      <c r="D131" s="110">
        <f>IF(DATE($C131,D$105,1)&lt;Start_Date,0,IF(DATE($C131,D$105,1)&gt;DATE(YEAR(Expected_COD)+25,MONTH(Expected_COD),1),0,INDEX(Part_IV!$G$19:$G$43,$C131-Table_Year_1+IF(D$105&lt;=MONTH(Expected_COD),0,1),1)))</f>
        <v>0</v>
      </c>
      <c r="E131" s="110">
        <f>IF(DATE($C131,E$105,1)&lt;Start_Date,0,IF(DATE($C131,E$105,1)&gt;DATE(YEAR(Expected_COD)+25,MONTH(Expected_COD),1),0,INDEX(Part_IV!$G$19:$G$43,$C131-Table_Year_1+IF(E$105&lt;=MONTH(Expected_COD),0,1),1)))</f>
        <v>0</v>
      </c>
      <c r="F131" s="110">
        <f>IF(DATE($C131,F$105,1)&lt;Start_Date,0,IF(DATE($C131,F$105,1)&gt;DATE(YEAR(Expected_COD)+25,MONTH(Expected_COD),1),0,INDEX(Part_IV!$G$19:$G$43,$C131-Table_Year_1+IF(F$105&lt;=MONTH(Expected_COD),0,1),1)))</f>
        <v>0</v>
      </c>
      <c r="G131" s="110">
        <f>IF(DATE($C131,G$105,1)&lt;Start_Date,0,IF(DATE($C131,G$105,1)&gt;DATE(YEAR(Expected_COD)+25,MONTH(Expected_COD),1),0,INDEX(Part_IV!$G$19:$G$43,$C131-Table_Year_1+IF(G$105&lt;=MONTH(Expected_COD),0,1),1)))</f>
        <v>0</v>
      </c>
      <c r="H131" s="110">
        <f>IF(DATE($C131,H$105,1)&lt;Start_Date,0,IF(DATE($C131,H$105,1)&gt;DATE(YEAR(Expected_COD)+25,MONTH(Expected_COD),1),0,INDEX(Part_IV!$G$19:$G$43,$C131-Table_Year_1+IF(H$105&lt;=MONTH(Expected_COD),0,1),1)))</f>
        <v>0</v>
      </c>
      <c r="I131" s="110">
        <f>IF(DATE($C131,I$105,1)&lt;Start_Date,0,IF(DATE($C131,I$105,1)&gt;DATE(YEAR(Expected_COD)+25,MONTH(Expected_COD),1),0,INDEX(Part_IV!$G$19:$G$43,$C131-Table_Year_1+IF(I$105&lt;=MONTH(Expected_COD),0,1),1)))</f>
        <v>0</v>
      </c>
      <c r="J131" s="110">
        <f>IF(DATE($C131,J$105,1)&lt;Start_Date,0,IF(DATE($C131,J$105,1)&gt;DATE(YEAR(Expected_COD)+25,MONTH(Expected_COD),1),0,INDEX(Part_IV!$G$19:$G$43,$C131-Table_Year_1+IF(J$105&lt;=MONTH(Expected_COD),0,1),1)))</f>
        <v>0</v>
      </c>
      <c r="K131" s="110">
        <f>IF(DATE($C131,K$105,1)&lt;Start_Date,0,IF(DATE($C131,K$105,1)&gt;DATE(YEAR(Expected_COD)+25,MONTH(Expected_COD),1),0,INDEX(Part_IV!$G$19:$G$43,$C131-Table_Year_1+IF(K$105&lt;=MONTH(Expected_COD),0,1),1)))</f>
        <v>0</v>
      </c>
      <c r="L131" s="110">
        <f>IF(DATE($C131,L$105,1)&lt;Start_Date,0,IF(DATE($C131,L$105,1)&gt;DATE(YEAR(Expected_COD)+25,MONTH(Expected_COD),1),0,INDEX(Part_IV!$G$19:$G$43,$C131-Table_Year_1+IF(L$105&lt;=MONTH(Expected_COD),0,1),1)))</f>
        <v>0</v>
      </c>
      <c r="M131" s="110">
        <f>IF(DATE($C131,M$105,1)&lt;Start_Date,0,IF(DATE($C131,M$105,1)&gt;DATE(YEAR(Expected_COD)+25,MONTH(Expected_COD),1),0,INDEX(Part_IV!$G$19:$G$43,$C131-Table_Year_1+IF(M$105&lt;=MONTH(Expected_COD),0,1),1)))</f>
        <v>0</v>
      </c>
      <c r="N131" s="110">
        <f>IF(DATE($C131,N$105,1)&lt;Start_Date,0,IF(DATE($C131,N$105,1)&gt;DATE(YEAR(Expected_COD)+25,MONTH(Expected_COD),1),0,INDEX(Part_IV!$G$19:$G$43,$C131-Table_Year_1+IF(N$105&lt;=MONTH(Expected_COD),0,1),1)))</f>
        <v>0</v>
      </c>
      <c r="O131" s="110">
        <f>IF(DATE($C131,O$105,1)&lt;Start_Date,0,IF(DATE($C131,O$105,1)&gt;DATE(YEAR(Expected_COD)+25,MONTH(Expected_COD),1),0,INDEX(Part_IV!$G$19:$G$43,$C131-Table_Year_1+IF(O$105&lt;=MONTH(Expected_COD),0,1),1)))</f>
        <v>0</v>
      </c>
      <c r="P131" s="36"/>
      <c r="Q131" s="112"/>
      <c r="R131" s="11"/>
      <c r="S131" s="4"/>
      <c r="T131" s="17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4"/>
      <c r="B132" s="10"/>
      <c r="C132" s="94">
        <f t="shared" si="27"/>
        <v>2046</v>
      </c>
      <c r="D132" s="110">
        <f>IF(DATE($C132,D$105,1)&lt;Start_Date,0,IF(DATE($C132,D$105,1)&gt;DATE(YEAR(Expected_COD)+25,MONTH(Expected_COD),1),0,INDEX(Part_IV!$G$19:$G$43,$C132-Table_Year_1+IF(D$105&lt;=MONTH(Expected_COD),0,1),1)))</f>
        <v>0</v>
      </c>
      <c r="E132" s="110">
        <f>IF(DATE($C132,E$105,1)&lt;Start_Date,0,IF(DATE($C132,E$105,1)&gt;DATE(YEAR(Expected_COD)+25,MONTH(Expected_COD),1),0,INDEX(Part_IV!$G$19:$G$43,$C132-Table_Year_1+IF(E$105&lt;=MONTH(Expected_COD),0,1),1)))</f>
        <v>0</v>
      </c>
      <c r="F132" s="110">
        <f>IF(DATE($C132,F$105,1)&lt;Start_Date,0,IF(DATE($C132,F$105,1)&gt;DATE(YEAR(Expected_COD)+25,MONTH(Expected_COD),1),0,INDEX(Part_IV!$G$19:$G$43,$C132-Table_Year_1+IF(F$105&lt;=MONTH(Expected_COD),0,1),1)))</f>
        <v>0</v>
      </c>
      <c r="G132" s="110">
        <f>IF(DATE($C132,G$105,1)&lt;Start_Date,0,IF(DATE($C132,G$105,1)&gt;DATE(YEAR(Expected_COD)+25,MONTH(Expected_COD),1),0,INDEX(Part_IV!$G$19:$G$43,$C132-Table_Year_1+IF(G$105&lt;=MONTH(Expected_COD),0,1),1)))</f>
        <v>0</v>
      </c>
      <c r="H132" s="110">
        <f>IF(DATE($C132,H$105,1)&lt;Start_Date,0,IF(DATE($C132,H$105,1)&gt;DATE(YEAR(Expected_COD)+25,MONTH(Expected_COD),1),0,INDEX(Part_IV!$G$19:$G$43,$C132-Table_Year_1+IF(H$105&lt;=MONTH(Expected_COD),0,1),1)))</f>
        <v>0</v>
      </c>
      <c r="I132" s="110">
        <f>IF(DATE($C132,I$105,1)&lt;Start_Date,0,IF(DATE($C132,I$105,1)&gt;DATE(YEAR(Expected_COD)+25,MONTH(Expected_COD),1),0,INDEX(Part_IV!$G$19:$G$43,$C132-Table_Year_1+IF(I$105&lt;=MONTH(Expected_COD),0,1),1)))</f>
        <v>0</v>
      </c>
      <c r="J132" s="110">
        <f>IF(DATE($C132,J$105,1)&lt;Start_Date,0,IF(DATE($C132,J$105,1)&gt;DATE(YEAR(Expected_COD)+25,MONTH(Expected_COD),1),0,INDEX(Part_IV!$G$19:$G$43,$C132-Table_Year_1+IF(J$105&lt;=MONTH(Expected_COD),0,1),1)))</f>
        <v>0</v>
      </c>
      <c r="K132" s="110">
        <f>IF(DATE($C132,K$105,1)&lt;Start_Date,0,IF(DATE($C132,K$105,1)&gt;DATE(YEAR(Expected_COD)+25,MONTH(Expected_COD),1),0,INDEX(Part_IV!$G$19:$G$43,$C132-Table_Year_1+IF(K$105&lt;=MONTH(Expected_COD),0,1),1)))</f>
        <v>0</v>
      </c>
      <c r="L132" s="110">
        <f>IF(DATE($C132,L$105,1)&lt;Start_Date,0,IF(DATE($C132,L$105,1)&gt;DATE(YEAR(Expected_COD)+25,MONTH(Expected_COD),1),0,INDEX(Part_IV!$G$19:$G$43,$C132-Table_Year_1+IF(L$105&lt;=MONTH(Expected_COD),0,1),1)))</f>
        <v>0</v>
      </c>
      <c r="M132" s="110">
        <f>IF(DATE($C132,M$105,1)&lt;Start_Date,0,IF(DATE($C132,M$105,1)&gt;DATE(YEAR(Expected_COD)+25,MONTH(Expected_COD),1),0,INDEX(Part_IV!$G$19:$G$43,$C132-Table_Year_1+IF(M$105&lt;=MONTH(Expected_COD),0,1),1)))</f>
        <v>0</v>
      </c>
      <c r="N132" s="110">
        <f>IF(DATE($C132,N$105,1)&lt;Start_Date,0,IF(DATE($C132,N$105,1)&gt;DATE(YEAR(Expected_COD)+25,MONTH(Expected_COD),1),0,INDEX(Part_IV!$G$19:$G$43,$C132-Table_Year_1+IF(N$105&lt;=MONTH(Expected_COD),0,1),1)))</f>
        <v>0</v>
      </c>
      <c r="O132" s="110">
        <f>IF(DATE($C132,O$105,1)&lt;Start_Date,0,IF(DATE($C132,O$105,1)&gt;DATE(YEAR(Expected_COD)+25,MONTH(Expected_COD),1),0,INDEX(Part_IV!$G$19:$G$43,$C132-Table_Year_1+IF(O$105&lt;=MONTH(Expected_COD),0,1),1)))</f>
        <v>0</v>
      </c>
      <c r="P132" s="36"/>
      <c r="Q132" s="112"/>
      <c r="R132" s="11"/>
      <c r="S132" s="4"/>
      <c r="T132" s="17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4"/>
      <c r="B133" s="10"/>
      <c r="C133" s="94">
        <f t="shared" si="27"/>
        <v>2047</v>
      </c>
      <c r="D133" s="110">
        <f>IF(DATE($C133,D$105,1)&lt;Start_Date,0,IF(DATE($C133,D$105,1)&gt;DATE(YEAR(Expected_COD)+25,MONTH(Expected_COD),1),0,INDEX(Part_IV!$G$19:$G$43,$C133-Table_Year_1+IF(D$105&lt;=MONTH(Expected_COD),0,1),1)))</f>
        <v>0</v>
      </c>
      <c r="E133" s="110">
        <f>IF(DATE($C133,E$105,1)&lt;Start_Date,0,IF(DATE($C133,E$105,1)&gt;DATE(YEAR(Expected_COD)+25,MONTH(Expected_COD),1),0,INDEX(Part_IV!$G$19:$G$43,$C133-Table_Year_1+IF(E$105&lt;=MONTH(Expected_COD),0,1),1)))</f>
        <v>0</v>
      </c>
      <c r="F133" s="110">
        <f>IF(DATE($C133,F$105,1)&lt;Start_Date,0,IF(DATE($C133,F$105,1)&gt;DATE(YEAR(Expected_COD)+25,MONTH(Expected_COD),1),0,INDEX(Part_IV!$G$19:$G$43,$C133-Table_Year_1+IF(F$105&lt;=MONTH(Expected_COD),0,1),1)))</f>
        <v>0</v>
      </c>
      <c r="G133" s="110">
        <f>IF(DATE($C133,G$105,1)&lt;Start_Date,0,IF(DATE($C133,G$105,1)&gt;DATE(YEAR(Expected_COD)+25,MONTH(Expected_COD),1),0,INDEX(Part_IV!$G$19:$G$43,$C133-Table_Year_1+IF(G$105&lt;=MONTH(Expected_COD),0,1),1)))</f>
        <v>0</v>
      </c>
      <c r="H133" s="110">
        <f>IF(DATE($C133,H$105,1)&lt;Start_Date,0,IF(DATE($C133,H$105,1)&gt;DATE(YEAR(Expected_COD)+25,MONTH(Expected_COD),1),0,INDEX(Part_IV!$G$19:$G$43,$C133-Table_Year_1+IF(H$105&lt;=MONTH(Expected_COD),0,1),1)))</f>
        <v>0</v>
      </c>
      <c r="I133" s="110">
        <f>IF(DATE($C133,I$105,1)&lt;Start_Date,0,IF(DATE($C133,I$105,1)&gt;DATE(YEAR(Expected_COD)+25,MONTH(Expected_COD),1),0,INDEX(Part_IV!$G$19:$G$43,$C133-Table_Year_1+IF(I$105&lt;=MONTH(Expected_COD),0,1),1)))</f>
        <v>0</v>
      </c>
      <c r="J133" s="110">
        <f>IF(DATE($C133,J$105,1)&lt;Start_Date,0,IF(DATE($C133,J$105,1)&gt;DATE(YEAR(Expected_COD)+25,MONTH(Expected_COD),1),0,INDEX(Part_IV!$G$19:$G$43,$C133-Table_Year_1+IF(J$105&lt;=MONTH(Expected_COD),0,1),1)))</f>
        <v>0</v>
      </c>
      <c r="K133" s="110">
        <f>IF(DATE($C133,K$105,1)&lt;Start_Date,0,IF(DATE($C133,K$105,1)&gt;DATE(YEAR(Expected_COD)+25,MONTH(Expected_COD),1),0,INDEX(Part_IV!$G$19:$G$43,$C133-Table_Year_1+IF(K$105&lt;=MONTH(Expected_COD),0,1),1)))</f>
        <v>0</v>
      </c>
      <c r="L133" s="110">
        <f>IF(DATE($C133,L$105,1)&lt;Start_Date,0,IF(DATE($C133,L$105,1)&gt;DATE(YEAR(Expected_COD)+25,MONTH(Expected_COD),1),0,INDEX(Part_IV!$G$19:$G$43,$C133-Table_Year_1+IF(L$105&lt;=MONTH(Expected_COD),0,1),1)))</f>
        <v>0</v>
      </c>
      <c r="M133" s="110">
        <f>IF(DATE($C133,M$105,1)&lt;Start_Date,0,IF(DATE($C133,M$105,1)&gt;DATE(YEAR(Expected_COD)+25,MONTH(Expected_COD),1),0,INDEX(Part_IV!$G$19:$G$43,$C133-Table_Year_1+IF(M$105&lt;=MONTH(Expected_COD),0,1),1)))</f>
        <v>0</v>
      </c>
      <c r="N133" s="110">
        <f>IF(DATE($C133,N$105,1)&lt;Start_Date,0,IF(DATE($C133,N$105,1)&gt;DATE(YEAR(Expected_COD)+25,MONTH(Expected_COD),1),0,INDEX(Part_IV!$G$19:$G$43,$C133-Table_Year_1+IF(N$105&lt;=MONTH(Expected_COD),0,1),1)))</f>
        <v>0</v>
      </c>
      <c r="O133" s="110">
        <f>IF(DATE($C133,O$105,1)&lt;Start_Date,0,IF(DATE($C133,O$105,1)&gt;DATE(YEAR(Expected_COD)+25,MONTH(Expected_COD),1),0,INDEX(Part_IV!$G$19:$G$43,$C133-Table_Year_1+IF(O$105&lt;=MONTH(Expected_COD),0,1),1)))</f>
        <v>0</v>
      </c>
      <c r="P133" s="36"/>
      <c r="Q133" s="112"/>
      <c r="R133" s="11"/>
      <c r="S133" s="4"/>
      <c r="T133" s="17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4"/>
      <c r="B134" s="10"/>
      <c r="C134" s="94">
        <f t="shared" si="27"/>
        <v>2048</v>
      </c>
      <c r="D134" s="110">
        <f>IF(DATE($C134,D$105,1)&lt;Start_Date,0,IF(DATE($C134,D$105,1)&gt;DATE(YEAR(Expected_COD)+25,MONTH(Expected_COD),1),0,INDEX(Part_IV!$G$19:$G$43,$C134-Table_Year_1+IF(D$105&lt;=MONTH(Expected_COD),0,1),1)))</f>
        <v>0</v>
      </c>
      <c r="E134" s="110">
        <f>IF(DATE($C134,E$105,1)&lt;Start_Date,0,IF(DATE($C134,E$105,1)&gt;DATE(YEAR(Expected_COD)+25,MONTH(Expected_COD),1),0,INDEX(Part_IV!$G$19:$G$43,$C134-Table_Year_1+IF(E$105&lt;=MONTH(Expected_COD),0,1),1)))</f>
        <v>0</v>
      </c>
      <c r="F134" s="110">
        <f>IF(DATE($C134,F$105,1)&lt;Start_Date,0,IF(DATE($C134,F$105,1)&gt;DATE(YEAR(Expected_COD)+25,MONTH(Expected_COD),1),0,INDEX(Part_IV!$G$19:$G$43,$C134-Table_Year_1+IF(F$105&lt;=MONTH(Expected_COD),0,1),1)))</f>
        <v>0</v>
      </c>
      <c r="G134" s="110">
        <f>IF(DATE($C134,G$105,1)&lt;Start_Date,0,IF(DATE($C134,G$105,1)&gt;DATE(YEAR(Expected_COD)+25,MONTH(Expected_COD),1),0,INDEX(Part_IV!$G$19:$G$43,$C134-Table_Year_1+IF(G$105&lt;=MONTH(Expected_COD),0,1),1)))</f>
        <v>0</v>
      </c>
      <c r="H134" s="110">
        <f>IF(DATE($C134,H$105,1)&lt;Start_Date,0,IF(DATE($C134,H$105,1)&gt;DATE(YEAR(Expected_COD)+25,MONTH(Expected_COD),1),0,INDEX(Part_IV!$G$19:$G$43,$C134-Table_Year_1+IF(H$105&lt;=MONTH(Expected_COD),0,1),1)))</f>
        <v>0</v>
      </c>
      <c r="I134" s="110">
        <f>IF(DATE($C134,I$105,1)&lt;Start_Date,0,IF(DATE($C134,I$105,1)&gt;DATE(YEAR(Expected_COD)+25,MONTH(Expected_COD),1),0,INDEX(Part_IV!$G$19:$G$43,$C134-Table_Year_1+IF(I$105&lt;=MONTH(Expected_COD),0,1),1)))</f>
        <v>0</v>
      </c>
      <c r="J134" s="110">
        <f>IF(DATE($C134,J$105,1)&lt;Start_Date,0,IF(DATE($C134,J$105,1)&gt;DATE(YEAR(Expected_COD)+25,MONTH(Expected_COD),1),0,INDEX(Part_IV!$G$19:$G$43,$C134-Table_Year_1+IF(J$105&lt;=MONTH(Expected_COD),0,1),1)))</f>
        <v>0</v>
      </c>
      <c r="K134" s="110">
        <f>IF(DATE($C134,K$105,1)&lt;Start_Date,0,IF(DATE($C134,K$105,1)&gt;DATE(YEAR(Expected_COD)+25,MONTH(Expected_COD),1),0,INDEX(Part_IV!$G$19:$G$43,$C134-Table_Year_1+IF(K$105&lt;=MONTH(Expected_COD),0,1),1)))</f>
        <v>0</v>
      </c>
      <c r="L134" s="110">
        <f>IF(DATE($C134,L$105,1)&lt;Start_Date,0,IF(DATE($C134,L$105,1)&gt;DATE(YEAR(Expected_COD)+25,MONTH(Expected_COD),1),0,INDEX(Part_IV!$G$19:$G$43,$C134-Table_Year_1+IF(L$105&lt;=MONTH(Expected_COD),0,1),1)))</f>
        <v>0</v>
      </c>
      <c r="M134" s="110">
        <f>IF(DATE($C134,M$105,1)&lt;Start_Date,0,IF(DATE($C134,M$105,1)&gt;DATE(YEAR(Expected_COD)+25,MONTH(Expected_COD),1),0,INDEX(Part_IV!$G$19:$G$43,$C134-Table_Year_1+IF(M$105&lt;=MONTH(Expected_COD),0,1),1)))</f>
        <v>0</v>
      </c>
      <c r="N134" s="110">
        <f>IF(DATE($C134,N$105,1)&lt;Start_Date,0,IF(DATE($C134,N$105,1)&gt;DATE(YEAR(Expected_COD)+25,MONTH(Expected_COD),1),0,INDEX(Part_IV!$G$19:$G$43,$C134-Table_Year_1+IF(N$105&lt;=MONTH(Expected_COD),0,1),1)))</f>
        <v>0</v>
      </c>
      <c r="O134" s="110">
        <f>IF(DATE($C134,O$105,1)&lt;Start_Date,0,IF(DATE($C134,O$105,1)&gt;DATE(YEAR(Expected_COD)+25,MONTH(Expected_COD),1),0,INDEX(Part_IV!$G$19:$G$43,$C134-Table_Year_1+IF(O$105&lt;=MONTH(Expected_COD),0,1),1)))</f>
        <v>0</v>
      </c>
      <c r="P134" s="36"/>
      <c r="Q134" s="112"/>
      <c r="R134" s="11"/>
      <c r="S134" s="4"/>
      <c r="T134" s="17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4"/>
      <c r="B135" s="10"/>
      <c r="C135" s="94">
        <f t="shared" si="27"/>
        <v>2049</v>
      </c>
      <c r="D135" s="110">
        <f>IF(DATE($C135,D$105,1)&lt;Start_Date,0,IF(DATE($C135,D$105,1)&gt;DATE(YEAR(Expected_COD)+25,MONTH(Expected_COD),1),0,INDEX(Part_IV!$G$19:$G$43,$C135-Table_Year_1+IF(D$105&lt;=MONTH(Expected_COD),0,1),1)))</f>
        <v>0</v>
      </c>
      <c r="E135" s="110">
        <f>IF(DATE($C135,E$105,1)&lt;Start_Date,0,IF(DATE($C135,E$105,1)&gt;DATE(YEAR(Expected_COD)+25,MONTH(Expected_COD),1),0,INDEX(Part_IV!$G$19:$G$43,$C135-Table_Year_1+IF(E$105&lt;=MONTH(Expected_COD),0,1),1)))</f>
        <v>0</v>
      </c>
      <c r="F135" s="110">
        <f>IF(DATE($C135,F$105,1)&lt;Start_Date,0,IF(DATE($C135,F$105,1)&gt;DATE(YEAR(Expected_COD)+25,MONTH(Expected_COD),1),0,INDEX(Part_IV!$G$19:$G$43,$C135-Table_Year_1+IF(F$105&lt;=MONTH(Expected_COD),0,1),1)))</f>
        <v>0</v>
      </c>
      <c r="G135" s="110">
        <f>IF(DATE($C135,G$105,1)&lt;Start_Date,0,IF(DATE($C135,G$105,1)&gt;DATE(YEAR(Expected_COD)+25,MONTH(Expected_COD),1),0,INDEX(Part_IV!$G$19:$G$43,$C135-Table_Year_1+IF(G$105&lt;=MONTH(Expected_COD),0,1),1)))</f>
        <v>0</v>
      </c>
      <c r="H135" s="110">
        <f>IF(DATE($C135,H$105,1)&lt;Start_Date,0,IF(DATE($C135,H$105,1)&gt;DATE(YEAR(Expected_COD)+25,MONTH(Expected_COD),1),0,INDEX(Part_IV!$G$19:$G$43,$C135-Table_Year_1+IF(H$105&lt;=MONTH(Expected_COD),0,1),1)))</f>
        <v>0</v>
      </c>
      <c r="I135" s="110">
        <f>IF(DATE($C135,I$105,1)&lt;Start_Date,0,IF(DATE($C135,I$105,1)&gt;DATE(YEAR(Expected_COD)+25,MONTH(Expected_COD),1),0,INDEX(Part_IV!$G$19:$G$43,$C135-Table_Year_1+IF(I$105&lt;=MONTH(Expected_COD),0,1),1)))</f>
        <v>0</v>
      </c>
      <c r="J135" s="110">
        <f>IF(DATE($C135,J$105,1)&lt;Start_Date,0,IF(DATE($C135,J$105,1)&gt;DATE(YEAR(Expected_COD)+25,MONTH(Expected_COD),1),0,INDEX(Part_IV!$G$19:$G$43,$C135-Table_Year_1+IF(J$105&lt;=MONTH(Expected_COD),0,1),1)))</f>
        <v>0</v>
      </c>
      <c r="K135" s="110">
        <f>IF(DATE($C135,K$105,1)&lt;Start_Date,0,IF(DATE($C135,K$105,1)&gt;DATE(YEAR(Expected_COD)+25,MONTH(Expected_COD),1),0,INDEX(Part_IV!$G$19:$G$43,$C135-Table_Year_1+IF(K$105&lt;=MONTH(Expected_COD),0,1),1)))</f>
        <v>0</v>
      </c>
      <c r="L135" s="110">
        <f>IF(DATE($C135,L$105,1)&lt;Start_Date,0,IF(DATE($C135,L$105,1)&gt;DATE(YEAR(Expected_COD)+25,MONTH(Expected_COD),1),0,INDEX(Part_IV!$G$19:$G$43,$C135-Table_Year_1+IF(L$105&lt;=MONTH(Expected_COD),0,1),1)))</f>
        <v>0</v>
      </c>
      <c r="M135" s="110">
        <f>IF(DATE($C135,M$105,1)&lt;Start_Date,0,IF(DATE($C135,M$105,1)&gt;DATE(YEAR(Expected_COD)+25,MONTH(Expected_COD),1),0,INDEX(Part_IV!$G$19:$G$43,$C135-Table_Year_1+IF(M$105&lt;=MONTH(Expected_COD),0,1),1)))</f>
        <v>0</v>
      </c>
      <c r="N135" s="110">
        <f>IF(DATE($C135,N$105,1)&lt;Start_Date,0,IF(DATE($C135,N$105,1)&gt;DATE(YEAR(Expected_COD)+25,MONTH(Expected_COD),1),0,INDEX(Part_IV!$G$19:$G$43,$C135-Table_Year_1+IF(N$105&lt;=MONTH(Expected_COD),0,1),1)))</f>
        <v>0</v>
      </c>
      <c r="O135" s="110">
        <f>IF(DATE($C135,O$105,1)&lt;Start_Date,0,IF(DATE($C135,O$105,1)&gt;DATE(YEAR(Expected_COD)+25,MONTH(Expected_COD),1),0,INDEX(Part_IV!$G$19:$G$43,$C135-Table_Year_1+IF(O$105&lt;=MONTH(Expected_COD),0,1),1)))</f>
        <v>0</v>
      </c>
      <c r="P135" s="36"/>
      <c r="Q135" s="112"/>
      <c r="R135" s="11"/>
      <c r="S135" s="4"/>
      <c r="T135" s="17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5">
      <c r="A136" s="4"/>
      <c r="B136" s="10"/>
      <c r="C136" s="94">
        <f t="shared" si="27"/>
        <v>2050</v>
      </c>
      <c r="D136" s="110">
        <f>IF(DATE($C136,D$105,1)&lt;Start_Date,0,IF(DATE($C136,D$105,1)&gt;DATE(YEAR(Expected_COD)+25,MONTH(Expected_COD),1),0,INDEX(Part_IV!$G$19:$G$43,$C136-Table_Year_1+IF(D$105&lt;=MONTH(Expected_COD),0,1),1)))</f>
        <v>0</v>
      </c>
      <c r="E136" s="110">
        <f>IF(DATE($C136,E$105,1)&lt;Start_Date,0,IF(DATE($C136,E$105,1)&gt;DATE(YEAR(Expected_COD)+25,MONTH(Expected_COD),1),0,INDEX(Part_IV!$G$19:$G$43,$C136-Table_Year_1+IF(E$105&lt;=MONTH(Expected_COD),0,1),1)))</f>
        <v>0</v>
      </c>
      <c r="F136" s="110">
        <f>IF(DATE($C136,F$105,1)&lt;Start_Date,0,IF(DATE($C136,F$105,1)&gt;DATE(YEAR(Expected_COD)+25,MONTH(Expected_COD),1),0,INDEX(Part_IV!$G$19:$G$43,$C136-Table_Year_1+IF(F$105&lt;=MONTH(Expected_COD),0,1),1)))</f>
        <v>0</v>
      </c>
      <c r="G136" s="110">
        <f>IF(DATE($C136,G$105,1)&lt;Start_Date,0,IF(DATE($C136,G$105,1)&gt;DATE(YEAR(Expected_COD)+25,MONTH(Expected_COD),1),0,INDEX(Part_IV!$G$19:$G$43,$C136-Table_Year_1+IF(G$105&lt;=MONTH(Expected_COD),0,1),1)))</f>
        <v>0</v>
      </c>
      <c r="H136" s="110">
        <f>IF(DATE($C136,H$105,1)&lt;Start_Date,0,IF(DATE($C136,H$105,1)&gt;DATE(YEAR(Expected_COD)+25,MONTH(Expected_COD),1),0,INDEX(Part_IV!$G$19:$G$43,$C136-Table_Year_1+IF(H$105&lt;=MONTH(Expected_COD),0,1),1)))</f>
        <v>0</v>
      </c>
      <c r="I136" s="110">
        <f>IF(DATE($C136,I$105,1)&lt;Start_Date,0,IF(DATE($C136,I$105,1)&gt;DATE(YEAR(Expected_COD)+25,MONTH(Expected_COD),1),0,INDEX(Part_IV!$G$19:$G$43,$C136-Table_Year_1+IF(I$105&lt;=MONTH(Expected_COD),0,1),1)))</f>
        <v>0</v>
      </c>
      <c r="J136" s="110">
        <f>IF(DATE($C136,J$105,1)&lt;Start_Date,0,IF(DATE($C136,J$105,1)&gt;DATE(YEAR(Expected_COD)+25,MONTH(Expected_COD),1),0,INDEX(Part_IV!$G$19:$G$43,$C136-Table_Year_1+IF(J$105&lt;=MONTH(Expected_COD),0,1),1)))</f>
        <v>0</v>
      </c>
      <c r="K136" s="110">
        <f>IF(DATE($C136,K$105,1)&lt;Start_Date,0,IF(DATE($C136,K$105,1)&gt;DATE(YEAR(Expected_COD)+25,MONTH(Expected_COD),1),0,INDEX(Part_IV!$G$19:$G$43,$C136-Table_Year_1+IF(K$105&lt;=MONTH(Expected_COD),0,1),1)))</f>
        <v>0</v>
      </c>
      <c r="L136" s="110">
        <f>IF(DATE($C136,L$105,1)&lt;Start_Date,0,IF(DATE($C136,L$105,1)&gt;DATE(YEAR(Expected_COD)+25,MONTH(Expected_COD),1),0,INDEX(Part_IV!$G$19:$G$43,$C136-Table_Year_1+IF(L$105&lt;=MONTH(Expected_COD),0,1),1)))</f>
        <v>0</v>
      </c>
      <c r="M136" s="110">
        <f>IF(DATE($C136,M$105,1)&lt;Start_Date,0,IF(DATE($C136,M$105,1)&gt;DATE(YEAR(Expected_COD)+25,MONTH(Expected_COD),1),0,INDEX(Part_IV!$G$19:$G$43,$C136-Table_Year_1+IF(M$105&lt;=MONTH(Expected_COD),0,1),1)))</f>
        <v>0</v>
      </c>
      <c r="N136" s="110">
        <f>IF(DATE($C136,N$105,1)&lt;Start_Date,0,IF(DATE($C136,N$105,1)&gt;DATE(YEAR(Expected_COD)+25,MONTH(Expected_COD),1),0,INDEX(Part_IV!$G$19:$G$43,$C136-Table_Year_1+IF(N$105&lt;=MONTH(Expected_COD),0,1),1)))</f>
        <v>0</v>
      </c>
      <c r="O136" s="110">
        <f>IF(DATE($C136,O$105,1)&lt;Start_Date,0,IF(DATE($C136,O$105,1)&gt;DATE(YEAR(Expected_COD)+25,MONTH(Expected_COD),1),0,INDEX(Part_IV!$G$19:$G$43,$C136-Table_Year_1+IF(O$105&lt;=MONTH(Expected_COD),0,1),1)))</f>
        <v>0</v>
      </c>
      <c r="P136" s="36"/>
      <c r="Q136" s="112"/>
      <c r="R136" s="11"/>
      <c r="S136" s="4"/>
      <c r="T136" s="17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5">
      <c r="A137" s="4"/>
      <c r="B137" s="10"/>
      <c r="C137" s="94">
        <f t="shared" si="27"/>
        <v>2051</v>
      </c>
      <c r="D137" s="110">
        <f>IF(DATE($C137,D$105,1)&lt;Start_Date,0,IF(DATE($C137,D$105,1)&gt;DATE(YEAR(Expected_COD)+25,MONTH(Expected_COD),1),0,INDEX(Part_IV!$G$19:$G$43,$C137-Table_Year_1+IF(D$105&lt;=MONTH(Expected_COD),0,1),1)))</f>
        <v>0</v>
      </c>
      <c r="E137" s="110">
        <f>IF(DATE($C137,E$105,1)&lt;Start_Date,0,IF(DATE($C137,E$105,1)&gt;DATE(YEAR(Expected_COD)+25,MONTH(Expected_COD),1),0,INDEX(Part_IV!$G$19:$G$43,$C137-Table_Year_1+IF(E$105&lt;=MONTH(Expected_COD),0,1),1)))</f>
        <v>0</v>
      </c>
      <c r="F137" s="110">
        <f>IF(DATE($C137,F$105,1)&lt;Start_Date,0,IF(DATE($C137,F$105,1)&gt;DATE(YEAR(Expected_COD)+25,MONTH(Expected_COD),1),0,INDEX(Part_IV!$G$19:$G$43,$C137-Table_Year_1+IF(F$105&lt;=MONTH(Expected_COD),0,1),1)))</f>
        <v>0</v>
      </c>
      <c r="G137" s="110">
        <f>IF(DATE($C137,G$105,1)&lt;Start_Date,0,IF(DATE($C137,G$105,1)&gt;DATE(YEAR(Expected_COD)+25,MONTH(Expected_COD),1),0,INDEX(Part_IV!$G$19:$G$43,$C137-Table_Year_1+IF(G$105&lt;=MONTH(Expected_COD),0,1),1)))</f>
        <v>0</v>
      </c>
      <c r="H137" s="110">
        <f>IF(DATE($C137,H$105,1)&lt;Start_Date,0,IF(DATE($C137,H$105,1)&gt;DATE(YEAR(Expected_COD)+25,MONTH(Expected_COD),1),0,INDEX(Part_IV!$G$19:$G$43,$C137-Table_Year_1+IF(H$105&lt;=MONTH(Expected_COD),0,1),1)))</f>
        <v>0</v>
      </c>
      <c r="I137" s="110">
        <f>IF(DATE($C137,I$105,1)&lt;Start_Date,0,IF(DATE($C137,I$105,1)&gt;DATE(YEAR(Expected_COD)+25,MONTH(Expected_COD),1),0,INDEX(Part_IV!$G$19:$G$43,$C137-Table_Year_1+IF(I$105&lt;=MONTH(Expected_COD),0,1),1)))</f>
        <v>0</v>
      </c>
      <c r="J137" s="110">
        <f>IF(DATE($C137,J$105,1)&lt;Start_Date,0,IF(DATE($C137,J$105,1)&gt;DATE(YEAR(Expected_COD)+25,MONTH(Expected_COD),1),0,INDEX(Part_IV!$G$19:$G$43,$C137-Table_Year_1+IF(J$105&lt;=MONTH(Expected_COD),0,1),1)))</f>
        <v>0</v>
      </c>
      <c r="K137" s="110">
        <f>IF(DATE($C137,K$105,1)&lt;Start_Date,0,IF(DATE($C137,K$105,1)&gt;DATE(YEAR(Expected_COD)+25,MONTH(Expected_COD),1),0,INDEX(Part_IV!$G$19:$G$43,$C137-Table_Year_1+IF(K$105&lt;=MONTH(Expected_COD),0,1),1)))</f>
        <v>0</v>
      </c>
      <c r="L137" s="110">
        <f>IF(DATE($C137,L$105,1)&lt;Start_Date,0,IF(DATE($C137,L$105,1)&gt;DATE(YEAR(Expected_COD)+25,MONTH(Expected_COD),1),0,INDEX(Part_IV!$G$19:$G$43,$C137-Table_Year_1+IF(L$105&lt;=MONTH(Expected_COD),0,1),1)))</f>
        <v>0</v>
      </c>
      <c r="M137" s="110">
        <f>IF(DATE($C137,M$105,1)&lt;Start_Date,0,IF(DATE($C137,M$105,1)&gt;DATE(YEAR(Expected_COD)+25,MONTH(Expected_COD),1),0,INDEX(Part_IV!$G$19:$G$43,$C137-Table_Year_1+IF(M$105&lt;=MONTH(Expected_COD),0,1),1)))</f>
        <v>0</v>
      </c>
      <c r="N137" s="110">
        <f>IF(DATE($C137,N$105,1)&lt;Start_Date,0,IF(DATE($C137,N$105,1)&gt;DATE(YEAR(Expected_COD)+25,MONTH(Expected_COD),1),0,INDEX(Part_IV!$G$19:$G$43,$C137-Table_Year_1+IF(N$105&lt;=MONTH(Expected_COD),0,1),1)))</f>
        <v>0</v>
      </c>
      <c r="O137" s="110">
        <f>IF(DATE($C137,O$105,1)&lt;Start_Date,0,IF(DATE($C137,O$105,1)&gt;DATE(YEAR(Expected_COD)+25,MONTH(Expected_COD),1),0,INDEX(Part_IV!$G$19:$G$43,$C137-Table_Year_1+IF(O$105&lt;=MONTH(Expected_COD),0,1),1)))</f>
        <v>0</v>
      </c>
      <c r="P137" s="36"/>
      <c r="Q137" s="112"/>
      <c r="R137" s="11"/>
      <c r="S137" s="4"/>
      <c r="T137" s="17" t="s">
        <v>144</v>
      </c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4"/>
      <c r="B138" s="13"/>
      <c r="C138" s="14"/>
      <c r="D138" s="14"/>
      <c r="E138" s="14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15"/>
      <c r="S138" s="4"/>
      <c r="T138" s="17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4"/>
      <c r="B139" s="113"/>
      <c r="C139" s="113"/>
      <c r="D139" s="113"/>
      <c r="E139" s="113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3"/>
      <c r="S139" s="4"/>
      <c r="T139" s="17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5.75" x14ac:dyDescent="0.25">
      <c r="A140" s="4"/>
      <c r="B140" s="6"/>
      <c r="C140" s="145" t="str">
        <f>Part_I!$C$2</f>
        <v>DRAFT / All Contents Subject to Further Deliberation and Final Decision</v>
      </c>
      <c r="D140" s="7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9"/>
      <c r="S140" s="4"/>
      <c r="T140" s="17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.75" x14ac:dyDescent="0.3">
      <c r="A141" s="4"/>
      <c r="B141" s="10"/>
      <c r="C141" s="158" t="str">
        <f>Part_I!$C$3</f>
        <v>Offer Data Form</v>
      </c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1"/>
      <c r="S141" s="4"/>
      <c r="T141" s="17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x14ac:dyDescent="0.25">
      <c r="A142" s="4"/>
      <c r="B142" s="10"/>
      <c r="C142" s="159" t="str">
        <f>Part_I!$C$4</f>
        <v>NYSERDA RFP No.  ORECRFP18-1</v>
      </c>
      <c r="D142" s="159"/>
      <c r="E142" s="159"/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1"/>
      <c r="S142" s="4"/>
      <c r="T142" s="17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5.75" x14ac:dyDescent="0.25">
      <c r="A143" s="4"/>
      <c r="B143" s="10"/>
      <c r="C143" s="159" t="s">
        <v>75</v>
      </c>
      <c r="D143" s="159"/>
      <c r="E143" s="159"/>
      <c r="F143" s="159"/>
      <c r="G143" s="159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1"/>
      <c r="S143" s="4"/>
      <c r="T143" s="17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9.75" customHeight="1" x14ac:dyDescent="0.25">
      <c r="A144" s="4"/>
      <c r="B144" s="1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1"/>
      <c r="S144" s="4"/>
      <c r="T144" s="17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5" customHeight="1" x14ac:dyDescent="0.25">
      <c r="A145" s="4"/>
      <c r="B145" s="10"/>
      <c r="C145" s="12" t="str">
        <f>Part_I!$C$9</f>
        <v>Proposer Name</v>
      </c>
      <c r="D145" s="12"/>
      <c r="E145" s="12"/>
      <c r="F145" s="12"/>
      <c r="G145" s="12"/>
      <c r="H145" s="173" t="str">
        <f>Project_Sponsor</f>
        <v xml:space="preserve">  </v>
      </c>
      <c r="I145" s="173"/>
      <c r="J145" s="173"/>
      <c r="K145" s="173"/>
      <c r="L145" s="173"/>
      <c r="M145" s="173"/>
      <c r="N145" s="173"/>
      <c r="O145" s="173"/>
      <c r="P145" s="173"/>
      <c r="Q145" s="12"/>
      <c r="R145" s="11"/>
      <c r="S145" s="4"/>
      <c r="T145" s="17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5">
      <c r="A146" s="4"/>
      <c r="B146" s="10"/>
      <c r="C146" s="12" t="str">
        <f>Part_I!$C$11</f>
        <v>Offshore Wind Generation Facility Name</v>
      </c>
      <c r="D146" s="12"/>
      <c r="E146" s="12"/>
      <c r="F146" s="12"/>
      <c r="G146" s="12"/>
      <c r="H146" s="173" t="str">
        <f>Facility_Name</f>
        <v xml:space="preserve">  </v>
      </c>
      <c r="I146" s="173"/>
      <c r="J146" s="173"/>
      <c r="K146" s="173"/>
      <c r="L146" s="173"/>
      <c r="M146" s="173"/>
      <c r="N146" s="173"/>
      <c r="O146" s="173"/>
      <c r="P146" s="173"/>
      <c r="Q146" s="32"/>
      <c r="R146" s="11"/>
      <c r="S146" s="4"/>
      <c r="T146" s="17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4"/>
      <c r="B147" s="10"/>
      <c r="C147" s="12" t="str">
        <f>Part_I!$C$16</f>
        <v>Offer Data Form ID Name</v>
      </c>
      <c r="D147" s="12"/>
      <c r="E147" s="12"/>
      <c r="F147" s="12"/>
      <c r="G147" s="12"/>
      <c r="H147" s="174" t="str">
        <f>Offer_Data_Form_ID_Name</f>
        <v/>
      </c>
      <c r="I147" s="174"/>
      <c r="J147" s="174"/>
      <c r="K147" s="174"/>
      <c r="L147" s="174"/>
      <c r="M147" s="174"/>
      <c r="N147" s="174"/>
      <c r="O147" s="174"/>
      <c r="P147" s="174"/>
      <c r="Q147" s="32"/>
      <c r="R147" s="11"/>
      <c r="S147" s="4"/>
      <c r="T147" s="17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9.75" customHeight="1" x14ac:dyDescent="0.25">
      <c r="A148" s="4"/>
      <c r="B148" s="10"/>
      <c r="C148" s="12"/>
      <c r="D148" s="12"/>
      <c r="E148" s="12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11"/>
      <c r="S148" s="4"/>
      <c r="T148" s="17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4"/>
      <c r="B149" s="10"/>
      <c r="C149" s="184" t="str">
        <f>$C$11</f>
        <v>Price/Tenor Offer Type 1 - Level Price, 25-year Tenor</v>
      </c>
      <c r="D149" s="184"/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1"/>
      <c r="S149" s="4"/>
      <c r="T149" s="17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4"/>
      <c r="B150" s="10"/>
      <c r="C150" s="184" t="s">
        <v>80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1"/>
      <c r="S150" s="4"/>
      <c r="T150" s="17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1.25" customHeight="1" x14ac:dyDescent="0.25">
      <c r="A151" s="4"/>
      <c r="B151" s="10"/>
      <c r="C151" s="92"/>
      <c r="D151" s="47">
        <v>1</v>
      </c>
      <c r="E151" s="47">
        <f>D151+1</f>
        <v>2</v>
      </c>
      <c r="F151" s="47">
        <f t="shared" ref="F151" si="28">E151+1</f>
        <v>3</v>
      </c>
      <c r="G151" s="47">
        <f t="shared" ref="G151" si="29">F151+1</f>
        <v>4</v>
      </c>
      <c r="H151" s="47">
        <f t="shared" ref="H151" si="30">G151+1</f>
        <v>5</v>
      </c>
      <c r="I151" s="47">
        <f t="shared" ref="I151" si="31">H151+1</f>
        <v>6</v>
      </c>
      <c r="J151" s="47">
        <f t="shared" ref="J151" si="32">I151+1</f>
        <v>7</v>
      </c>
      <c r="K151" s="47">
        <f t="shared" ref="K151" si="33">J151+1</f>
        <v>8</v>
      </c>
      <c r="L151" s="47">
        <f t="shared" ref="L151" si="34">K151+1</f>
        <v>9</v>
      </c>
      <c r="M151" s="47">
        <f t="shared" ref="M151" si="35">L151+1</f>
        <v>10</v>
      </c>
      <c r="N151" s="47">
        <f t="shared" ref="N151" si="36">M151+1</f>
        <v>11</v>
      </c>
      <c r="O151" s="47">
        <f t="shared" ref="O151" si="37">N151+1</f>
        <v>12</v>
      </c>
      <c r="P151" s="92"/>
      <c r="Q151" s="92"/>
      <c r="R151" s="11"/>
      <c r="S151" s="4"/>
      <c r="T151" s="17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4"/>
      <c r="B152" s="10"/>
      <c r="C152" s="94" t="s">
        <v>9</v>
      </c>
      <c r="D152" s="94" t="s">
        <v>10</v>
      </c>
      <c r="E152" s="94" t="s">
        <v>11</v>
      </c>
      <c r="F152" s="44" t="s">
        <v>12</v>
      </c>
      <c r="G152" s="44" t="s">
        <v>13</v>
      </c>
      <c r="H152" s="44" t="s">
        <v>14</v>
      </c>
      <c r="I152" s="44" t="s">
        <v>15</v>
      </c>
      <c r="J152" s="44" t="s">
        <v>16</v>
      </c>
      <c r="K152" s="44" t="s">
        <v>17</v>
      </c>
      <c r="L152" s="44" t="s">
        <v>18</v>
      </c>
      <c r="M152" s="44" t="s">
        <v>19</v>
      </c>
      <c r="N152" s="44" t="s">
        <v>20</v>
      </c>
      <c r="O152" s="44" t="s">
        <v>21</v>
      </c>
      <c r="P152" s="34"/>
      <c r="Q152" s="44" t="s">
        <v>25</v>
      </c>
      <c r="R152" s="11"/>
      <c r="S152" s="4"/>
      <c r="T152" s="17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4"/>
      <c r="B153" s="10"/>
      <c r="C153" s="94">
        <f>Early_Year</f>
        <v>2021</v>
      </c>
      <c r="D153" s="115">
        <f>D107*Part_III!D145/1000</f>
        <v>0</v>
      </c>
      <c r="E153" s="115">
        <f>E107*Part_III!E145/1000</f>
        <v>0</v>
      </c>
      <c r="F153" s="115">
        <f>F107*Part_III!F145/1000</f>
        <v>0</v>
      </c>
      <c r="G153" s="115">
        <f>G107*Part_III!G145/1000</f>
        <v>0</v>
      </c>
      <c r="H153" s="115">
        <f>H107*Part_III!H145/1000</f>
        <v>0</v>
      </c>
      <c r="I153" s="115">
        <f>I107*Part_III!I145/1000</f>
        <v>0</v>
      </c>
      <c r="J153" s="115">
        <f>J107*Part_III!J145/1000</f>
        <v>0</v>
      </c>
      <c r="K153" s="115">
        <f>K107*Part_III!K145/1000</f>
        <v>0</v>
      </c>
      <c r="L153" s="115">
        <f>L107*Part_III!L145/1000</f>
        <v>0</v>
      </c>
      <c r="M153" s="115">
        <f>M107*Part_III!M145/1000</f>
        <v>0</v>
      </c>
      <c r="N153" s="115">
        <f>N107*Part_III!N145/1000</f>
        <v>0</v>
      </c>
      <c r="O153" s="115">
        <f>O107*Part_III!O145/1000</f>
        <v>0</v>
      </c>
      <c r="P153" s="36"/>
      <c r="Q153" s="115">
        <f>SUM(D153:O153)</f>
        <v>0</v>
      </c>
      <c r="R153" s="11"/>
      <c r="S153" s="4"/>
      <c r="T153" s="17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4"/>
      <c r="B154" s="10"/>
      <c r="C154" s="94">
        <f>C153+1</f>
        <v>2022</v>
      </c>
      <c r="D154" s="115">
        <f>D108*Part_III!D146/1000</f>
        <v>0</v>
      </c>
      <c r="E154" s="115">
        <f>E108*Part_III!E146/1000</f>
        <v>0</v>
      </c>
      <c r="F154" s="115">
        <f>F108*Part_III!F146/1000</f>
        <v>0</v>
      </c>
      <c r="G154" s="115">
        <f>G108*Part_III!G146/1000</f>
        <v>0</v>
      </c>
      <c r="H154" s="115">
        <f>H108*Part_III!H146/1000</f>
        <v>0</v>
      </c>
      <c r="I154" s="115">
        <f>I108*Part_III!I146/1000</f>
        <v>0</v>
      </c>
      <c r="J154" s="115">
        <f>J108*Part_III!J146/1000</f>
        <v>0</v>
      </c>
      <c r="K154" s="115">
        <f>K108*Part_III!K146/1000</f>
        <v>0</v>
      </c>
      <c r="L154" s="115">
        <f>L108*Part_III!L146/1000</f>
        <v>0</v>
      </c>
      <c r="M154" s="115">
        <f>M108*Part_III!M146/1000</f>
        <v>0</v>
      </c>
      <c r="N154" s="115">
        <f>N108*Part_III!N146/1000</f>
        <v>0</v>
      </c>
      <c r="O154" s="115">
        <f>O108*Part_III!O146/1000</f>
        <v>0</v>
      </c>
      <c r="P154" s="36"/>
      <c r="Q154" s="115">
        <f t="shared" ref="Q154:Q183" si="38">SUM(D154:O154)</f>
        <v>0</v>
      </c>
      <c r="R154" s="11"/>
      <c r="S154" s="4"/>
      <c r="T154" s="17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4"/>
      <c r="B155" s="10"/>
      <c r="C155" s="94">
        <f t="shared" ref="C155:C183" si="39">C154+1</f>
        <v>2023</v>
      </c>
      <c r="D155" s="115">
        <f>D109*Part_III!D147/1000</f>
        <v>0</v>
      </c>
      <c r="E155" s="115">
        <f>E109*Part_III!E147/1000</f>
        <v>0</v>
      </c>
      <c r="F155" s="115">
        <f>F109*Part_III!F147/1000</f>
        <v>0</v>
      </c>
      <c r="G155" s="115">
        <f>G109*Part_III!G147/1000</f>
        <v>0</v>
      </c>
      <c r="H155" s="115">
        <f>H109*Part_III!H147/1000</f>
        <v>0</v>
      </c>
      <c r="I155" s="115">
        <f>I109*Part_III!I147/1000</f>
        <v>0</v>
      </c>
      <c r="J155" s="115">
        <f>J109*Part_III!J147/1000</f>
        <v>0</v>
      </c>
      <c r="K155" s="115">
        <f>K109*Part_III!K147/1000</f>
        <v>0</v>
      </c>
      <c r="L155" s="115">
        <f>L109*Part_III!L147/1000</f>
        <v>0</v>
      </c>
      <c r="M155" s="115">
        <f>M109*Part_III!M147/1000</f>
        <v>0</v>
      </c>
      <c r="N155" s="115">
        <f>N109*Part_III!N147/1000</f>
        <v>0</v>
      </c>
      <c r="O155" s="115">
        <f>O109*Part_III!O147/1000</f>
        <v>0</v>
      </c>
      <c r="P155" s="36"/>
      <c r="Q155" s="115">
        <f t="shared" si="38"/>
        <v>0</v>
      </c>
      <c r="R155" s="11"/>
      <c r="S155" s="4"/>
      <c r="T155" s="17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4"/>
      <c r="B156" s="10"/>
      <c r="C156" s="94">
        <f t="shared" si="39"/>
        <v>2024</v>
      </c>
      <c r="D156" s="115">
        <f>D110*Part_III!D148/1000</f>
        <v>0</v>
      </c>
      <c r="E156" s="115">
        <f>E110*Part_III!E148/1000</f>
        <v>0</v>
      </c>
      <c r="F156" s="115">
        <f>F110*Part_III!F148/1000</f>
        <v>0</v>
      </c>
      <c r="G156" s="115">
        <f>G110*Part_III!G148/1000</f>
        <v>0</v>
      </c>
      <c r="H156" s="115">
        <f>H110*Part_III!H148/1000</f>
        <v>0</v>
      </c>
      <c r="I156" s="115">
        <f>I110*Part_III!I148/1000</f>
        <v>0</v>
      </c>
      <c r="J156" s="115">
        <f>J110*Part_III!J148/1000</f>
        <v>0</v>
      </c>
      <c r="K156" s="115">
        <f>K110*Part_III!K148/1000</f>
        <v>0</v>
      </c>
      <c r="L156" s="115">
        <f>L110*Part_III!L148/1000</f>
        <v>0</v>
      </c>
      <c r="M156" s="115">
        <f>M110*Part_III!M148/1000</f>
        <v>0</v>
      </c>
      <c r="N156" s="115">
        <f>N110*Part_III!N148/1000</f>
        <v>0</v>
      </c>
      <c r="O156" s="115">
        <f>O110*Part_III!O148/1000</f>
        <v>0</v>
      </c>
      <c r="P156" s="36"/>
      <c r="Q156" s="115">
        <f t="shared" si="38"/>
        <v>0</v>
      </c>
      <c r="R156" s="11"/>
      <c r="S156" s="4"/>
      <c r="T156" s="17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4"/>
      <c r="B157" s="10"/>
      <c r="C157" s="94">
        <f t="shared" si="39"/>
        <v>2025</v>
      </c>
      <c r="D157" s="115">
        <f>D111*Part_III!D149/1000</f>
        <v>0</v>
      </c>
      <c r="E157" s="115">
        <f>E111*Part_III!E149/1000</f>
        <v>0</v>
      </c>
      <c r="F157" s="115">
        <f>F111*Part_III!F149/1000</f>
        <v>0</v>
      </c>
      <c r="G157" s="115">
        <f>G111*Part_III!G149/1000</f>
        <v>0</v>
      </c>
      <c r="H157" s="115">
        <f>H111*Part_III!H149/1000</f>
        <v>0</v>
      </c>
      <c r="I157" s="115">
        <f>I111*Part_III!I149/1000</f>
        <v>0</v>
      </c>
      <c r="J157" s="115">
        <f>J111*Part_III!J149/1000</f>
        <v>0</v>
      </c>
      <c r="K157" s="115">
        <f>K111*Part_III!K149/1000</f>
        <v>0</v>
      </c>
      <c r="L157" s="115">
        <f>L111*Part_III!L149/1000</f>
        <v>0</v>
      </c>
      <c r="M157" s="115">
        <f>M111*Part_III!M149/1000</f>
        <v>0</v>
      </c>
      <c r="N157" s="115">
        <f>N111*Part_III!N149/1000</f>
        <v>0</v>
      </c>
      <c r="O157" s="115">
        <f>O111*Part_III!O149/1000</f>
        <v>0</v>
      </c>
      <c r="P157" s="36"/>
      <c r="Q157" s="115">
        <f t="shared" si="38"/>
        <v>0</v>
      </c>
      <c r="R157" s="11"/>
      <c r="S157" s="4"/>
      <c r="T157" s="17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4"/>
      <c r="B158" s="10"/>
      <c r="C158" s="94">
        <f t="shared" si="39"/>
        <v>2026</v>
      </c>
      <c r="D158" s="115">
        <f>D112*Part_III!D150/1000</f>
        <v>0</v>
      </c>
      <c r="E158" s="115">
        <f>E112*Part_III!E150/1000</f>
        <v>0</v>
      </c>
      <c r="F158" s="115">
        <f>F112*Part_III!F150/1000</f>
        <v>0</v>
      </c>
      <c r="G158" s="115">
        <f>G112*Part_III!G150/1000</f>
        <v>0</v>
      </c>
      <c r="H158" s="115">
        <f>H112*Part_III!H150/1000</f>
        <v>0</v>
      </c>
      <c r="I158" s="115">
        <f>I112*Part_III!I150/1000</f>
        <v>0</v>
      </c>
      <c r="J158" s="115">
        <f>J112*Part_III!J150/1000</f>
        <v>0</v>
      </c>
      <c r="K158" s="115">
        <f>K112*Part_III!K150/1000</f>
        <v>0</v>
      </c>
      <c r="L158" s="115">
        <f>L112*Part_III!L150/1000</f>
        <v>0</v>
      </c>
      <c r="M158" s="115">
        <f>M112*Part_III!M150/1000</f>
        <v>0</v>
      </c>
      <c r="N158" s="115">
        <f>N112*Part_III!N150/1000</f>
        <v>0</v>
      </c>
      <c r="O158" s="115">
        <f>O112*Part_III!O150/1000</f>
        <v>0</v>
      </c>
      <c r="P158" s="36"/>
      <c r="Q158" s="115">
        <f t="shared" si="38"/>
        <v>0</v>
      </c>
      <c r="R158" s="11"/>
      <c r="S158" s="4"/>
      <c r="T158" s="17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4"/>
      <c r="B159" s="10"/>
      <c r="C159" s="94">
        <f t="shared" si="39"/>
        <v>2027</v>
      </c>
      <c r="D159" s="115">
        <f>D113*Part_III!D151/1000</f>
        <v>0</v>
      </c>
      <c r="E159" s="115">
        <f>E113*Part_III!E151/1000</f>
        <v>0</v>
      </c>
      <c r="F159" s="115">
        <f>F113*Part_III!F151/1000</f>
        <v>0</v>
      </c>
      <c r="G159" s="115">
        <f>G113*Part_III!G151/1000</f>
        <v>0</v>
      </c>
      <c r="H159" s="115">
        <f>H113*Part_III!H151/1000</f>
        <v>0</v>
      </c>
      <c r="I159" s="115">
        <f>I113*Part_III!I151/1000</f>
        <v>0</v>
      </c>
      <c r="J159" s="115">
        <f>J113*Part_III!J151/1000</f>
        <v>0</v>
      </c>
      <c r="K159" s="115">
        <f>K113*Part_III!K151/1000</f>
        <v>0</v>
      </c>
      <c r="L159" s="115">
        <f>L113*Part_III!L151/1000</f>
        <v>0</v>
      </c>
      <c r="M159" s="115">
        <f>M113*Part_III!M151/1000</f>
        <v>0</v>
      </c>
      <c r="N159" s="115">
        <f>N113*Part_III!N151/1000</f>
        <v>0</v>
      </c>
      <c r="O159" s="115">
        <f>O113*Part_III!O151/1000</f>
        <v>0</v>
      </c>
      <c r="P159" s="36"/>
      <c r="Q159" s="115">
        <f t="shared" si="38"/>
        <v>0</v>
      </c>
      <c r="R159" s="11"/>
      <c r="S159" s="4"/>
      <c r="T159" s="17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4"/>
      <c r="B160" s="10"/>
      <c r="C160" s="94">
        <f t="shared" si="39"/>
        <v>2028</v>
      </c>
      <c r="D160" s="115">
        <f>D114*Part_III!D152/1000</f>
        <v>0</v>
      </c>
      <c r="E160" s="115">
        <f>E114*Part_III!E152/1000</f>
        <v>0</v>
      </c>
      <c r="F160" s="115">
        <f>F114*Part_III!F152/1000</f>
        <v>0</v>
      </c>
      <c r="G160" s="115">
        <f>G114*Part_III!G152/1000</f>
        <v>0</v>
      </c>
      <c r="H160" s="115">
        <f>H114*Part_III!H152/1000</f>
        <v>0</v>
      </c>
      <c r="I160" s="115">
        <f>I114*Part_III!I152/1000</f>
        <v>0</v>
      </c>
      <c r="J160" s="115">
        <f>J114*Part_III!J152/1000</f>
        <v>0</v>
      </c>
      <c r="K160" s="115">
        <f>K114*Part_III!K152/1000</f>
        <v>0</v>
      </c>
      <c r="L160" s="115">
        <f>L114*Part_III!L152/1000</f>
        <v>0</v>
      </c>
      <c r="M160" s="115">
        <f>M114*Part_III!M152/1000</f>
        <v>0</v>
      </c>
      <c r="N160" s="115">
        <f>N114*Part_III!N152/1000</f>
        <v>0</v>
      </c>
      <c r="O160" s="115">
        <f>O114*Part_III!O152/1000</f>
        <v>0</v>
      </c>
      <c r="P160" s="36"/>
      <c r="Q160" s="115">
        <f t="shared" si="38"/>
        <v>0</v>
      </c>
      <c r="R160" s="11"/>
      <c r="S160" s="4"/>
      <c r="T160" s="17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4"/>
      <c r="B161" s="10"/>
      <c r="C161" s="94">
        <f t="shared" si="39"/>
        <v>2029</v>
      </c>
      <c r="D161" s="115">
        <f>D115*Part_III!D153/1000</f>
        <v>0</v>
      </c>
      <c r="E161" s="115">
        <f>E115*Part_III!E153/1000</f>
        <v>0</v>
      </c>
      <c r="F161" s="115">
        <f>F115*Part_III!F153/1000</f>
        <v>0</v>
      </c>
      <c r="G161" s="115">
        <f>G115*Part_III!G153/1000</f>
        <v>0</v>
      </c>
      <c r="H161" s="115">
        <f>H115*Part_III!H153/1000</f>
        <v>0</v>
      </c>
      <c r="I161" s="115">
        <f>I115*Part_III!I153/1000</f>
        <v>0</v>
      </c>
      <c r="J161" s="115">
        <f>J115*Part_III!J153/1000</f>
        <v>0</v>
      </c>
      <c r="K161" s="115">
        <f>K115*Part_III!K153/1000</f>
        <v>0</v>
      </c>
      <c r="L161" s="115">
        <f>L115*Part_III!L153/1000</f>
        <v>0</v>
      </c>
      <c r="M161" s="115">
        <f>M115*Part_III!M153/1000</f>
        <v>0</v>
      </c>
      <c r="N161" s="115">
        <f>N115*Part_III!N153/1000</f>
        <v>0</v>
      </c>
      <c r="O161" s="115">
        <f>O115*Part_III!O153/1000</f>
        <v>0</v>
      </c>
      <c r="P161" s="36"/>
      <c r="Q161" s="115">
        <f t="shared" si="38"/>
        <v>0</v>
      </c>
      <c r="R161" s="11"/>
      <c r="S161" s="4"/>
      <c r="T161" s="17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4"/>
      <c r="B162" s="10"/>
      <c r="C162" s="94">
        <f t="shared" si="39"/>
        <v>2030</v>
      </c>
      <c r="D162" s="115">
        <f>D116*Part_III!D154/1000</f>
        <v>0</v>
      </c>
      <c r="E162" s="115">
        <f>E116*Part_III!E154/1000</f>
        <v>0</v>
      </c>
      <c r="F162" s="115">
        <f>F116*Part_III!F154/1000</f>
        <v>0</v>
      </c>
      <c r="G162" s="115">
        <f>G116*Part_III!G154/1000</f>
        <v>0</v>
      </c>
      <c r="H162" s="115">
        <f>H116*Part_III!H154/1000</f>
        <v>0</v>
      </c>
      <c r="I162" s="115">
        <f>I116*Part_III!I154/1000</f>
        <v>0</v>
      </c>
      <c r="J162" s="115">
        <f>J116*Part_III!J154/1000</f>
        <v>0</v>
      </c>
      <c r="K162" s="115">
        <f>K116*Part_III!K154/1000</f>
        <v>0</v>
      </c>
      <c r="L162" s="115">
        <f>L116*Part_III!L154/1000</f>
        <v>0</v>
      </c>
      <c r="M162" s="115">
        <f>M116*Part_III!M154/1000</f>
        <v>0</v>
      </c>
      <c r="N162" s="115">
        <f>N116*Part_III!N154/1000</f>
        <v>0</v>
      </c>
      <c r="O162" s="115">
        <f>O116*Part_III!O154/1000</f>
        <v>0</v>
      </c>
      <c r="P162" s="36"/>
      <c r="Q162" s="115">
        <f t="shared" si="38"/>
        <v>0</v>
      </c>
      <c r="R162" s="11"/>
      <c r="S162" s="4"/>
      <c r="T162" s="17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4"/>
      <c r="B163" s="10"/>
      <c r="C163" s="94">
        <f t="shared" si="39"/>
        <v>2031</v>
      </c>
      <c r="D163" s="115">
        <f>D117*Part_III!D155/1000</f>
        <v>0</v>
      </c>
      <c r="E163" s="115">
        <f>E117*Part_III!E155/1000</f>
        <v>0</v>
      </c>
      <c r="F163" s="115">
        <f>F117*Part_III!F155/1000</f>
        <v>0</v>
      </c>
      <c r="G163" s="115">
        <f>G117*Part_III!G155/1000</f>
        <v>0</v>
      </c>
      <c r="H163" s="115">
        <f>H117*Part_III!H155/1000</f>
        <v>0</v>
      </c>
      <c r="I163" s="115">
        <f>I117*Part_III!I155/1000</f>
        <v>0</v>
      </c>
      <c r="J163" s="115">
        <f>J117*Part_III!J155/1000</f>
        <v>0</v>
      </c>
      <c r="K163" s="115">
        <f>K117*Part_III!K155/1000</f>
        <v>0</v>
      </c>
      <c r="L163" s="115">
        <f>L117*Part_III!L155/1000</f>
        <v>0</v>
      </c>
      <c r="M163" s="115">
        <f>M117*Part_III!M155/1000</f>
        <v>0</v>
      </c>
      <c r="N163" s="115">
        <f>N117*Part_III!N155/1000</f>
        <v>0</v>
      </c>
      <c r="O163" s="115">
        <f>O117*Part_III!O155/1000</f>
        <v>0</v>
      </c>
      <c r="P163" s="36"/>
      <c r="Q163" s="115">
        <f t="shared" si="38"/>
        <v>0</v>
      </c>
      <c r="R163" s="11"/>
      <c r="S163" s="4"/>
      <c r="T163" s="17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4"/>
      <c r="B164" s="10"/>
      <c r="C164" s="94">
        <f t="shared" si="39"/>
        <v>2032</v>
      </c>
      <c r="D164" s="115">
        <f>D118*Part_III!D156/1000</f>
        <v>0</v>
      </c>
      <c r="E164" s="115">
        <f>E118*Part_III!E156/1000</f>
        <v>0</v>
      </c>
      <c r="F164" s="115">
        <f>F118*Part_III!F156/1000</f>
        <v>0</v>
      </c>
      <c r="G164" s="115">
        <f>G118*Part_III!G156/1000</f>
        <v>0</v>
      </c>
      <c r="H164" s="115">
        <f>H118*Part_III!H156/1000</f>
        <v>0</v>
      </c>
      <c r="I164" s="115">
        <f>I118*Part_III!I156/1000</f>
        <v>0</v>
      </c>
      <c r="J164" s="115">
        <f>J118*Part_III!J156/1000</f>
        <v>0</v>
      </c>
      <c r="K164" s="115">
        <f>K118*Part_III!K156/1000</f>
        <v>0</v>
      </c>
      <c r="L164" s="115">
        <f>L118*Part_III!L156/1000</f>
        <v>0</v>
      </c>
      <c r="M164" s="115">
        <f>M118*Part_III!M156/1000</f>
        <v>0</v>
      </c>
      <c r="N164" s="115">
        <f>N118*Part_III!N156/1000</f>
        <v>0</v>
      </c>
      <c r="O164" s="115">
        <f>O118*Part_III!O156/1000</f>
        <v>0</v>
      </c>
      <c r="P164" s="36"/>
      <c r="Q164" s="115">
        <f t="shared" si="38"/>
        <v>0</v>
      </c>
      <c r="R164" s="11"/>
      <c r="S164" s="4"/>
      <c r="T164" s="17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4"/>
      <c r="B165" s="10"/>
      <c r="C165" s="94">
        <f t="shared" si="39"/>
        <v>2033</v>
      </c>
      <c r="D165" s="115">
        <f>D119*Part_III!D157/1000</f>
        <v>0</v>
      </c>
      <c r="E165" s="115">
        <f>E119*Part_III!E157/1000</f>
        <v>0</v>
      </c>
      <c r="F165" s="115">
        <f>F119*Part_III!F157/1000</f>
        <v>0</v>
      </c>
      <c r="G165" s="115">
        <f>G119*Part_III!G157/1000</f>
        <v>0</v>
      </c>
      <c r="H165" s="115">
        <f>H119*Part_III!H157/1000</f>
        <v>0</v>
      </c>
      <c r="I165" s="115">
        <f>I119*Part_III!I157/1000</f>
        <v>0</v>
      </c>
      <c r="J165" s="115">
        <f>J119*Part_III!J157/1000</f>
        <v>0</v>
      </c>
      <c r="K165" s="115">
        <f>K119*Part_III!K157/1000</f>
        <v>0</v>
      </c>
      <c r="L165" s="115">
        <f>L119*Part_III!L157/1000</f>
        <v>0</v>
      </c>
      <c r="M165" s="115">
        <f>M119*Part_III!M157/1000</f>
        <v>0</v>
      </c>
      <c r="N165" s="115">
        <f>N119*Part_III!N157/1000</f>
        <v>0</v>
      </c>
      <c r="O165" s="115">
        <f>O119*Part_III!O157/1000</f>
        <v>0</v>
      </c>
      <c r="P165" s="36"/>
      <c r="Q165" s="115">
        <f t="shared" si="38"/>
        <v>0</v>
      </c>
      <c r="R165" s="11"/>
      <c r="S165" s="4"/>
      <c r="T165" s="17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4"/>
      <c r="B166" s="10"/>
      <c r="C166" s="94">
        <f t="shared" si="39"/>
        <v>2034</v>
      </c>
      <c r="D166" s="115">
        <f>D120*Part_III!D158/1000</f>
        <v>0</v>
      </c>
      <c r="E166" s="115">
        <f>E120*Part_III!E158/1000</f>
        <v>0</v>
      </c>
      <c r="F166" s="115">
        <f>F120*Part_III!F158/1000</f>
        <v>0</v>
      </c>
      <c r="G166" s="115">
        <f>G120*Part_III!G158/1000</f>
        <v>0</v>
      </c>
      <c r="H166" s="115">
        <f>H120*Part_III!H158/1000</f>
        <v>0</v>
      </c>
      <c r="I166" s="115">
        <f>I120*Part_III!I158/1000</f>
        <v>0</v>
      </c>
      <c r="J166" s="115">
        <f>J120*Part_III!J158/1000</f>
        <v>0</v>
      </c>
      <c r="K166" s="115">
        <f>K120*Part_III!K158/1000</f>
        <v>0</v>
      </c>
      <c r="L166" s="115">
        <f>L120*Part_III!L158/1000</f>
        <v>0</v>
      </c>
      <c r="M166" s="115">
        <f>M120*Part_III!M158/1000</f>
        <v>0</v>
      </c>
      <c r="N166" s="115">
        <f>N120*Part_III!N158/1000</f>
        <v>0</v>
      </c>
      <c r="O166" s="115">
        <f>O120*Part_III!O158/1000</f>
        <v>0</v>
      </c>
      <c r="P166" s="36"/>
      <c r="Q166" s="115">
        <f t="shared" si="38"/>
        <v>0</v>
      </c>
      <c r="R166" s="11"/>
      <c r="S166" s="4"/>
      <c r="T166" s="17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5">
      <c r="A167" s="4"/>
      <c r="B167" s="10"/>
      <c r="C167" s="94">
        <f t="shared" si="39"/>
        <v>2035</v>
      </c>
      <c r="D167" s="115">
        <f>D121*Part_III!D159/1000</f>
        <v>0</v>
      </c>
      <c r="E167" s="115">
        <f>E121*Part_III!E159/1000</f>
        <v>0</v>
      </c>
      <c r="F167" s="115">
        <f>F121*Part_III!F159/1000</f>
        <v>0</v>
      </c>
      <c r="G167" s="115">
        <f>G121*Part_III!G159/1000</f>
        <v>0</v>
      </c>
      <c r="H167" s="115">
        <f>H121*Part_III!H159/1000</f>
        <v>0</v>
      </c>
      <c r="I167" s="115">
        <f>I121*Part_III!I159/1000</f>
        <v>0</v>
      </c>
      <c r="J167" s="115">
        <f>J121*Part_III!J159/1000</f>
        <v>0</v>
      </c>
      <c r="K167" s="115">
        <f>K121*Part_III!K159/1000</f>
        <v>0</v>
      </c>
      <c r="L167" s="115">
        <f>L121*Part_III!L159/1000</f>
        <v>0</v>
      </c>
      <c r="M167" s="115">
        <f>M121*Part_III!M159/1000</f>
        <v>0</v>
      </c>
      <c r="N167" s="115">
        <f>N121*Part_III!N159/1000</f>
        <v>0</v>
      </c>
      <c r="O167" s="115">
        <f>O121*Part_III!O159/1000</f>
        <v>0</v>
      </c>
      <c r="P167" s="36"/>
      <c r="Q167" s="115">
        <f t="shared" si="38"/>
        <v>0</v>
      </c>
      <c r="R167" s="11"/>
      <c r="S167" s="4"/>
      <c r="T167" s="17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x14ac:dyDescent="0.25">
      <c r="A168" s="4"/>
      <c r="B168" s="10"/>
      <c r="C168" s="94">
        <f t="shared" si="39"/>
        <v>2036</v>
      </c>
      <c r="D168" s="115">
        <f>D122*Part_III!D160/1000</f>
        <v>0</v>
      </c>
      <c r="E168" s="115">
        <f>E122*Part_III!E160/1000</f>
        <v>0</v>
      </c>
      <c r="F168" s="115">
        <f>F122*Part_III!F160/1000</f>
        <v>0</v>
      </c>
      <c r="G168" s="115">
        <f>G122*Part_III!G160/1000</f>
        <v>0</v>
      </c>
      <c r="H168" s="115">
        <f>H122*Part_III!H160/1000</f>
        <v>0</v>
      </c>
      <c r="I168" s="115">
        <f>I122*Part_III!I160/1000</f>
        <v>0</v>
      </c>
      <c r="J168" s="115">
        <f>J122*Part_III!J160/1000</f>
        <v>0</v>
      </c>
      <c r="K168" s="115">
        <f>K122*Part_III!K160/1000</f>
        <v>0</v>
      </c>
      <c r="L168" s="115">
        <f>L122*Part_III!L160/1000</f>
        <v>0</v>
      </c>
      <c r="M168" s="115">
        <f>M122*Part_III!M160/1000</f>
        <v>0</v>
      </c>
      <c r="N168" s="115">
        <f>N122*Part_III!N160/1000</f>
        <v>0</v>
      </c>
      <c r="O168" s="115">
        <f>O122*Part_III!O160/1000</f>
        <v>0</v>
      </c>
      <c r="P168" s="36"/>
      <c r="Q168" s="115">
        <f t="shared" si="38"/>
        <v>0</v>
      </c>
      <c r="R168" s="11"/>
      <c r="S168" s="4"/>
      <c r="T168" s="17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x14ac:dyDescent="0.25">
      <c r="A169" s="4"/>
      <c r="B169" s="10"/>
      <c r="C169" s="94">
        <f t="shared" si="39"/>
        <v>2037</v>
      </c>
      <c r="D169" s="115">
        <f>D123*Part_III!D161/1000</f>
        <v>0</v>
      </c>
      <c r="E169" s="115">
        <f>E123*Part_III!E161/1000</f>
        <v>0</v>
      </c>
      <c r="F169" s="115">
        <f>F123*Part_III!F161/1000</f>
        <v>0</v>
      </c>
      <c r="G169" s="115">
        <f>G123*Part_III!G161/1000</f>
        <v>0</v>
      </c>
      <c r="H169" s="115">
        <f>H123*Part_III!H161/1000</f>
        <v>0</v>
      </c>
      <c r="I169" s="115">
        <f>I123*Part_III!I161/1000</f>
        <v>0</v>
      </c>
      <c r="J169" s="115">
        <f>J123*Part_III!J161/1000</f>
        <v>0</v>
      </c>
      <c r="K169" s="115">
        <f>K123*Part_III!K161/1000</f>
        <v>0</v>
      </c>
      <c r="L169" s="115">
        <f>L123*Part_III!L161/1000</f>
        <v>0</v>
      </c>
      <c r="M169" s="115">
        <f>M123*Part_III!M161/1000</f>
        <v>0</v>
      </c>
      <c r="N169" s="115">
        <f>N123*Part_III!N161/1000</f>
        <v>0</v>
      </c>
      <c r="O169" s="115">
        <f>O123*Part_III!O161/1000</f>
        <v>0</v>
      </c>
      <c r="P169" s="36"/>
      <c r="Q169" s="115">
        <f t="shared" si="38"/>
        <v>0</v>
      </c>
      <c r="R169" s="11"/>
      <c r="S169" s="4"/>
      <c r="T169" s="17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x14ac:dyDescent="0.25">
      <c r="A170" s="4"/>
      <c r="B170" s="10"/>
      <c r="C170" s="94">
        <f t="shared" si="39"/>
        <v>2038</v>
      </c>
      <c r="D170" s="115">
        <f>D124*Part_III!D162/1000</f>
        <v>0</v>
      </c>
      <c r="E170" s="115">
        <f>E124*Part_III!E162/1000</f>
        <v>0</v>
      </c>
      <c r="F170" s="115">
        <f>F124*Part_III!F162/1000</f>
        <v>0</v>
      </c>
      <c r="G170" s="115">
        <f>G124*Part_III!G162/1000</f>
        <v>0</v>
      </c>
      <c r="H170" s="115">
        <f>H124*Part_III!H162/1000</f>
        <v>0</v>
      </c>
      <c r="I170" s="115">
        <f>I124*Part_III!I162/1000</f>
        <v>0</v>
      </c>
      <c r="J170" s="115">
        <f>J124*Part_III!J162/1000</f>
        <v>0</v>
      </c>
      <c r="K170" s="115">
        <f>K124*Part_III!K162/1000</f>
        <v>0</v>
      </c>
      <c r="L170" s="115">
        <f>L124*Part_III!L162/1000</f>
        <v>0</v>
      </c>
      <c r="M170" s="115">
        <f>M124*Part_III!M162/1000</f>
        <v>0</v>
      </c>
      <c r="N170" s="115">
        <f>N124*Part_III!N162/1000</f>
        <v>0</v>
      </c>
      <c r="O170" s="115">
        <f>O124*Part_III!O162/1000</f>
        <v>0</v>
      </c>
      <c r="P170" s="36"/>
      <c r="Q170" s="115">
        <f t="shared" si="38"/>
        <v>0</v>
      </c>
      <c r="R170" s="11"/>
      <c r="S170" s="4"/>
      <c r="T170" s="17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x14ac:dyDescent="0.25">
      <c r="A171" s="4"/>
      <c r="B171" s="10"/>
      <c r="C171" s="94">
        <f t="shared" si="39"/>
        <v>2039</v>
      </c>
      <c r="D171" s="115">
        <f>D125*Part_III!D163/1000</f>
        <v>0</v>
      </c>
      <c r="E171" s="115">
        <f>E125*Part_III!E163/1000</f>
        <v>0</v>
      </c>
      <c r="F171" s="115">
        <f>F125*Part_III!F163/1000</f>
        <v>0</v>
      </c>
      <c r="G171" s="115">
        <f>G125*Part_III!G163/1000</f>
        <v>0</v>
      </c>
      <c r="H171" s="115">
        <f>H125*Part_III!H163/1000</f>
        <v>0</v>
      </c>
      <c r="I171" s="115">
        <f>I125*Part_III!I163/1000</f>
        <v>0</v>
      </c>
      <c r="J171" s="115">
        <f>J125*Part_III!J163/1000</f>
        <v>0</v>
      </c>
      <c r="K171" s="115">
        <f>K125*Part_III!K163/1000</f>
        <v>0</v>
      </c>
      <c r="L171" s="115">
        <f>L125*Part_III!L163/1000</f>
        <v>0</v>
      </c>
      <c r="M171" s="115">
        <f>M125*Part_III!M163/1000</f>
        <v>0</v>
      </c>
      <c r="N171" s="115">
        <f>N125*Part_III!N163/1000</f>
        <v>0</v>
      </c>
      <c r="O171" s="115">
        <f>O125*Part_III!O163/1000</f>
        <v>0</v>
      </c>
      <c r="P171" s="36"/>
      <c r="Q171" s="115">
        <f t="shared" si="38"/>
        <v>0</v>
      </c>
      <c r="R171" s="11"/>
      <c r="S171" s="4"/>
      <c r="T171" s="17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x14ac:dyDescent="0.25">
      <c r="A172" s="4"/>
      <c r="B172" s="10"/>
      <c r="C172" s="94">
        <f t="shared" si="39"/>
        <v>2040</v>
      </c>
      <c r="D172" s="115">
        <f>D126*Part_III!D164/1000</f>
        <v>0</v>
      </c>
      <c r="E172" s="115">
        <f>E126*Part_III!E164/1000</f>
        <v>0</v>
      </c>
      <c r="F172" s="115">
        <f>F126*Part_III!F164/1000</f>
        <v>0</v>
      </c>
      <c r="G172" s="115">
        <f>G126*Part_III!G164/1000</f>
        <v>0</v>
      </c>
      <c r="H172" s="115">
        <f>H126*Part_III!H164/1000</f>
        <v>0</v>
      </c>
      <c r="I172" s="115">
        <f>I126*Part_III!I164/1000</f>
        <v>0</v>
      </c>
      <c r="J172" s="115">
        <f>J126*Part_III!J164/1000</f>
        <v>0</v>
      </c>
      <c r="K172" s="115">
        <f>K126*Part_III!K164/1000</f>
        <v>0</v>
      </c>
      <c r="L172" s="115">
        <f>L126*Part_III!L164/1000</f>
        <v>0</v>
      </c>
      <c r="M172" s="115">
        <f>M126*Part_III!M164/1000</f>
        <v>0</v>
      </c>
      <c r="N172" s="115">
        <f>N126*Part_III!N164/1000</f>
        <v>0</v>
      </c>
      <c r="O172" s="115">
        <f>O126*Part_III!O164/1000</f>
        <v>0</v>
      </c>
      <c r="P172" s="36"/>
      <c r="Q172" s="115">
        <f t="shared" si="38"/>
        <v>0</v>
      </c>
      <c r="R172" s="11"/>
      <c r="S172" s="4"/>
      <c r="T172" s="17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4"/>
      <c r="B173" s="10"/>
      <c r="C173" s="94">
        <f t="shared" si="39"/>
        <v>2041</v>
      </c>
      <c r="D173" s="115">
        <f>D127*Part_III!D165/1000</f>
        <v>0</v>
      </c>
      <c r="E173" s="115">
        <f>E127*Part_III!E165/1000</f>
        <v>0</v>
      </c>
      <c r="F173" s="115">
        <f>F127*Part_III!F165/1000</f>
        <v>0</v>
      </c>
      <c r="G173" s="115">
        <f>G127*Part_III!G165/1000</f>
        <v>0</v>
      </c>
      <c r="H173" s="115">
        <f>H127*Part_III!H165/1000</f>
        <v>0</v>
      </c>
      <c r="I173" s="115">
        <f>I127*Part_III!I165/1000</f>
        <v>0</v>
      </c>
      <c r="J173" s="115">
        <f>J127*Part_III!J165/1000</f>
        <v>0</v>
      </c>
      <c r="K173" s="115">
        <f>K127*Part_III!K165/1000</f>
        <v>0</v>
      </c>
      <c r="L173" s="115">
        <f>L127*Part_III!L165/1000</f>
        <v>0</v>
      </c>
      <c r="M173" s="115">
        <f>M127*Part_III!M165/1000</f>
        <v>0</v>
      </c>
      <c r="N173" s="115">
        <f>N127*Part_III!N165/1000</f>
        <v>0</v>
      </c>
      <c r="O173" s="115">
        <f>O127*Part_III!O165/1000</f>
        <v>0</v>
      </c>
      <c r="P173" s="36"/>
      <c r="Q173" s="115">
        <f t="shared" si="38"/>
        <v>0</v>
      </c>
      <c r="R173" s="11"/>
      <c r="S173" s="4"/>
      <c r="T173" s="17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5">
      <c r="A174" s="4"/>
      <c r="B174" s="10"/>
      <c r="C174" s="94">
        <f t="shared" si="39"/>
        <v>2042</v>
      </c>
      <c r="D174" s="115">
        <f>D128*Part_III!D166/1000</f>
        <v>0</v>
      </c>
      <c r="E174" s="115">
        <f>E128*Part_III!E166/1000</f>
        <v>0</v>
      </c>
      <c r="F174" s="115">
        <f>F128*Part_III!F166/1000</f>
        <v>0</v>
      </c>
      <c r="G174" s="115">
        <f>G128*Part_III!G166/1000</f>
        <v>0</v>
      </c>
      <c r="H174" s="115">
        <f>H128*Part_III!H166/1000</f>
        <v>0</v>
      </c>
      <c r="I174" s="115">
        <f>I128*Part_III!I166/1000</f>
        <v>0</v>
      </c>
      <c r="J174" s="115">
        <f>J128*Part_III!J166/1000</f>
        <v>0</v>
      </c>
      <c r="K174" s="115">
        <f>K128*Part_III!K166/1000</f>
        <v>0</v>
      </c>
      <c r="L174" s="115">
        <f>L128*Part_III!L166/1000</f>
        <v>0</v>
      </c>
      <c r="M174" s="115">
        <f>M128*Part_III!M166/1000</f>
        <v>0</v>
      </c>
      <c r="N174" s="115">
        <f>N128*Part_III!N166/1000</f>
        <v>0</v>
      </c>
      <c r="O174" s="115">
        <f>O128*Part_III!O166/1000</f>
        <v>0</v>
      </c>
      <c r="P174" s="36"/>
      <c r="Q174" s="115">
        <f t="shared" si="38"/>
        <v>0</v>
      </c>
      <c r="R174" s="11"/>
      <c r="S174" s="4"/>
      <c r="T174" s="17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4"/>
      <c r="B175" s="10"/>
      <c r="C175" s="94">
        <f t="shared" si="39"/>
        <v>2043</v>
      </c>
      <c r="D175" s="115">
        <f>D129*Part_III!D167/1000</f>
        <v>0</v>
      </c>
      <c r="E175" s="115">
        <f>E129*Part_III!E167/1000</f>
        <v>0</v>
      </c>
      <c r="F175" s="115">
        <f>F129*Part_III!F167/1000</f>
        <v>0</v>
      </c>
      <c r="G175" s="115">
        <f>G129*Part_III!G167/1000</f>
        <v>0</v>
      </c>
      <c r="H175" s="115">
        <f>H129*Part_III!H167/1000</f>
        <v>0</v>
      </c>
      <c r="I175" s="115">
        <f>I129*Part_III!I167/1000</f>
        <v>0</v>
      </c>
      <c r="J175" s="115">
        <f>J129*Part_III!J167/1000</f>
        <v>0</v>
      </c>
      <c r="K175" s="115">
        <f>K129*Part_III!K167/1000</f>
        <v>0</v>
      </c>
      <c r="L175" s="115">
        <f>L129*Part_III!L167/1000</f>
        <v>0</v>
      </c>
      <c r="M175" s="115">
        <f>M129*Part_III!M167/1000</f>
        <v>0</v>
      </c>
      <c r="N175" s="115">
        <f>N129*Part_III!N167/1000</f>
        <v>0</v>
      </c>
      <c r="O175" s="115">
        <f>O129*Part_III!O167/1000</f>
        <v>0</v>
      </c>
      <c r="P175" s="36"/>
      <c r="Q175" s="115">
        <f t="shared" si="38"/>
        <v>0</v>
      </c>
      <c r="R175" s="11"/>
      <c r="S175" s="4"/>
      <c r="T175" s="17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4"/>
      <c r="B176" s="10"/>
      <c r="C176" s="94">
        <f t="shared" si="39"/>
        <v>2044</v>
      </c>
      <c r="D176" s="115">
        <f>D130*Part_III!D168/1000</f>
        <v>0</v>
      </c>
      <c r="E176" s="115">
        <f>E130*Part_III!E168/1000</f>
        <v>0</v>
      </c>
      <c r="F176" s="115">
        <f>F130*Part_III!F168/1000</f>
        <v>0</v>
      </c>
      <c r="G176" s="115">
        <f>G130*Part_III!G168/1000</f>
        <v>0</v>
      </c>
      <c r="H176" s="115">
        <f>H130*Part_III!H168/1000</f>
        <v>0</v>
      </c>
      <c r="I176" s="115">
        <f>I130*Part_III!I168/1000</f>
        <v>0</v>
      </c>
      <c r="J176" s="115">
        <f>J130*Part_III!J168/1000</f>
        <v>0</v>
      </c>
      <c r="K176" s="115">
        <f>K130*Part_III!K168/1000</f>
        <v>0</v>
      </c>
      <c r="L176" s="115">
        <f>L130*Part_III!L168/1000</f>
        <v>0</v>
      </c>
      <c r="M176" s="115">
        <f>M130*Part_III!M168/1000</f>
        <v>0</v>
      </c>
      <c r="N176" s="115">
        <f>N130*Part_III!N168/1000</f>
        <v>0</v>
      </c>
      <c r="O176" s="115">
        <f>O130*Part_III!O168/1000</f>
        <v>0</v>
      </c>
      <c r="P176" s="36"/>
      <c r="Q176" s="115">
        <f t="shared" si="38"/>
        <v>0</v>
      </c>
      <c r="R176" s="11"/>
      <c r="S176" s="4"/>
      <c r="T176" s="17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5">
      <c r="A177" s="4"/>
      <c r="B177" s="10"/>
      <c r="C177" s="94">
        <f t="shared" si="39"/>
        <v>2045</v>
      </c>
      <c r="D177" s="115">
        <f>D131*Part_III!D169/1000</f>
        <v>0</v>
      </c>
      <c r="E177" s="115">
        <f>E131*Part_III!E169/1000</f>
        <v>0</v>
      </c>
      <c r="F177" s="115">
        <f>F131*Part_III!F169/1000</f>
        <v>0</v>
      </c>
      <c r="G177" s="115">
        <f>G131*Part_III!G169/1000</f>
        <v>0</v>
      </c>
      <c r="H177" s="115">
        <f>H131*Part_III!H169/1000</f>
        <v>0</v>
      </c>
      <c r="I177" s="115">
        <f>I131*Part_III!I169/1000</f>
        <v>0</v>
      </c>
      <c r="J177" s="115">
        <f>J131*Part_III!J169/1000</f>
        <v>0</v>
      </c>
      <c r="K177" s="115">
        <f>K131*Part_III!K169/1000</f>
        <v>0</v>
      </c>
      <c r="L177" s="115">
        <f>L131*Part_III!L169/1000</f>
        <v>0</v>
      </c>
      <c r="M177" s="115">
        <f>M131*Part_III!M169/1000</f>
        <v>0</v>
      </c>
      <c r="N177" s="115">
        <f>N131*Part_III!N169/1000</f>
        <v>0</v>
      </c>
      <c r="O177" s="115">
        <f>O131*Part_III!O169/1000</f>
        <v>0</v>
      </c>
      <c r="P177" s="36"/>
      <c r="Q177" s="115">
        <f t="shared" si="38"/>
        <v>0</v>
      </c>
      <c r="R177" s="11"/>
      <c r="S177" s="4"/>
      <c r="T177" s="17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x14ac:dyDescent="0.25">
      <c r="A178" s="4"/>
      <c r="B178" s="10"/>
      <c r="C178" s="94">
        <f t="shared" si="39"/>
        <v>2046</v>
      </c>
      <c r="D178" s="115">
        <f>D132*Part_III!D170/1000</f>
        <v>0</v>
      </c>
      <c r="E178" s="115">
        <f>E132*Part_III!E170/1000</f>
        <v>0</v>
      </c>
      <c r="F178" s="115">
        <f>F132*Part_III!F170/1000</f>
        <v>0</v>
      </c>
      <c r="G178" s="115">
        <f>G132*Part_III!G170/1000</f>
        <v>0</v>
      </c>
      <c r="H178" s="115">
        <f>H132*Part_III!H170/1000</f>
        <v>0</v>
      </c>
      <c r="I178" s="115">
        <f>I132*Part_III!I170/1000</f>
        <v>0</v>
      </c>
      <c r="J178" s="115">
        <f>J132*Part_III!J170/1000</f>
        <v>0</v>
      </c>
      <c r="K178" s="115">
        <f>K132*Part_III!K170/1000</f>
        <v>0</v>
      </c>
      <c r="L178" s="115">
        <f>L132*Part_III!L170/1000</f>
        <v>0</v>
      </c>
      <c r="M178" s="115">
        <f>M132*Part_III!M170/1000</f>
        <v>0</v>
      </c>
      <c r="N178" s="115">
        <f>N132*Part_III!N170/1000</f>
        <v>0</v>
      </c>
      <c r="O178" s="115">
        <f>O132*Part_III!O170/1000</f>
        <v>0</v>
      </c>
      <c r="P178" s="36"/>
      <c r="Q178" s="115">
        <f t="shared" si="38"/>
        <v>0</v>
      </c>
      <c r="R178" s="11"/>
      <c r="S178" s="4"/>
      <c r="T178" s="17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x14ac:dyDescent="0.25">
      <c r="A179" s="4"/>
      <c r="B179" s="10"/>
      <c r="C179" s="94">
        <f t="shared" si="39"/>
        <v>2047</v>
      </c>
      <c r="D179" s="115">
        <f>D133*Part_III!D171/1000</f>
        <v>0</v>
      </c>
      <c r="E179" s="115">
        <f>E133*Part_III!E171/1000</f>
        <v>0</v>
      </c>
      <c r="F179" s="115">
        <f>F133*Part_III!F171/1000</f>
        <v>0</v>
      </c>
      <c r="G179" s="115">
        <f>G133*Part_III!G171/1000</f>
        <v>0</v>
      </c>
      <c r="H179" s="115">
        <f>H133*Part_III!H171/1000</f>
        <v>0</v>
      </c>
      <c r="I179" s="115">
        <f>I133*Part_III!I171/1000</f>
        <v>0</v>
      </c>
      <c r="J179" s="115">
        <f>J133*Part_III!J171/1000</f>
        <v>0</v>
      </c>
      <c r="K179" s="115">
        <f>K133*Part_III!K171/1000</f>
        <v>0</v>
      </c>
      <c r="L179" s="115">
        <f>L133*Part_III!L171/1000</f>
        <v>0</v>
      </c>
      <c r="M179" s="115">
        <f>M133*Part_III!M171/1000</f>
        <v>0</v>
      </c>
      <c r="N179" s="115">
        <f>N133*Part_III!N171/1000</f>
        <v>0</v>
      </c>
      <c r="O179" s="115">
        <f>O133*Part_III!O171/1000</f>
        <v>0</v>
      </c>
      <c r="P179" s="36"/>
      <c r="Q179" s="115">
        <f t="shared" si="38"/>
        <v>0</v>
      </c>
      <c r="R179" s="11"/>
      <c r="S179" s="4"/>
      <c r="T179" s="17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x14ac:dyDescent="0.25">
      <c r="A180" s="4"/>
      <c r="B180" s="10"/>
      <c r="C180" s="94">
        <f t="shared" si="39"/>
        <v>2048</v>
      </c>
      <c r="D180" s="115">
        <f>D134*Part_III!D172/1000</f>
        <v>0</v>
      </c>
      <c r="E180" s="115">
        <f>E134*Part_III!E172/1000</f>
        <v>0</v>
      </c>
      <c r="F180" s="115">
        <f>F134*Part_III!F172/1000</f>
        <v>0</v>
      </c>
      <c r="G180" s="115">
        <f>G134*Part_III!G172/1000</f>
        <v>0</v>
      </c>
      <c r="H180" s="115">
        <f>H134*Part_III!H172/1000</f>
        <v>0</v>
      </c>
      <c r="I180" s="115">
        <f>I134*Part_III!I172/1000</f>
        <v>0</v>
      </c>
      <c r="J180" s="115">
        <f>J134*Part_III!J172/1000</f>
        <v>0</v>
      </c>
      <c r="K180" s="115">
        <f>K134*Part_III!K172/1000</f>
        <v>0</v>
      </c>
      <c r="L180" s="115">
        <f>L134*Part_III!L172/1000</f>
        <v>0</v>
      </c>
      <c r="M180" s="115">
        <f>M134*Part_III!M172/1000</f>
        <v>0</v>
      </c>
      <c r="N180" s="115">
        <f>N134*Part_III!N172/1000</f>
        <v>0</v>
      </c>
      <c r="O180" s="115">
        <f>O134*Part_III!O172/1000</f>
        <v>0</v>
      </c>
      <c r="P180" s="36"/>
      <c r="Q180" s="115">
        <f t="shared" si="38"/>
        <v>0</v>
      </c>
      <c r="R180" s="11"/>
      <c r="S180" s="4"/>
      <c r="T180" s="17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x14ac:dyDescent="0.25">
      <c r="A181" s="4"/>
      <c r="B181" s="10"/>
      <c r="C181" s="94">
        <f t="shared" si="39"/>
        <v>2049</v>
      </c>
      <c r="D181" s="115">
        <f>D135*Part_III!D173/1000</f>
        <v>0</v>
      </c>
      <c r="E181" s="115">
        <f>E135*Part_III!E173/1000</f>
        <v>0</v>
      </c>
      <c r="F181" s="115">
        <f>F135*Part_III!F173/1000</f>
        <v>0</v>
      </c>
      <c r="G181" s="115">
        <f>G135*Part_III!G173/1000</f>
        <v>0</v>
      </c>
      <c r="H181" s="115">
        <f>H135*Part_III!H173/1000</f>
        <v>0</v>
      </c>
      <c r="I181" s="115">
        <f>I135*Part_III!I173/1000</f>
        <v>0</v>
      </c>
      <c r="J181" s="115">
        <f>J135*Part_III!J173/1000</f>
        <v>0</v>
      </c>
      <c r="K181" s="115">
        <f>K135*Part_III!K173/1000</f>
        <v>0</v>
      </c>
      <c r="L181" s="115">
        <f>L135*Part_III!L173/1000</f>
        <v>0</v>
      </c>
      <c r="M181" s="115">
        <f>M135*Part_III!M173/1000</f>
        <v>0</v>
      </c>
      <c r="N181" s="115">
        <f>N135*Part_III!N173/1000</f>
        <v>0</v>
      </c>
      <c r="O181" s="115">
        <f>O135*Part_III!O173/1000</f>
        <v>0</v>
      </c>
      <c r="P181" s="36"/>
      <c r="Q181" s="115">
        <f t="shared" si="38"/>
        <v>0</v>
      </c>
      <c r="R181" s="11"/>
      <c r="S181" s="4"/>
      <c r="T181" s="17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x14ac:dyDescent="0.25">
      <c r="A182" s="4"/>
      <c r="B182" s="10"/>
      <c r="C182" s="94">
        <f t="shared" si="39"/>
        <v>2050</v>
      </c>
      <c r="D182" s="115">
        <f>D136*Part_III!D174/1000</f>
        <v>0</v>
      </c>
      <c r="E182" s="115">
        <f>E136*Part_III!E174/1000</f>
        <v>0</v>
      </c>
      <c r="F182" s="115">
        <f>F136*Part_III!F174/1000</f>
        <v>0</v>
      </c>
      <c r="G182" s="115">
        <f>G136*Part_III!G174/1000</f>
        <v>0</v>
      </c>
      <c r="H182" s="115">
        <f>H136*Part_III!H174/1000</f>
        <v>0</v>
      </c>
      <c r="I182" s="115">
        <f>I136*Part_III!I174/1000</f>
        <v>0</v>
      </c>
      <c r="J182" s="115">
        <f>J136*Part_III!J174/1000</f>
        <v>0</v>
      </c>
      <c r="K182" s="115">
        <f>K136*Part_III!K174/1000</f>
        <v>0</v>
      </c>
      <c r="L182" s="115">
        <f>L136*Part_III!L174/1000</f>
        <v>0</v>
      </c>
      <c r="M182" s="115">
        <f>M136*Part_III!M174/1000</f>
        <v>0</v>
      </c>
      <c r="N182" s="115">
        <f>N136*Part_III!N174/1000</f>
        <v>0</v>
      </c>
      <c r="O182" s="115">
        <f>O136*Part_III!O174/1000</f>
        <v>0</v>
      </c>
      <c r="P182" s="36"/>
      <c r="Q182" s="115">
        <f t="shared" si="38"/>
        <v>0</v>
      </c>
      <c r="R182" s="11"/>
      <c r="S182" s="4"/>
      <c r="T182" s="17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4"/>
      <c r="B183" s="10"/>
      <c r="C183" s="94">
        <f t="shared" si="39"/>
        <v>2051</v>
      </c>
      <c r="D183" s="115">
        <f>D137*Part_III!D175/1000</f>
        <v>0</v>
      </c>
      <c r="E183" s="115">
        <f>E137*Part_III!E175/1000</f>
        <v>0</v>
      </c>
      <c r="F183" s="115">
        <f>F137*Part_III!F175/1000</f>
        <v>0</v>
      </c>
      <c r="G183" s="115">
        <f>G137*Part_III!G175/1000</f>
        <v>0</v>
      </c>
      <c r="H183" s="115">
        <f>H137*Part_III!H175/1000</f>
        <v>0</v>
      </c>
      <c r="I183" s="115">
        <f>I137*Part_III!I175/1000</f>
        <v>0</v>
      </c>
      <c r="J183" s="115">
        <f>J137*Part_III!J175/1000</f>
        <v>0</v>
      </c>
      <c r="K183" s="115">
        <f>K137*Part_III!K175/1000</f>
        <v>0</v>
      </c>
      <c r="L183" s="115">
        <f>L137*Part_III!L175/1000</f>
        <v>0</v>
      </c>
      <c r="M183" s="115">
        <f>M137*Part_III!M175/1000</f>
        <v>0</v>
      </c>
      <c r="N183" s="115">
        <f>N137*Part_III!N175/1000</f>
        <v>0</v>
      </c>
      <c r="O183" s="115">
        <f>O137*Part_III!O175/1000</f>
        <v>0</v>
      </c>
      <c r="P183" s="36"/>
      <c r="Q183" s="115">
        <f t="shared" si="38"/>
        <v>0</v>
      </c>
      <c r="R183" s="11"/>
      <c r="S183" s="4"/>
      <c r="T183" s="17" t="s">
        <v>144</v>
      </c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4"/>
      <c r="B184" s="13"/>
      <c r="C184" s="24"/>
      <c r="D184" s="14"/>
      <c r="E184" s="14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15"/>
      <c r="S184" s="4"/>
      <c r="T184" s="17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4"/>
      <c r="B185" s="113"/>
      <c r="C185" s="113"/>
      <c r="D185" s="113"/>
      <c r="E185" s="113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3"/>
      <c r="S185" s="4"/>
      <c r="T185" s="17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5.75" x14ac:dyDescent="0.25">
      <c r="A186" s="4"/>
      <c r="B186" s="6"/>
      <c r="C186" s="145" t="str">
        <f>Part_I!$C$2</f>
        <v>DRAFT / All Contents Subject to Further Deliberation and Final Decision</v>
      </c>
      <c r="D186" s="7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9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7.25" customHeight="1" x14ac:dyDescent="0.3">
      <c r="A187" s="4"/>
      <c r="B187" s="10"/>
      <c r="C187" s="158" t="str">
        <f>Part_I!$C$3</f>
        <v>Offer Data Form</v>
      </c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1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x14ac:dyDescent="0.25">
      <c r="A188" s="4"/>
      <c r="B188" s="10"/>
      <c r="C188" s="159" t="str">
        <f>Part_I!$C$4</f>
        <v>NYSERDA RFP No.  ORECRFP18-1</v>
      </c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1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5.75" x14ac:dyDescent="0.25">
      <c r="A189" s="4"/>
      <c r="B189" s="10"/>
      <c r="C189" s="159" t="s">
        <v>75</v>
      </c>
      <c r="D189" s="159"/>
      <c r="E189" s="159"/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1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9.75" customHeight="1" x14ac:dyDescent="0.25">
      <c r="A190" s="4"/>
      <c r="B190" s="10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1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5" customHeight="1" x14ac:dyDescent="0.25">
      <c r="A191" s="4"/>
      <c r="B191" s="10"/>
      <c r="C191" s="12" t="str">
        <f>Part_I!$C$9</f>
        <v>Proposer Name</v>
      </c>
      <c r="D191" s="12"/>
      <c r="E191" s="12"/>
      <c r="F191" s="12"/>
      <c r="G191" s="12"/>
      <c r="H191" s="173" t="str">
        <f>Project_Sponsor</f>
        <v xml:space="preserve">  </v>
      </c>
      <c r="I191" s="173"/>
      <c r="J191" s="173"/>
      <c r="K191" s="173"/>
      <c r="L191" s="173"/>
      <c r="M191" s="173"/>
      <c r="N191" s="173"/>
      <c r="O191" s="173"/>
      <c r="P191" s="173"/>
      <c r="Q191" s="12"/>
      <c r="R191" s="11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4"/>
      <c r="B192" s="10"/>
      <c r="C192" s="12" t="str">
        <f>Part_I!$C$11</f>
        <v>Offshore Wind Generation Facility Name</v>
      </c>
      <c r="D192" s="12"/>
      <c r="E192" s="12"/>
      <c r="F192" s="12"/>
      <c r="G192" s="12"/>
      <c r="H192" s="173" t="str">
        <f>Facility_Name</f>
        <v xml:space="preserve">  </v>
      </c>
      <c r="I192" s="173"/>
      <c r="J192" s="173"/>
      <c r="K192" s="173"/>
      <c r="L192" s="173"/>
      <c r="M192" s="173"/>
      <c r="N192" s="173"/>
      <c r="O192" s="173"/>
      <c r="P192" s="173"/>
      <c r="Q192" s="32"/>
      <c r="R192" s="11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4"/>
      <c r="B193" s="10"/>
      <c r="C193" s="12" t="str">
        <f>Part_I!$C$16</f>
        <v>Offer Data Form ID Name</v>
      </c>
      <c r="D193" s="12"/>
      <c r="E193" s="12"/>
      <c r="F193" s="12"/>
      <c r="G193" s="12"/>
      <c r="H193" s="174" t="str">
        <f>Offer_Data_Form_ID_Name</f>
        <v/>
      </c>
      <c r="I193" s="174"/>
      <c r="J193" s="174"/>
      <c r="K193" s="174"/>
      <c r="L193" s="174"/>
      <c r="M193" s="174"/>
      <c r="N193" s="174"/>
      <c r="O193" s="174"/>
      <c r="P193" s="174"/>
      <c r="Q193" s="32"/>
      <c r="R193" s="11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7.25" customHeight="1" x14ac:dyDescent="0.25">
      <c r="A194" s="4"/>
      <c r="B194" s="10"/>
      <c r="C194" s="12"/>
      <c r="D194" s="12"/>
      <c r="E194" s="12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11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4"/>
      <c r="B195" s="10"/>
      <c r="C195" s="184" t="str">
        <f>$C$11</f>
        <v>Price/Tenor Offer Type 1 - Level Price, 25-year Tenor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P195" s="184"/>
      <c r="Q195" s="184"/>
      <c r="R195" s="11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4"/>
      <c r="B196" s="10"/>
      <c r="C196" s="184" t="s">
        <v>81</v>
      </c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1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5" customHeight="1" x14ac:dyDescent="0.25">
      <c r="A197" s="4"/>
      <c r="B197" s="10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47"/>
      <c r="O197" s="47"/>
      <c r="P197" s="92"/>
      <c r="Q197" s="92"/>
      <c r="R197" s="11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32.25" customHeight="1" x14ac:dyDescent="0.25">
      <c r="A198" s="4"/>
      <c r="B198" s="10"/>
      <c r="C198" s="92"/>
      <c r="D198" s="92"/>
      <c r="E198" s="121"/>
      <c r="F198" s="92"/>
      <c r="G198" s="92"/>
      <c r="H198" s="96"/>
      <c r="I198" s="217" t="s">
        <v>87</v>
      </c>
      <c r="J198" s="218"/>
      <c r="K198" s="219"/>
      <c r="L198" s="127"/>
      <c r="M198" s="185" t="s">
        <v>88</v>
      </c>
      <c r="N198" s="213"/>
      <c r="O198" s="213"/>
      <c r="P198" s="186"/>
      <c r="Q198" s="111"/>
      <c r="R198" s="11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24" customHeight="1" x14ac:dyDescent="0.25">
      <c r="A199" s="4"/>
      <c r="B199" s="10"/>
      <c r="C199" s="96"/>
      <c r="D199" s="130" t="s">
        <v>89</v>
      </c>
      <c r="E199" s="125"/>
      <c r="F199" s="95"/>
      <c r="G199" s="126"/>
      <c r="H199" s="96"/>
      <c r="I199" s="216">
        <f>SUMPRODUCT($X$15:$X$45,$Y$15:$Y$45,$Q$61:$Q$91)</f>
        <v>0</v>
      </c>
      <c r="J199" s="216"/>
      <c r="K199" s="216"/>
      <c r="L199" s="128"/>
      <c r="M199" s="216">
        <f>SUMPRODUCT($X$15:$X$45,$Y$15:$Y$45,$Q$153:$Q$183)</f>
        <v>0</v>
      </c>
      <c r="N199" s="216"/>
      <c r="O199" s="216"/>
      <c r="P199" s="216"/>
      <c r="Q199" s="119"/>
      <c r="R199" s="11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24" customHeight="1" x14ac:dyDescent="0.25">
      <c r="A200" s="4"/>
      <c r="B200" s="10"/>
      <c r="C200" s="96"/>
      <c r="D200" s="130" t="s">
        <v>90</v>
      </c>
      <c r="E200" s="95"/>
      <c r="F200" s="95"/>
      <c r="G200" s="126"/>
      <c r="H200" s="96"/>
      <c r="I200" s="211">
        <f>SUMPRODUCT($X$15:$X$45,$Z$15:$Z$45)</f>
        <v>0</v>
      </c>
      <c r="J200" s="211"/>
      <c r="K200" s="211"/>
      <c r="L200" s="129"/>
      <c r="M200" s="211">
        <f>SUMPRODUCT($X$15:$X$45,$Z$15:$Z$45)</f>
        <v>0</v>
      </c>
      <c r="N200" s="211"/>
      <c r="O200" s="211"/>
      <c r="P200" s="211"/>
      <c r="Q200" s="119"/>
      <c r="R200" s="11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24" customHeight="1" x14ac:dyDescent="0.25">
      <c r="A201" s="4"/>
      <c r="B201" s="10"/>
      <c r="C201" s="96"/>
      <c r="D201" s="131" t="str">
        <f>"Levelized Price  ("&amp;TEXT(Base_Year,"0000")&amp;" $/MWh)"</f>
        <v>Levelized Price  (2018 $/MWh)</v>
      </c>
      <c r="E201" s="132"/>
      <c r="F201" s="132"/>
      <c r="G201" s="133"/>
      <c r="H201" s="134"/>
      <c r="I201" s="212" t="e">
        <f>I199/I200*1000</f>
        <v>#DIV/0!</v>
      </c>
      <c r="J201" s="212"/>
      <c r="K201" s="212"/>
      <c r="L201" s="135"/>
      <c r="M201" s="212" t="e">
        <f>M199/M200*1000</f>
        <v>#DIV/0!</v>
      </c>
      <c r="N201" s="212"/>
      <c r="O201" s="212"/>
      <c r="P201" s="212"/>
      <c r="Q201" s="119"/>
      <c r="R201" s="11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4"/>
      <c r="B202" s="10"/>
      <c r="C202" s="92"/>
      <c r="D202" s="123"/>
      <c r="E202" s="92"/>
      <c r="F202" s="92"/>
      <c r="G202" s="122"/>
      <c r="H202" s="92"/>
      <c r="I202" s="122"/>
      <c r="J202" s="122"/>
      <c r="K202" s="122"/>
      <c r="L202" s="122"/>
      <c r="M202" s="122"/>
      <c r="N202" s="215"/>
      <c r="O202" s="215"/>
      <c r="P202" s="215"/>
      <c r="Q202" s="119"/>
      <c r="R202" s="11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4"/>
      <c r="B203" s="10"/>
      <c r="C203" s="92"/>
      <c r="D203" s="120"/>
      <c r="E203" s="120"/>
      <c r="F203" s="103"/>
      <c r="G203" s="214"/>
      <c r="H203" s="214"/>
      <c r="I203" s="103"/>
      <c r="J203" s="215"/>
      <c r="K203" s="215"/>
      <c r="L203" s="215"/>
      <c r="M203" s="103"/>
      <c r="N203" s="215"/>
      <c r="O203" s="215"/>
      <c r="P203" s="215"/>
      <c r="Q203" s="119"/>
      <c r="R203" s="11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4"/>
      <c r="B204" s="13"/>
      <c r="C204" s="14"/>
      <c r="D204" s="14"/>
      <c r="E204" s="14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15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</sheetData>
  <sheetProtection password="EA31" sheet="1" objects="1" scenarios="1"/>
  <mergeCells count="52">
    <mergeCell ref="M200:P200"/>
    <mergeCell ref="M201:P201"/>
    <mergeCell ref="M198:P198"/>
    <mergeCell ref="G203:H203"/>
    <mergeCell ref="J203:L203"/>
    <mergeCell ref="N203:P203"/>
    <mergeCell ref="N202:P202"/>
    <mergeCell ref="I201:K201"/>
    <mergeCell ref="I200:K200"/>
    <mergeCell ref="I199:K199"/>
    <mergeCell ref="M199:P199"/>
    <mergeCell ref="I198:K198"/>
    <mergeCell ref="C189:Q189"/>
    <mergeCell ref="C195:Q195"/>
    <mergeCell ref="C196:Q196"/>
    <mergeCell ref="H192:P192"/>
    <mergeCell ref="H193:P193"/>
    <mergeCell ref="H191:P191"/>
    <mergeCell ref="C103:Q103"/>
    <mergeCell ref="C95:Q95"/>
    <mergeCell ref="C187:Q187"/>
    <mergeCell ref="C143:Q143"/>
    <mergeCell ref="C142:Q142"/>
    <mergeCell ref="C104:Q104"/>
    <mergeCell ref="H100:P100"/>
    <mergeCell ref="H101:P101"/>
    <mergeCell ref="H146:P146"/>
    <mergeCell ref="H147:P147"/>
    <mergeCell ref="C188:Q188"/>
    <mergeCell ref="C150:Q150"/>
    <mergeCell ref="C149:Q149"/>
    <mergeCell ref="C49:Q49"/>
    <mergeCell ref="C50:Q50"/>
    <mergeCell ref="C57:Q57"/>
    <mergeCell ref="H54:P54"/>
    <mergeCell ref="H55:P55"/>
    <mergeCell ref="C58:Q58"/>
    <mergeCell ref="C96:Q96"/>
    <mergeCell ref="C97:Q97"/>
    <mergeCell ref="C51:Q51"/>
    <mergeCell ref="H53:P53"/>
    <mergeCell ref="H99:P99"/>
    <mergeCell ref="H145:P145"/>
    <mergeCell ref="C141:Q141"/>
    <mergeCell ref="C12:Q12"/>
    <mergeCell ref="C3:Q3"/>
    <mergeCell ref="C4:Q4"/>
    <mergeCell ref="C5:Q5"/>
    <mergeCell ref="C11:Q11"/>
    <mergeCell ref="H8:P8"/>
    <mergeCell ref="H9:P9"/>
    <mergeCell ref="H7:P7"/>
  </mergeCells>
  <printOptions horizontalCentered="1"/>
  <pageMargins left="0.7" right="0.7" top="0.75" bottom="0.5" header="0.3" footer="0.25"/>
  <pageSetup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08"/>
  <sheetViews>
    <sheetView workbookViewId="0"/>
  </sheetViews>
  <sheetFormatPr defaultRowHeight="15" x14ac:dyDescent="0.25"/>
  <cols>
    <col min="1" max="1" width="5" customWidth="1"/>
    <col min="2" max="2" width="3.5703125" customWidth="1"/>
    <col min="3" max="3" width="7" customWidth="1"/>
    <col min="4" max="15" width="9" customWidth="1"/>
    <col min="16" max="16" width="2.5703125" customWidth="1"/>
    <col min="17" max="17" width="10.42578125" customWidth="1"/>
    <col min="18" max="18" width="3.7109375" customWidth="1"/>
    <col min="19" max="19" width="4.85546875" customWidth="1"/>
    <col min="24" max="24" width="12.85546875" customWidth="1"/>
    <col min="25" max="25" width="10.42578125" customWidth="1"/>
    <col min="26" max="26" width="14.5703125" customWidth="1"/>
  </cols>
  <sheetData>
    <row r="1" spans="1:2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x14ac:dyDescent="0.25">
      <c r="A2" s="4"/>
      <c r="B2" s="6"/>
      <c r="C2" s="145" t="str">
        <f>Part_I!$C$2</f>
        <v>DRAFT / All Contents Subject to Further Deliberation and Final Decision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.75" x14ac:dyDescent="0.3">
      <c r="A3" s="4"/>
      <c r="B3" s="10"/>
      <c r="C3" s="158" t="str">
        <f>Part_I!$C$3</f>
        <v>Offer Data Form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1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x14ac:dyDescent="0.25">
      <c r="A4" s="4"/>
      <c r="B4" s="10"/>
      <c r="C4" s="159" t="str">
        <f>Part_I!$C$4</f>
        <v>NYSERDA RFP No.  ORECRFP18-1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1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5.75" x14ac:dyDescent="0.25">
      <c r="A5" s="4"/>
      <c r="B5" s="10"/>
      <c r="C5" s="159" t="s">
        <v>75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1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x14ac:dyDescent="0.25">
      <c r="A6" s="4"/>
      <c r="B6" s="10"/>
      <c r="C6" s="12"/>
      <c r="D6" s="12"/>
      <c r="E6" s="12"/>
      <c r="F6" s="12"/>
      <c r="G6" s="12"/>
      <c r="H6" s="12"/>
      <c r="I6" s="12"/>
      <c r="J6" s="12"/>
      <c r="K6" s="12"/>
      <c r="L6" s="12"/>
      <c r="M6" s="149" t="str">
        <f>IF($X$6="Yes","This Price/Tenor Option is Active","This Price/Tenor Option is Not Active")</f>
        <v>This Price/Tenor Option is Not Active</v>
      </c>
      <c r="N6" s="12"/>
      <c r="O6" s="12"/>
      <c r="P6" s="12"/>
      <c r="Q6" s="12"/>
      <c r="R6" s="11"/>
      <c r="S6" s="4"/>
      <c r="T6" s="4"/>
      <c r="U6" s="4"/>
      <c r="V6" s="4" t="s">
        <v>92</v>
      </c>
      <c r="W6" s="4"/>
      <c r="X6" s="4">
        <f>PriceOpt_2</f>
        <v>0</v>
      </c>
      <c r="Y6" s="4"/>
      <c r="Z6" s="4"/>
      <c r="AA6" s="4"/>
      <c r="AB6" s="4"/>
      <c r="AC6" s="4"/>
    </row>
    <row r="7" spans="1:29" x14ac:dyDescent="0.25">
      <c r="A7" s="4"/>
      <c r="B7" s="10"/>
      <c r="C7" s="12" t="str">
        <f>Part_I!$C$9</f>
        <v>Proposer Name</v>
      </c>
      <c r="D7" s="12"/>
      <c r="E7" s="12"/>
      <c r="F7" s="12"/>
      <c r="G7" s="12"/>
      <c r="H7" s="173" t="str">
        <f>Project_Sponsor</f>
        <v xml:space="preserve">  </v>
      </c>
      <c r="I7" s="173"/>
      <c r="J7" s="173"/>
      <c r="K7" s="173"/>
      <c r="L7" s="173"/>
      <c r="M7" s="173"/>
      <c r="N7" s="173"/>
      <c r="O7" s="173"/>
      <c r="P7" s="173"/>
      <c r="Q7" s="32"/>
      <c r="R7" s="11"/>
      <c r="S7" s="4"/>
      <c r="T7" s="17" t="str">
        <f>IF(ISBLANK(Project_Sponsor),"Enter in Part I","")</f>
        <v/>
      </c>
      <c r="U7" s="4"/>
      <c r="V7" s="4"/>
      <c r="W7" s="4"/>
      <c r="X7" s="4"/>
      <c r="Y7" s="4"/>
      <c r="Z7" s="4"/>
      <c r="AA7" s="4"/>
      <c r="AB7" s="4"/>
      <c r="AC7" s="4"/>
    </row>
    <row r="8" spans="1:29" x14ac:dyDescent="0.25">
      <c r="A8" s="4"/>
      <c r="B8" s="10"/>
      <c r="C8" s="12" t="str">
        <f>Part_I!$C$11</f>
        <v>Offshore Wind Generation Facility Name</v>
      </c>
      <c r="D8" s="12"/>
      <c r="E8" s="12"/>
      <c r="F8" s="12"/>
      <c r="G8" s="12"/>
      <c r="H8" s="173" t="str">
        <f>Facility_Name</f>
        <v xml:space="preserve">  </v>
      </c>
      <c r="I8" s="173"/>
      <c r="J8" s="173"/>
      <c r="K8" s="173"/>
      <c r="L8" s="173"/>
      <c r="M8" s="173"/>
      <c r="N8" s="173"/>
      <c r="O8" s="173"/>
      <c r="P8" s="173"/>
      <c r="Q8" s="32"/>
      <c r="R8" s="11"/>
      <c r="S8" s="4"/>
      <c r="T8" s="17" t="str">
        <f>IF(ISBLANK(Facility_Name),"Enter in Part I","")</f>
        <v/>
      </c>
      <c r="U8" s="4"/>
      <c r="V8" s="4"/>
      <c r="W8" s="4"/>
      <c r="X8" s="4"/>
      <c r="Y8" s="4"/>
      <c r="Z8" s="4"/>
      <c r="AA8" s="4"/>
      <c r="AB8" s="4"/>
      <c r="AC8" s="4"/>
    </row>
    <row r="9" spans="1:29" ht="17.25" customHeight="1" x14ac:dyDescent="0.25">
      <c r="A9" s="4"/>
      <c r="B9" s="10"/>
      <c r="C9" s="12" t="str">
        <f>Part_I!$C$16</f>
        <v>Offer Data Form ID Name</v>
      </c>
      <c r="D9" s="12"/>
      <c r="E9" s="12"/>
      <c r="F9" s="12"/>
      <c r="G9" s="12"/>
      <c r="H9" s="174" t="str">
        <f>Offer_Data_Form_ID_Name</f>
        <v/>
      </c>
      <c r="I9" s="174"/>
      <c r="J9" s="174"/>
      <c r="K9" s="174"/>
      <c r="L9" s="174"/>
      <c r="M9" s="174"/>
      <c r="N9" s="174"/>
      <c r="O9" s="174"/>
      <c r="P9" s="174"/>
      <c r="Q9" s="32"/>
      <c r="R9" s="11"/>
      <c r="S9" s="4"/>
      <c r="T9" s="17" t="str">
        <f>IF(Offer_Data_Form_ID_Name="","Enter in Part I","")</f>
        <v>Enter in Part I</v>
      </c>
      <c r="U9" s="4"/>
      <c r="V9" s="4"/>
      <c r="W9" s="4"/>
      <c r="X9" s="4"/>
      <c r="Y9" s="4"/>
      <c r="Z9" s="4"/>
      <c r="AA9" s="4"/>
      <c r="AB9" s="4"/>
      <c r="AC9" s="4"/>
    </row>
    <row r="10" spans="1:29" ht="5.25" customHeight="1" x14ac:dyDescent="0.25">
      <c r="A10" s="4"/>
      <c r="B10" s="10"/>
      <c r="C10" s="12"/>
      <c r="D10" s="12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11"/>
      <c r="S10" s="4"/>
      <c r="T10" s="17"/>
      <c r="U10" s="4"/>
      <c r="V10" s="4"/>
      <c r="W10" s="4"/>
      <c r="X10" s="4"/>
      <c r="Y10" s="4"/>
      <c r="Z10" s="4"/>
      <c r="AA10" s="4"/>
      <c r="AB10" s="4"/>
      <c r="AC10" s="4"/>
    </row>
    <row r="11" spans="1:29" ht="15.75" customHeight="1" x14ac:dyDescent="0.25">
      <c r="A11" s="4"/>
      <c r="B11" s="10"/>
      <c r="C11" s="184" t="s">
        <v>142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1"/>
      <c r="S11" s="4"/>
      <c r="T11" s="17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customHeight="1" x14ac:dyDescent="0.25">
      <c r="A12" s="4"/>
      <c r="B12" s="10"/>
      <c r="C12" s="184" t="s">
        <v>76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1"/>
      <c r="S12" s="4"/>
      <c r="T12" s="17"/>
      <c r="U12" s="4"/>
      <c r="V12" s="4"/>
      <c r="W12" s="4"/>
      <c r="X12" s="4"/>
      <c r="Y12" s="4"/>
      <c r="Z12" s="4"/>
      <c r="AA12" s="4"/>
      <c r="AB12" s="4"/>
      <c r="AC12" s="4"/>
    </row>
    <row r="13" spans="1:29" ht="11.25" customHeight="1" x14ac:dyDescent="0.25">
      <c r="A13" s="4"/>
      <c r="B13" s="10"/>
      <c r="C13" s="92"/>
      <c r="D13" s="47">
        <v>1</v>
      </c>
      <c r="E13" s="47">
        <f>D13+1</f>
        <v>2</v>
      </c>
      <c r="F13" s="47">
        <f t="shared" ref="F13:O13" si="0">E13+1</f>
        <v>3</v>
      </c>
      <c r="G13" s="47">
        <f t="shared" si="0"/>
        <v>4</v>
      </c>
      <c r="H13" s="47">
        <f t="shared" si="0"/>
        <v>5</v>
      </c>
      <c r="I13" s="47">
        <f t="shared" si="0"/>
        <v>6</v>
      </c>
      <c r="J13" s="47">
        <f t="shared" si="0"/>
        <v>7</v>
      </c>
      <c r="K13" s="47">
        <f t="shared" si="0"/>
        <v>8</v>
      </c>
      <c r="L13" s="47">
        <f t="shared" si="0"/>
        <v>9</v>
      </c>
      <c r="M13" s="47">
        <f t="shared" si="0"/>
        <v>10</v>
      </c>
      <c r="N13" s="47">
        <f t="shared" si="0"/>
        <v>11</v>
      </c>
      <c r="O13" s="47">
        <f t="shared" si="0"/>
        <v>12</v>
      </c>
      <c r="P13" s="92"/>
      <c r="Q13" s="92"/>
      <c r="R13" s="11"/>
      <c r="S13" s="4"/>
      <c r="T13" s="17"/>
      <c r="U13" s="4"/>
      <c r="V13" s="4"/>
      <c r="W13" s="4"/>
      <c r="X13" s="4"/>
      <c r="Y13" s="4"/>
      <c r="Z13" s="4"/>
      <c r="AA13" s="4"/>
      <c r="AB13" s="4"/>
      <c r="AC13" s="4"/>
    </row>
    <row r="14" spans="1:29" ht="14.25" customHeight="1" x14ac:dyDescent="0.25">
      <c r="A14" s="4"/>
      <c r="B14" s="10"/>
      <c r="C14" s="94" t="s">
        <v>9</v>
      </c>
      <c r="D14" s="94" t="s">
        <v>10</v>
      </c>
      <c r="E14" s="94" t="s">
        <v>11</v>
      </c>
      <c r="F14" s="44" t="s">
        <v>12</v>
      </c>
      <c r="G14" s="44" t="s">
        <v>13</v>
      </c>
      <c r="H14" s="44" t="s">
        <v>14</v>
      </c>
      <c r="I14" s="44" t="s">
        <v>15</v>
      </c>
      <c r="J14" s="44" t="s">
        <v>16</v>
      </c>
      <c r="K14" s="44" t="s">
        <v>17</v>
      </c>
      <c r="L14" s="44" t="s">
        <v>18</v>
      </c>
      <c r="M14" s="44" t="s">
        <v>19</v>
      </c>
      <c r="N14" s="44" t="s">
        <v>20</v>
      </c>
      <c r="O14" s="44" t="s">
        <v>21</v>
      </c>
      <c r="P14" s="34"/>
      <c r="Q14" s="111"/>
      <c r="R14" s="11"/>
      <c r="S14" s="4"/>
      <c r="T14" s="17"/>
      <c r="U14" s="4"/>
      <c r="V14" s="4"/>
      <c r="W14" s="94" t="s">
        <v>9</v>
      </c>
      <c r="X14" s="124" t="s">
        <v>83</v>
      </c>
      <c r="Y14" s="118" t="s">
        <v>91</v>
      </c>
      <c r="Z14" s="118" t="s">
        <v>82</v>
      </c>
      <c r="AA14" s="4"/>
      <c r="AB14" s="4"/>
      <c r="AC14" s="4"/>
    </row>
    <row r="15" spans="1:29" x14ac:dyDescent="0.25">
      <c r="A15" s="4"/>
      <c r="B15" s="10"/>
      <c r="C15" s="94">
        <f>Early_Year</f>
        <v>2021</v>
      </c>
      <c r="D15" s="110">
        <f>IF($X$6="Yes",IF(DATE($C15,D$13,1)&lt;Start_Date,0,IF(DATE($C15,D$13,1)&gt;DATE(YEAR(Expected_COD)+20,MONTH(Expected_COD),1),0,INDEX(Part_IV!$H$19:$H$38,$C15-Table_Year_1+IF(D$13&lt;=MONTH(Expected_COD),0,1),1))),0)</f>
        <v>0</v>
      </c>
      <c r="E15" s="110">
        <f>IF($X$6="Yes",IF(DATE($C15,E$13,1)&lt;Start_Date,0,IF(DATE($C15,E$13,1)&gt;DATE(YEAR(Expected_COD)+20,MONTH(Expected_COD),1),0,INDEX(Part_IV!$H$19:$H$38,$C15-Table_Year_1+IF(E$13&lt;=MONTH(Expected_COD),0,1),1))),0)</f>
        <v>0</v>
      </c>
      <c r="F15" s="110">
        <f>IF($X$6="Yes",IF(DATE($C15,F$13,1)&lt;Start_Date,0,IF(DATE($C15,F$13,1)&gt;DATE(YEAR(Expected_COD)+20,MONTH(Expected_COD),1),0,INDEX(Part_IV!$H$19:$H$38,$C15-Table_Year_1+IF(F$13&lt;=MONTH(Expected_COD),0,1),1))),0)</f>
        <v>0</v>
      </c>
      <c r="G15" s="110">
        <f>IF($X$6="Yes",IF(DATE($C15,G$13,1)&lt;Start_Date,0,IF(DATE($C15,G$13,1)&gt;DATE(YEAR(Expected_COD)+20,MONTH(Expected_COD),1),0,INDEX(Part_IV!$H$19:$H$38,$C15-Table_Year_1+IF(G$13&lt;=MONTH(Expected_COD),0,1),1))),0)</f>
        <v>0</v>
      </c>
      <c r="H15" s="110">
        <f>IF($X$6="Yes",IF(DATE($C15,H$13,1)&lt;Start_Date,0,IF(DATE($C15,H$13,1)&gt;DATE(YEAR(Expected_COD)+20,MONTH(Expected_COD),1),0,INDEX(Part_IV!$H$19:$H$38,$C15-Table_Year_1+IF(H$13&lt;=MONTH(Expected_COD),0,1),1))),0)</f>
        <v>0</v>
      </c>
      <c r="I15" s="110">
        <f>IF($X$6="Yes",IF(DATE($C15,I$13,1)&lt;Start_Date,0,IF(DATE($C15,I$13,1)&gt;DATE(YEAR(Expected_COD)+20,MONTH(Expected_COD),1),0,INDEX(Part_IV!$H$19:$H$38,$C15-Table_Year_1+IF(I$13&lt;=MONTH(Expected_COD),0,1),1))),0)</f>
        <v>0</v>
      </c>
      <c r="J15" s="110">
        <f>IF($X$6="Yes",IF(DATE($C15,J$13,1)&lt;Start_Date,0,IF(DATE($C15,J$13,1)&gt;DATE(YEAR(Expected_COD)+20,MONTH(Expected_COD),1),0,INDEX(Part_IV!$H$19:$H$38,$C15-Table_Year_1+IF(J$13&lt;=MONTH(Expected_COD),0,1),1))),0)</f>
        <v>0</v>
      </c>
      <c r="K15" s="110">
        <f>IF($X$6="Yes",IF(DATE($C15,K$13,1)&lt;Start_Date,0,IF(DATE($C15,K$13,1)&gt;DATE(YEAR(Expected_COD)+20,MONTH(Expected_COD),1),0,INDEX(Part_IV!$H$19:$H$38,$C15-Table_Year_1+IF(K$13&lt;=MONTH(Expected_COD),0,1),1))),0)</f>
        <v>0</v>
      </c>
      <c r="L15" s="110">
        <f>IF($X$6="Yes",IF(DATE($C15,L$13,1)&lt;Start_Date,0,IF(DATE($C15,L$13,1)&gt;DATE(YEAR(Expected_COD)+20,MONTH(Expected_COD),1),0,INDEX(Part_IV!$H$19:$H$38,$C15-Table_Year_1+IF(L$13&lt;=MONTH(Expected_COD),0,1),1))),0)</f>
        <v>0</v>
      </c>
      <c r="M15" s="110">
        <f>IF($X$6="Yes",IF(DATE($C15,M$13,1)&lt;Start_Date,0,IF(DATE($C15,M$13,1)&gt;DATE(YEAR(Expected_COD)+20,MONTH(Expected_COD),1),0,INDEX(Part_IV!$H$19:$H$38,$C15-Table_Year_1+IF(M$13&lt;=MONTH(Expected_COD),0,1),1))),0)</f>
        <v>0</v>
      </c>
      <c r="N15" s="110">
        <f>IF($X$6="Yes",IF(DATE($C15,N$13,1)&lt;Start_Date,0,IF(DATE($C15,N$13,1)&gt;DATE(YEAR(Expected_COD)+20,MONTH(Expected_COD),1),0,INDEX(Part_IV!$H$19:$H$38,$C15-Table_Year_1+IF(N$13&lt;=MONTH(Expected_COD),0,1),1))),0)</f>
        <v>0</v>
      </c>
      <c r="O15" s="110">
        <f>IF($X$6="Yes",IF(DATE($C15,O$13,1)&lt;Start_Date,0,IF(DATE($C15,O$13,1)&gt;DATE(YEAR(Expected_COD)+20,MONTH(Expected_COD),1),0,INDEX(Part_IV!$H$19:$H$38,$C15-Table_Year_1+IF(O$13&lt;=MONTH(Expected_COD),0,1),1))),0)</f>
        <v>0</v>
      </c>
      <c r="P15" s="36"/>
      <c r="Q15" s="112"/>
      <c r="R15" s="11"/>
      <c r="S15" s="4"/>
      <c r="T15" s="17"/>
      <c r="U15" s="4"/>
      <c r="V15" s="4"/>
      <c r="W15" s="94">
        <f>Early_Year</f>
        <v>2021</v>
      </c>
      <c r="X15" s="117">
        <f t="shared" ref="X15:X40" si="1">1/(1+Real_DR)^($C15-Base_Year)</f>
        <v>0.87728388771470445</v>
      </c>
      <c r="Y15" s="117">
        <f t="shared" ref="Y15:Y40" si="2">1/(1+Inflation)^($C15-Base_Year)</f>
        <v>0.94232233454704462</v>
      </c>
      <c r="Z15" s="45">
        <f>Part_III!Q145</f>
        <v>0</v>
      </c>
      <c r="AA15" s="4"/>
      <c r="AB15" s="4"/>
      <c r="AC15" s="4"/>
    </row>
    <row r="16" spans="1:29" x14ac:dyDescent="0.25">
      <c r="A16" s="4"/>
      <c r="B16" s="10"/>
      <c r="C16" s="94">
        <f>C15+1</f>
        <v>2022</v>
      </c>
      <c r="D16" s="110">
        <f>IF($X$6="Yes",IF(DATE($C16,D$13,1)&lt;Start_Date,0,IF(DATE($C16,D$13,1)&gt;DATE(YEAR(Expected_COD)+20,MONTH(Expected_COD),1),0,INDEX(Part_IV!$H$19:$H$38,$C16-Table_Year_1+IF(D$13&lt;=MONTH(Expected_COD),0,1),1))),0)</f>
        <v>0</v>
      </c>
      <c r="E16" s="110">
        <f>IF($X$6="Yes",IF(DATE($C16,E$13,1)&lt;Start_Date,0,IF(DATE($C16,E$13,1)&gt;DATE(YEAR(Expected_COD)+20,MONTH(Expected_COD),1),0,INDEX(Part_IV!$H$19:$H$38,$C16-Table_Year_1+IF(E$13&lt;=MONTH(Expected_COD),0,1),1))),0)</f>
        <v>0</v>
      </c>
      <c r="F16" s="110">
        <f>IF($X$6="Yes",IF(DATE($C16,F$13,1)&lt;Start_Date,0,IF(DATE($C16,F$13,1)&gt;DATE(YEAR(Expected_COD)+20,MONTH(Expected_COD),1),0,INDEX(Part_IV!$H$19:$H$38,$C16-Table_Year_1+IF(F$13&lt;=MONTH(Expected_COD),0,1),1))),0)</f>
        <v>0</v>
      </c>
      <c r="G16" s="110">
        <f>IF($X$6="Yes",IF(DATE($C16,G$13,1)&lt;Start_Date,0,IF(DATE($C16,G$13,1)&gt;DATE(YEAR(Expected_COD)+20,MONTH(Expected_COD),1),0,INDEX(Part_IV!$H$19:$H$38,$C16-Table_Year_1+IF(G$13&lt;=MONTH(Expected_COD),0,1),1))),0)</f>
        <v>0</v>
      </c>
      <c r="H16" s="110">
        <f>IF($X$6="Yes",IF(DATE($C16,H$13,1)&lt;Start_Date,0,IF(DATE($C16,H$13,1)&gt;DATE(YEAR(Expected_COD)+20,MONTH(Expected_COD),1),0,INDEX(Part_IV!$H$19:$H$38,$C16-Table_Year_1+IF(H$13&lt;=MONTH(Expected_COD),0,1),1))),0)</f>
        <v>0</v>
      </c>
      <c r="I16" s="110">
        <f>IF($X$6="Yes",IF(DATE($C16,I$13,1)&lt;Start_Date,0,IF(DATE($C16,I$13,1)&gt;DATE(YEAR(Expected_COD)+20,MONTH(Expected_COD),1),0,INDEX(Part_IV!$H$19:$H$38,$C16-Table_Year_1+IF(I$13&lt;=MONTH(Expected_COD),0,1),1))),0)</f>
        <v>0</v>
      </c>
      <c r="J16" s="110">
        <f>IF($X$6="Yes",IF(DATE($C16,J$13,1)&lt;Start_Date,0,IF(DATE($C16,J$13,1)&gt;DATE(YEAR(Expected_COD)+20,MONTH(Expected_COD),1),0,INDEX(Part_IV!$H$19:$H$38,$C16-Table_Year_1+IF(J$13&lt;=MONTH(Expected_COD),0,1),1))),0)</f>
        <v>0</v>
      </c>
      <c r="K16" s="110">
        <f>IF($X$6="Yes",IF(DATE($C16,K$13,1)&lt;Start_Date,0,IF(DATE($C16,K$13,1)&gt;DATE(YEAR(Expected_COD)+20,MONTH(Expected_COD),1),0,INDEX(Part_IV!$H$19:$H$38,$C16-Table_Year_1+IF(K$13&lt;=MONTH(Expected_COD),0,1),1))),0)</f>
        <v>0</v>
      </c>
      <c r="L16" s="110">
        <f>IF($X$6="Yes",IF(DATE($C16,L$13,1)&lt;Start_Date,0,IF(DATE($C16,L$13,1)&gt;DATE(YEAR(Expected_COD)+20,MONTH(Expected_COD),1),0,INDEX(Part_IV!$H$19:$H$38,$C16-Table_Year_1+IF(L$13&lt;=MONTH(Expected_COD),0,1),1))),0)</f>
        <v>0</v>
      </c>
      <c r="M16" s="110">
        <f>IF($X$6="Yes",IF(DATE($C16,M$13,1)&lt;Start_Date,0,IF(DATE($C16,M$13,1)&gt;DATE(YEAR(Expected_COD)+20,MONTH(Expected_COD),1),0,INDEX(Part_IV!$H$19:$H$38,$C16-Table_Year_1+IF(M$13&lt;=MONTH(Expected_COD),0,1),1))),0)</f>
        <v>0</v>
      </c>
      <c r="N16" s="110">
        <f>IF($X$6="Yes",IF(DATE($C16,N$13,1)&lt;Start_Date,0,IF(DATE($C16,N$13,1)&gt;DATE(YEAR(Expected_COD)+20,MONTH(Expected_COD),1),0,INDEX(Part_IV!$H$19:$H$38,$C16-Table_Year_1+IF(N$13&lt;=MONTH(Expected_COD),0,1),1))),0)</f>
        <v>0</v>
      </c>
      <c r="O16" s="110">
        <f>IF($X$6="Yes",IF(DATE($C16,O$13,1)&lt;Start_Date,0,IF(DATE($C16,O$13,1)&gt;DATE(YEAR(Expected_COD)+20,MONTH(Expected_COD),1),0,INDEX(Part_IV!$H$19:$H$38,$C16-Table_Year_1+IF(O$13&lt;=MONTH(Expected_COD),0,1),1))),0)</f>
        <v>0</v>
      </c>
      <c r="P16" s="36"/>
      <c r="Q16" s="112"/>
      <c r="R16" s="11"/>
      <c r="S16" s="4"/>
      <c r="T16" s="17"/>
      <c r="U16" s="4"/>
      <c r="V16" s="4"/>
      <c r="W16" s="94">
        <f>W15+1</f>
        <v>2022</v>
      </c>
      <c r="X16" s="117">
        <f t="shared" si="1"/>
        <v>0.83982127214359303</v>
      </c>
      <c r="Y16" s="117">
        <f t="shared" si="2"/>
        <v>0.9238454260265142</v>
      </c>
      <c r="Z16" s="45">
        <f>Part_III!Q146</f>
        <v>0</v>
      </c>
      <c r="AA16" s="4"/>
      <c r="AB16" s="4"/>
      <c r="AC16" s="4"/>
    </row>
    <row r="17" spans="1:29" x14ac:dyDescent="0.25">
      <c r="A17" s="4"/>
      <c r="B17" s="10"/>
      <c r="C17" s="94">
        <f t="shared" ref="C17:C40" si="3">C16+1</f>
        <v>2023</v>
      </c>
      <c r="D17" s="110">
        <f>IF($X$6="Yes",IF(DATE($C17,D$13,1)&lt;Start_Date,0,IF(DATE($C17,D$13,1)&gt;DATE(YEAR(Expected_COD)+20,MONTH(Expected_COD),1),0,INDEX(Part_IV!$H$19:$H$38,$C17-Table_Year_1+IF(D$13&lt;=MONTH(Expected_COD),0,1),1))),0)</f>
        <v>0</v>
      </c>
      <c r="E17" s="110">
        <f>IF($X$6="Yes",IF(DATE($C17,E$13,1)&lt;Start_Date,0,IF(DATE($C17,E$13,1)&gt;DATE(YEAR(Expected_COD)+20,MONTH(Expected_COD),1),0,INDEX(Part_IV!$H$19:$H$38,$C17-Table_Year_1+IF(E$13&lt;=MONTH(Expected_COD),0,1),1))),0)</f>
        <v>0</v>
      </c>
      <c r="F17" s="110">
        <f>IF($X$6="Yes",IF(DATE($C17,F$13,1)&lt;Start_Date,0,IF(DATE($C17,F$13,1)&gt;DATE(YEAR(Expected_COD)+20,MONTH(Expected_COD),1),0,INDEX(Part_IV!$H$19:$H$38,$C17-Table_Year_1+IF(F$13&lt;=MONTH(Expected_COD),0,1),1))),0)</f>
        <v>0</v>
      </c>
      <c r="G17" s="110">
        <f>IF($X$6="Yes",IF(DATE($C17,G$13,1)&lt;Start_Date,0,IF(DATE($C17,G$13,1)&gt;DATE(YEAR(Expected_COD)+20,MONTH(Expected_COD),1),0,INDEX(Part_IV!$H$19:$H$38,$C17-Table_Year_1+IF(G$13&lt;=MONTH(Expected_COD),0,1),1))),0)</f>
        <v>0</v>
      </c>
      <c r="H17" s="110">
        <f>IF($X$6="Yes",IF(DATE($C17,H$13,1)&lt;Start_Date,0,IF(DATE($C17,H$13,1)&gt;DATE(YEAR(Expected_COD)+20,MONTH(Expected_COD),1),0,INDEX(Part_IV!$H$19:$H$38,$C17-Table_Year_1+IF(H$13&lt;=MONTH(Expected_COD),0,1),1))),0)</f>
        <v>0</v>
      </c>
      <c r="I17" s="110">
        <f>IF($X$6="Yes",IF(DATE($C17,I$13,1)&lt;Start_Date,0,IF(DATE($C17,I$13,1)&gt;DATE(YEAR(Expected_COD)+20,MONTH(Expected_COD),1),0,INDEX(Part_IV!$H$19:$H$38,$C17-Table_Year_1+IF(I$13&lt;=MONTH(Expected_COD),0,1),1))),0)</f>
        <v>0</v>
      </c>
      <c r="J17" s="110">
        <f>IF($X$6="Yes",IF(DATE($C17,J$13,1)&lt;Start_Date,0,IF(DATE($C17,J$13,1)&gt;DATE(YEAR(Expected_COD)+20,MONTH(Expected_COD),1),0,INDEX(Part_IV!$H$19:$H$38,$C17-Table_Year_1+IF(J$13&lt;=MONTH(Expected_COD),0,1),1))),0)</f>
        <v>0</v>
      </c>
      <c r="K17" s="110">
        <f>IF($X$6="Yes",IF(DATE($C17,K$13,1)&lt;Start_Date,0,IF(DATE($C17,K$13,1)&gt;DATE(YEAR(Expected_COD)+20,MONTH(Expected_COD),1),0,INDEX(Part_IV!$H$19:$H$38,$C17-Table_Year_1+IF(K$13&lt;=MONTH(Expected_COD),0,1),1))),0)</f>
        <v>0</v>
      </c>
      <c r="L17" s="110">
        <f>IF($X$6="Yes",IF(DATE($C17,L$13,1)&lt;Start_Date,0,IF(DATE($C17,L$13,1)&gt;DATE(YEAR(Expected_COD)+20,MONTH(Expected_COD),1),0,INDEX(Part_IV!$H$19:$H$38,$C17-Table_Year_1+IF(L$13&lt;=MONTH(Expected_COD),0,1),1))),0)</f>
        <v>0</v>
      </c>
      <c r="M17" s="110">
        <f>IF($X$6="Yes",IF(DATE($C17,M$13,1)&lt;Start_Date,0,IF(DATE($C17,M$13,1)&gt;DATE(YEAR(Expected_COD)+20,MONTH(Expected_COD),1),0,INDEX(Part_IV!$H$19:$H$38,$C17-Table_Year_1+IF(M$13&lt;=MONTH(Expected_COD),0,1),1))),0)</f>
        <v>0</v>
      </c>
      <c r="N17" s="110">
        <f>IF($X$6="Yes",IF(DATE($C17,N$13,1)&lt;Start_Date,0,IF(DATE($C17,N$13,1)&gt;DATE(YEAR(Expected_COD)+20,MONTH(Expected_COD),1),0,INDEX(Part_IV!$H$19:$H$38,$C17-Table_Year_1+IF(N$13&lt;=MONTH(Expected_COD),0,1),1))),0)</f>
        <v>0</v>
      </c>
      <c r="O17" s="110">
        <f>IF($X$6="Yes",IF(DATE($C17,O$13,1)&lt;Start_Date,0,IF(DATE($C17,O$13,1)&gt;DATE(YEAR(Expected_COD)+20,MONTH(Expected_COD),1),0,INDEX(Part_IV!$H$19:$H$38,$C17-Table_Year_1+IF(O$13&lt;=MONTH(Expected_COD),0,1),1))),0)</f>
        <v>0</v>
      </c>
      <c r="P17" s="36"/>
      <c r="Q17" s="112"/>
      <c r="R17" s="11"/>
      <c r="S17" s="4"/>
      <c r="T17" s="17"/>
      <c r="U17" s="4"/>
      <c r="V17" s="4"/>
      <c r="W17" s="94">
        <f t="shared" ref="W17:W40" si="4">W16+1</f>
        <v>2023</v>
      </c>
      <c r="X17" s="117">
        <f t="shared" si="1"/>
        <v>0.8039584210102908</v>
      </c>
      <c r="Y17" s="117">
        <f t="shared" si="2"/>
        <v>0.90573080982991594</v>
      </c>
      <c r="Z17" s="45">
        <f>Part_III!Q147</f>
        <v>0</v>
      </c>
      <c r="AA17" s="4"/>
      <c r="AB17" s="4"/>
      <c r="AC17" s="4"/>
    </row>
    <row r="18" spans="1:29" x14ac:dyDescent="0.25">
      <c r="A18" s="4"/>
      <c r="B18" s="10"/>
      <c r="C18" s="94">
        <f t="shared" si="3"/>
        <v>2024</v>
      </c>
      <c r="D18" s="110">
        <f>IF($X$6="Yes",IF(DATE($C18,D$13,1)&lt;Start_Date,0,IF(DATE($C18,D$13,1)&gt;DATE(YEAR(Expected_COD)+20,MONTH(Expected_COD),1),0,INDEX(Part_IV!$H$19:$H$38,$C18-Table_Year_1+IF(D$13&lt;=MONTH(Expected_COD),0,1),1))),0)</f>
        <v>0</v>
      </c>
      <c r="E18" s="110">
        <f>IF($X$6="Yes",IF(DATE($C18,E$13,1)&lt;Start_Date,0,IF(DATE($C18,E$13,1)&gt;DATE(YEAR(Expected_COD)+20,MONTH(Expected_COD),1),0,INDEX(Part_IV!$H$19:$H$38,$C18-Table_Year_1+IF(E$13&lt;=MONTH(Expected_COD),0,1),1))),0)</f>
        <v>0</v>
      </c>
      <c r="F18" s="110">
        <f>IF($X$6="Yes",IF(DATE($C18,F$13,1)&lt;Start_Date,0,IF(DATE($C18,F$13,1)&gt;DATE(YEAR(Expected_COD)+20,MONTH(Expected_COD),1),0,INDEX(Part_IV!$H$19:$H$38,$C18-Table_Year_1+IF(F$13&lt;=MONTH(Expected_COD),0,1),1))),0)</f>
        <v>0</v>
      </c>
      <c r="G18" s="110">
        <f>IF($X$6="Yes",IF(DATE($C18,G$13,1)&lt;Start_Date,0,IF(DATE($C18,G$13,1)&gt;DATE(YEAR(Expected_COD)+20,MONTH(Expected_COD),1),0,INDEX(Part_IV!$H$19:$H$38,$C18-Table_Year_1+IF(G$13&lt;=MONTH(Expected_COD),0,1),1))),0)</f>
        <v>0</v>
      </c>
      <c r="H18" s="110">
        <f>IF($X$6="Yes",IF(DATE($C18,H$13,1)&lt;Start_Date,0,IF(DATE($C18,H$13,1)&gt;DATE(YEAR(Expected_COD)+20,MONTH(Expected_COD),1),0,INDEX(Part_IV!$H$19:$H$38,$C18-Table_Year_1+IF(H$13&lt;=MONTH(Expected_COD),0,1),1))),0)</f>
        <v>0</v>
      </c>
      <c r="I18" s="110">
        <f>IF($X$6="Yes",IF(DATE($C18,I$13,1)&lt;Start_Date,0,IF(DATE($C18,I$13,1)&gt;DATE(YEAR(Expected_COD)+20,MONTH(Expected_COD),1),0,INDEX(Part_IV!$H$19:$H$38,$C18-Table_Year_1+IF(I$13&lt;=MONTH(Expected_COD),0,1),1))),0)</f>
        <v>0</v>
      </c>
      <c r="J18" s="110">
        <f>IF($X$6="Yes",IF(DATE($C18,J$13,1)&lt;Start_Date,0,IF(DATE($C18,J$13,1)&gt;DATE(YEAR(Expected_COD)+20,MONTH(Expected_COD),1),0,INDEX(Part_IV!$H$19:$H$38,$C18-Table_Year_1+IF(J$13&lt;=MONTH(Expected_COD),0,1),1))),0)</f>
        <v>0</v>
      </c>
      <c r="K18" s="110">
        <f>IF($X$6="Yes",IF(DATE($C18,K$13,1)&lt;Start_Date,0,IF(DATE($C18,K$13,1)&gt;DATE(YEAR(Expected_COD)+20,MONTH(Expected_COD),1),0,INDEX(Part_IV!$H$19:$H$38,$C18-Table_Year_1+IF(K$13&lt;=MONTH(Expected_COD),0,1),1))),0)</f>
        <v>0</v>
      </c>
      <c r="L18" s="110">
        <f>IF($X$6="Yes",IF(DATE($C18,L$13,1)&lt;Start_Date,0,IF(DATE($C18,L$13,1)&gt;DATE(YEAR(Expected_COD)+20,MONTH(Expected_COD),1),0,INDEX(Part_IV!$H$19:$H$38,$C18-Table_Year_1+IF(L$13&lt;=MONTH(Expected_COD),0,1),1))),0)</f>
        <v>0</v>
      </c>
      <c r="M18" s="110">
        <f>IF($X$6="Yes",IF(DATE($C18,M$13,1)&lt;Start_Date,0,IF(DATE($C18,M$13,1)&gt;DATE(YEAR(Expected_COD)+20,MONTH(Expected_COD),1),0,INDEX(Part_IV!$H$19:$H$38,$C18-Table_Year_1+IF(M$13&lt;=MONTH(Expected_COD),0,1),1))),0)</f>
        <v>0</v>
      </c>
      <c r="N18" s="110">
        <f>IF($X$6="Yes",IF(DATE($C18,N$13,1)&lt;Start_Date,0,IF(DATE($C18,N$13,1)&gt;DATE(YEAR(Expected_COD)+20,MONTH(Expected_COD),1),0,INDEX(Part_IV!$H$19:$H$38,$C18-Table_Year_1+IF(N$13&lt;=MONTH(Expected_COD),0,1),1))),0)</f>
        <v>0</v>
      </c>
      <c r="O18" s="110">
        <f>IF($X$6="Yes",IF(DATE($C18,O$13,1)&lt;Start_Date,0,IF(DATE($C18,O$13,1)&gt;DATE(YEAR(Expected_COD)+20,MONTH(Expected_COD),1),0,INDEX(Part_IV!$H$19:$H$38,$C18-Table_Year_1+IF(O$13&lt;=MONTH(Expected_COD),0,1),1))),0)</f>
        <v>0</v>
      </c>
      <c r="P18" s="36"/>
      <c r="Q18" s="112"/>
      <c r="R18" s="11"/>
      <c r="S18" s="4"/>
      <c r="T18" s="17"/>
      <c r="U18" s="4"/>
      <c r="V18" s="4"/>
      <c r="W18" s="94">
        <f t="shared" si="4"/>
        <v>2024</v>
      </c>
      <c r="X18" s="117">
        <f t="shared" si="1"/>
        <v>0.76962701964382596</v>
      </c>
      <c r="Y18" s="117">
        <f t="shared" si="2"/>
        <v>0.88797138218619198</v>
      </c>
      <c r="Z18" s="45">
        <f>Part_III!Q148</f>
        <v>0</v>
      </c>
      <c r="AA18" s="4"/>
      <c r="AB18" s="4"/>
      <c r="AC18" s="4"/>
    </row>
    <row r="19" spans="1:29" x14ac:dyDescent="0.25">
      <c r="A19" s="4"/>
      <c r="B19" s="10"/>
      <c r="C19" s="94">
        <f t="shared" si="3"/>
        <v>2025</v>
      </c>
      <c r="D19" s="110">
        <f>IF($X$6="Yes",IF(DATE($C19,D$13,1)&lt;Start_Date,0,IF(DATE($C19,D$13,1)&gt;DATE(YEAR(Expected_COD)+20,MONTH(Expected_COD),1),0,INDEX(Part_IV!$H$19:$H$38,$C19-Table_Year_1+IF(D$13&lt;=MONTH(Expected_COD),0,1),1))),0)</f>
        <v>0</v>
      </c>
      <c r="E19" s="110">
        <f>IF($X$6="Yes",IF(DATE($C19,E$13,1)&lt;Start_Date,0,IF(DATE($C19,E$13,1)&gt;DATE(YEAR(Expected_COD)+20,MONTH(Expected_COD),1),0,INDEX(Part_IV!$H$19:$H$38,$C19-Table_Year_1+IF(E$13&lt;=MONTH(Expected_COD),0,1),1))),0)</f>
        <v>0</v>
      </c>
      <c r="F19" s="110">
        <f>IF($X$6="Yes",IF(DATE($C19,F$13,1)&lt;Start_Date,0,IF(DATE($C19,F$13,1)&gt;DATE(YEAR(Expected_COD)+20,MONTH(Expected_COD),1),0,INDEX(Part_IV!$H$19:$H$38,$C19-Table_Year_1+IF(F$13&lt;=MONTH(Expected_COD),0,1),1))),0)</f>
        <v>0</v>
      </c>
      <c r="G19" s="110">
        <f>IF($X$6="Yes",IF(DATE($C19,G$13,1)&lt;Start_Date,0,IF(DATE($C19,G$13,1)&gt;DATE(YEAR(Expected_COD)+20,MONTH(Expected_COD),1),0,INDEX(Part_IV!$H$19:$H$38,$C19-Table_Year_1+IF(G$13&lt;=MONTH(Expected_COD),0,1),1))),0)</f>
        <v>0</v>
      </c>
      <c r="H19" s="110">
        <f>IF($X$6="Yes",IF(DATE($C19,H$13,1)&lt;Start_Date,0,IF(DATE($C19,H$13,1)&gt;DATE(YEAR(Expected_COD)+20,MONTH(Expected_COD),1),0,INDEX(Part_IV!$H$19:$H$38,$C19-Table_Year_1+IF(H$13&lt;=MONTH(Expected_COD),0,1),1))),0)</f>
        <v>0</v>
      </c>
      <c r="I19" s="110">
        <f>IF($X$6="Yes",IF(DATE($C19,I$13,1)&lt;Start_Date,0,IF(DATE($C19,I$13,1)&gt;DATE(YEAR(Expected_COD)+20,MONTH(Expected_COD),1),0,INDEX(Part_IV!$H$19:$H$38,$C19-Table_Year_1+IF(I$13&lt;=MONTH(Expected_COD),0,1),1))),0)</f>
        <v>0</v>
      </c>
      <c r="J19" s="110">
        <f>IF($X$6="Yes",IF(DATE($C19,J$13,1)&lt;Start_Date,0,IF(DATE($C19,J$13,1)&gt;DATE(YEAR(Expected_COD)+20,MONTH(Expected_COD),1),0,INDEX(Part_IV!$H$19:$H$38,$C19-Table_Year_1+IF(J$13&lt;=MONTH(Expected_COD),0,1),1))),0)</f>
        <v>0</v>
      </c>
      <c r="K19" s="110">
        <f>IF($X$6="Yes",IF(DATE($C19,K$13,1)&lt;Start_Date,0,IF(DATE($C19,K$13,1)&gt;DATE(YEAR(Expected_COD)+20,MONTH(Expected_COD),1),0,INDEX(Part_IV!$H$19:$H$38,$C19-Table_Year_1+IF(K$13&lt;=MONTH(Expected_COD),0,1),1))),0)</f>
        <v>0</v>
      </c>
      <c r="L19" s="110">
        <f>IF($X$6="Yes",IF(DATE($C19,L$13,1)&lt;Start_Date,0,IF(DATE($C19,L$13,1)&gt;DATE(YEAR(Expected_COD)+20,MONTH(Expected_COD),1),0,INDEX(Part_IV!$H$19:$H$38,$C19-Table_Year_1+IF(L$13&lt;=MONTH(Expected_COD),0,1),1))),0)</f>
        <v>0</v>
      </c>
      <c r="M19" s="110">
        <f>IF($X$6="Yes",IF(DATE($C19,M$13,1)&lt;Start_Date,0,IF(DATE($C19,M$13,1)&gt;DATE(YEAR(Expected_COD)+20,MONTH(Expected_COD),1),0,INDEX(Part_IV!$H$19:$H$38,$C19-Table_Year_1+IF(M$13&lt;=MONTH(Expected_COD),0,1),1))),0)</f>
        <v>0</v>
      </c>
      <c r="N19" s="110">
        <f>IF($X$6="Yes",IF(DATE($C19,N$13,1)&lt;Start_Date,0,IF(DATE($C19,N$13,1)&gt;DATE(YEAR(Expected_COD)+20,MONTH(Expected_COD),1),0,INDEX(Part_IV!$H$19:$H$38,$C19-Table_Year_1+IF(N$13&lt;=MONTH(Expected_COD),0,1),1))),0)</f>
        <v>0</v>
      </c>
      <c r="O19" s="110">
        <f>IF($X$6="Yes",IF(DATE($C19,O$13,1)&lt;Start_Date,0,IF(DATE($C19,O$13,1)&gt;DATE(YEAR(Expected_COD)+20,MONTH(Expected_COD),1),0,INDEX(Part_IV!$H$19:$H$38,$C19-Table_Year_1+IF(O$13&lt;=MONTH(Expected_COD),0,1),1))),0)</f>
        <v>0</v>
      </c>
      <c r="P19" s="36"/>
      <c r="Q19" s="112"/>
      <c r="R19" s="11"/>
      <c r="S19" s="4"/>
      <c r="T19" s="17"/>
      <c r="U19" s="4"/>
      <c r="V19" s="4"/>
      <c r="W19" s="94">
        <f t="shared" si="4"/>
        <v>2025</v>
      </c>
      <c r="X19" s="117">
        <f t="shared" si="1"/>
        <v>0.73676167061164011</v>
      </c>
      <c r="Y19" s="117">
        <f t="shared" si="2"/>
        <v>0.87056017861391388</v>
      </c>
      <c r="Z19" s="45">
        <f>Part_III!Q149</f>
        <v>0</v>
      </c>
      <c r="AA19" s="4"/>
      <c r="AB19" s="4"/>
      <c r="AC19" s="4"/>
    </row>
    <row r="20" spans="1:29" x14ac:dyDescent="0.25">
      <c r="A20" s="4"/>
      <c r="B20" s="10"/>
      <c r="C20" s="94">
        <f t="shared" si="3"/>
        <v>2026</v>
      </c>
      <c r="D20" s="110">
        <f>IF($X$6="Yes",IF(DATE($C20,D$13,1)&lt;Start_Date,0,IF(DATE($C20,D$13,1)&gt;DATE(YEAR(Expected_COD)+20,MONTH(Expected_COD),1),0,INDEX(Part_IV!$H$19:$H$38,$C20-Table_Year_1+IF(D$13&lt;=MONTH(Expected_COD),0,1),1))),0)</f>
        <v>0</v>
      </c>
      <c r="E20" s="110">
        <f>IF($X$6="Yes",IF(DATE($C20,E$13,1)&lt;Start_Date,0,IF(DATE($C20,E$13,1)&gt;DATE(YEAR(Expected_COD)+20,MONTH(Expected_COD),1),0,INDEX(Part_IV!$H$19:$H$38,$C20-Table_Year_1+IF(E$13&lt;=MONTH(Expected_COD),0,1),1))),0)</f>
        <v>0</v>
      </c>
      <c r="F20" s="110">
        <f>IF($X$6="Yes",IF(DATE($C20,F$13,1)&lt;Start_Date,0,IF(DATE($C20,F$13,1)&gt;DATE(YEAR(Expected_COD)+20,MONTH(Expected_COD),1),0,INDEX(Part_IV!$H$19:$H$38,$C20-Table_Year_1+IF(F$13&lt;=MONTH(Expected_COD),0,1),1))),0)</f>
        <v>0</v>
      </c>
      <c r="G20" s="110">
        <f>IF($X$6="Yes",IF(DATE($C20,G$13,1)&lt;Start_Date,0,IF(DATE($C20,G$13,1)&gt;DATE(YEAR(Expected_COD)+20,MONTH(Expected_COD),1),0,INDEX(Part_IV!$H$19:$H$38,$C20-Table_Year_1+IF(G$13&lt;=MONTH(Expected_COD),0,1),1))),0)</f>
        <v>0</v>
      </c>
      <c r="H20" s="110">
        <f>IF($X$6="Yes",IF(DATE($C20,H$13,1)&lt;Start_Date,0,IF(DATE($C20,H$13,1)&gt;DATE(YEAR(Expected_COD)+20,MONTH(Expected_COD),1),0,INDEX(Part_IV!$H$19:$H$38,$C20-Table_Year_1+IF(H$13&lt;=MONTH(Expected_COD),0,1),1))),0)</f>
        <v>0</v>
      </c>
      <c r="I20" s="110">
        <f>IF($X$6="Yes",IF(DATE($C20,I$13,1)&lt;Start_Date,0,IF(DATE($C20,I$13,1)&gt;DATE(YEAR(Expected_COD)+20,MONTH(Expected_COD),1),0,INDEX(Part_IV!$H$19:$H$38,$C20-Table_Year_1+IF(I$13&lt;=MONTH(Expected_COD),0,1),1))),0)</f>
        <v>0</v>
      </c>
      <c r="J20" s="110">
        <f>IF($X$6="Yes",IF(DATE($C20,J$13,1)&lt;Start_Date,0,IF(DATE($C20,J$13,1)&gt;DATE(YEAR(Expected_COD)+20,MONTH(Expected_COD),1),0,INDEX(Part_IV!$H$19:$H$38,$C20-Table_Year_1+IF(J$13&lt;=MONTH(Expected_COD),0,1),1))),0)</f>
        <v>0</v>
      </c>
      <c r="K20" s="110">
        <f>IF($X$6="Yes",IF(DATE($C20,K$13,1)&lt;Start_Date,0,IF(DATE($C20,K$13,1)&gt;DATE(YEAR(Expected_COD)+20,MONTH(Expected_COD),1),0,INDEX(Part_IV!$H$19:$H$38,$C20-Table_Year_1+IF(K$13&lt;=MONTH(Expected_COD),0,1),1))),0)</f>
        <v>0</v>
      </c>
      <c r="L20" s="110">
        <f>IF($X$6="Yes",IF(DATE($C20,L$13,1)&lt;Start_Date,0,IF(DATE($C20,L$13,1)&gt;DATE(YEAR(Expected_COD)+20,MONTH(Expected_COD),1),0,INDEX(Part_IV!$H$19:$H$38,$C20-Table_Year_1+IF(L$13&lt;=MONTH(Expected_COD),0,1),1))),0)</f>
        <v>0</v>
      </c>
      <c r="M20" s="110">
        <f>IF($X$6="Yes",IF(DATE($C20,M$13,1)&lt;Start_Date,0,IF(DATE($C20,M$13,1)&gt;DATE(YEAR(Expected_COD)+20,MONTH(Expected_COD),1),0,INDEX(Part_IV!$H$19:$H$38,$C20-Table_Year_1+IF(M$13&lt;=MONTH(Expected_COD),0,1),1))),0)</f>
        <v>0</v>
      </c>
      <c r="N20" s="110">
        <f>IF($X$6="Yes",IF(DATE($C20,N$13,1)&lt;Start_Date,0,IF(DATE($C20,N$13,1)&gt;DATE(YEAR(Expected_COD)+20,MONTH(Expected_COD),1),0,INDEX(Part_IV!$H$19:$H$38,$C20-Table_Year_1+IF(N$13&lt;=MONTH(Expected_COD),0,1),1))),0)</f>
        <v>0</v>
      </c>
      <c r="O20" s="110">
        <f>IF($X$6="Yes",IF(DATE($C20,O$13,1)&lt;Start_Date,0,IF(DATE($C20,O$13,1)&gt;DATE(YEAR(Expected_COD)+20,MONTH(Expected_COD),1),0,INDEX(Part_IV!$H$19:$H$38,$C20-Table_Year_1+IF(O$13&lt;=MONTH(Expected_COD),0,1),1))),0)</f>
        <v>0</v>
      </c>
      <c r="P20" s="36"/>
      <c r="Q20" s="112"/>
      <c r="R20" s="11"/>
      <c r="S20" s="4"/>
      <c r="T20" s="17"/>
      <c r="U20" s="4"/>
      <c r="V20" s="4"/>
      <c r="W20" s="94">
        <f t="shared" si="4"/>
        <v>2026</v>
      </c>
      <c r="X20" s="117">
        <f t="shared" si="1"/>
        <v>0.70529976914488302</v>
      </c>
      <c r="Y20" s="117">
        <f t="shared" si="2"/>
        <v>0.85349037119011162</v>
      </c>
      <c r="Z20" s="45">
        <f>Part_III!Q150</f>
        <v>0</v>
      </c>
      <c r="AA20" s="4"/>
      <c r="AB20" s="4"/>
      <c r="AC20" s="4"/>
    </row>
    <row r="21" spans="1:29" x14ac:dyDescent="0.25">
      <c r="A21" s="4"/>
      <c r="B21" s="10"/>
      <c r="C21" s="94">
        <f t="shared" si="3"/>
        <v>2027</v>
      </c>
      <c r="D21" s="110">
        <f>IF($X$6="Yes",IF(DATE($C21,D$13,1)&lt;Start_Date,0,IF(DATE($C21,D$13,1)&gt;DATE(YEAR(Expected_COD)+20,MONTH(Expected_COD),1),0,INDEX(Part_IV!$H$19:$H$38,$C21-Table_Year_1+IF(D$13&lt;=MONTH(Expected_COD),0,1),1))),0)</f>
        <v>0</v>
      </c>
      <c r="E21" s="110">
        <f>IF($X$6="Yes",IF(DATE($C21,E$13,1)&lt;Start_Date,0,IF(DATE($C21,E$13,1)&gt;DATE(YEAR(Expected_COD)+20,MONTH(Expected_COD),1),0,INDEX(Part_IV!$H$19:$H$38,$C21-Table_Year_1+IF(E$13&lt;=MONTH(Expected_COD),0,1),1))),0)</f>
        <v>0</v>
      </c>
      <c r="F21" s="110">
        <f>IF($X$6="Yes",IF(DATE($C21,F$13,1)&lt;Start_Date,0,IF(DATE($C21,F$13,1)&gt;DATE(YEAR(Expected_COD)+20,MONTH(Expected_COD),1),0,INDEX(Part_IV!$H$19:$H$38,$C21-Table_Year_1+IF(F$13&lt;=MONTH(Expected_COD),0,1),1))),0)</f>
        <v>0</v>
      </c>
      <c r="G21" s="110">
        <f>IF($X$6="Yes",IF(DATE($C21,G$13,1)&lt;Start_Date,0,IF(DATE($C21,G$13,1)&gt;DATE(YEAR(Expected_COD)+20,MONTH(Expected_COD),1),0,INDEX(Part_IV!$H$19:$H$38,$C21-Table_Year_1+IF(G$13&lt;=MONTH(Expected_COD),0,1),1))),0)</f>
        <v>0</v>
      </c>
      <c r="H21" s="110">
        <f>IF($X$6="Yes",IF(DATE($C21,H$13,1)&lt;Start_Date,0,IF(DATE($C21,H$13,1)&gt;DATE(YEAR(Expected_COD)+20,MONTH(Expected_COD),1),0,INDEX(Part_IV!$H$19:$H$38,$C21-Table_Year_1+IF(H$13&lt;=MONTH(Expected_COD),0,1),1))),0)</f>
        <v>0</v>
      </c>
      <c r="I21" s="110">
        <f>IF($X$6="Yes",IF(DATE($C21,I$13,1)&lt;Start_Date,0,IF(DATE($C21,I$13,1)&gt;DATE(YEAR(Expected_COD)+20,MONTH(Expected_COD),1),0,INDEX(Part_IV!$H$19:$H$38,$C21-Table_Year_1+IF(I$13&lt;=MONTH(Expected_COD),0,1),1))),0)</f>
        <v>0</v>
      </c>
      <c r="J21" s="110">
        <f>IF($X$6="Yes",IF(DATE($C21,J$13,1)&lt;Start_Date,0,IF(DATE($C21,J$13,1)&gt;DATE(YEAR(Expected_COD)+20,MONTH(Expected_COD),1),0,INDEX(Part_IV!$H$19:$H$38,$C21-Table_Year_1+IF(J$13&lt;=MONTH(Expected_COD),0,1),1))),0)</f>
        <v>0</v>
      </c>
      <c r="K21" s="110">
        <f>IF($X$6="Yes",IF(DATE($C21,K$13,1)&lt;Start_Date,0,IF(DATE($C21,K$13,1)&gt;DATE(YEAR(Expected_COD)+20,MONTH(Expected_COD),1),0,INDEX(Part_IV!$H$19:$H$38,$C21-Table_Year_1+IF(K$13&lt;=MONTH(Expected_COD),0,1),1))),0)</f>
        <v>0</v>
      </c>
      <c r="L21" s="110">
        <f>IF($X$6="Yes",IF(DATE($C21,L$13,1)&lt;Start_Date,0,IF(DATE($C21,L$13,1)&gt;DATE(YEAR(Expected_COD)+20,MONTH(Expected_COD),1),0,INDEX(Part_IV!$H$19:$H$38,$C21-Table_Year_1+IF(L$13&lt;=MONTH(Expected_COD),0,1),1))),0)</f>
        <v>0</v>
      </c>
      <c r="M21" s="110">
        <f>IF($X$6="Yes",IF(DATE($C21,M$13,1)&lt;Start_Date,0,IF(DATE($C21,M$13,1)&gt;DATE(YEAR(Expected_COD)+20,MONTH(Expected_COD),1),0,INDEX(Part_IV!$H$19:$H$38,$C21-Table_Year_1+IF(M$13&lt;=MONTH(Expected_COD),0,1),1))),0)</f>
        <v>0</v>
      </c>
      <c r="N21" s="110">
        <f>IF($X$6="Yes",IF(DATE($C21,N$13,1)&lt;Start_Date,0,IF(DATE($C21,N$13,1)&gt;DATE(YEAR(Expected_COD)+20,MONTH(Expected_COD),1),0,INDEX(Part_IV!$H$19:$H$38,$C21-Table_Year_1+IF(N$13&lt;=MONTH(Expected_COD),0,1),1))),0)</f>
        <v>0</v>
      </c>
      <c r="O21" s="110">
        <f>IF($X$6="Yes",IF(DATE($C21,O$13,1)&lt;Start_Date,0,IF(DATE($C21,O$13,1)&gt;DATE(YEAR(Expected_COD)+20,MONTH(Expected_COD),1),0,INDEX(Part_IV!$H$19:$H$38,$C21-Table_Year_1+IF(O$13&lt;=MONTH(Expected_COD),0,1),1))),0)</f>
        <v>0</v>
      </c>
      <c r="P21" s="36"/>
      <c r="Q21" s="112"/>
      <c r="R21" s="11"/>
      <c r="S21" s="4"/>
      <c r="T21" s="17"/>
      <c r="U21" s="4"/>
      <c r="V21" s="4"/>
      <c r="W21" s="94">
        <f t="shared" si="4"/>
        <v>2027</v>
      </c>
      <c r="X21" s="117">
        <f t="shared" si="1"/>
        <v>0.67518138388341675</v>
      </c>
      <c r="Y21" s="117">
        <f t="shared" si="2"/>
        <v>0.83675526587265847</v>
      </c>
      <c r="Z21" s="45">
        <f>Part_III!Q151</f>
        <v>0</v>
      </c>
      <c r="AA21" s="4"/>
      <c r="AB21" s="4"/>
      <c r="AC21" s="4"/>
    </row>
    <row r="22" spans="1:29" x14ac:dyDescent="0.25">
      <c r="A22" s="4"/>
      <c r="B22" s="10"/>
      <c r="C22" s="94">
        <f t="shared" si="3"/>
        <v>2028</v>
      </c>
      <c r="D22" s="110">
        <f>IF($X$6="Yes",IF(DATE($C22,D$13,1)&lt;Start_Date,0,IF(DATE($C22,D$13,1)&gt;DATE(YEAR(Expected_COD)+20,MONTH(Expected_COD),1),0,INDEX(Part_IV!$H$19:$H$38,$C22-Table_Year_1+IF(D$13&lt;=MONTH(Expected_COD),0,1),1))),0)</f>
        <v>0</v>
      </c>
      <c r="E22" s="110">
        <f>IF($X$6="Yes",IF(DATE($C22,E$13,1)&lt;Start_Date,0,IF(DATE($C22,E$13,1)&gt;DATE(YEAR(Expected_COD)+20,MONTH(Expected_COD),1),0,INDEX(Part_IV!$H$19:$H$38,$C22-Table_Year_1+IF(E$13&lt;=MONTH(Expected_COD),0,1),1))),0)</f>
        <v>0</v>
      </c>
      <c r="F22" s="110">
        <f>IF($X$6="Yes",IF(DATE($C22,F$13,1)&lt;Start_Date,0,IF(DATE($C22,F$13,1)&gt;DATE(YEAR(Expected_COD)+20,MONTH(Expected_COD),1),0,INDEX(Part_IV!$H$19:$H$38,$C22-Table_Year_1+IF(F$13&lt;=MONTH(Expected_COD),0,1),1))),0)</f>
        <v>0</v>
      </c>
      <c r="G22" s="110">
        <f>IF($X$6="Yes",IF(DATE($C22,G$13,1)&lt;Start_Date,0,IF(DATE($C22,G$13,1)&gt;DATE(YEAR(Expected_COD)+20,MONTH(Expected_COD),1),0,INDEX(Part_IV!$H$19:$H$38,$C22-Table_Year_1+IF(G$13&lt;=MONTH(Expected_COD),0,1),1))),0)</f>
        <v>0</v>
      </c>
      <c r="H22" s="110">
        <f>IF($X$6="Yes",IF(DATE($C22,H$13,1)&lt;Start_Date,0,IF(DATE($C22,H$13,1)&gt;DATE(YEAR(Expected_COD)+20,MONTH(Expected_COD),1),0,INDEX(Part_IV!$H$19:$H$38,$C22-Table_Year_1+IF(H$13&lt;=MONTH(Expected_COD),0,1),1))),0)</f>
        <v>0</v>
      </c>
      <c r="I22" s="110">
        <f>IF($X$6="Yes",IF(DATE($C22,I$13,1)&lt;Start_Date,0,IF(DATE($C22,I$13,1)&gt;DATE(YEAR(Expected_COD)+20,MONTH(Expected_COD),1),0,INDEX(Part_IV!$H$19:$H$38,$C22-Table_Year_1+IF(I$13&lt;=MONTH(Expected_COD),0,1),1))),0)</f>
        <v>0</v>
      </c>
      <c r="J22" s="110">
        <f>IF($X$6="Yes",IF(DATE($C22,J$13,1)&lt;Start_Date,0,IF(DATE($C22,J$13,1)&gt;DATE(YEAR(Expected_COD)+20,MONTH(Expected_COD),1),0,INDEX(Part_IV!$H$19:$H$38,$C22-Table_Year_1+IF(J$13&lt;=MONTH(Expected_COD),0,1),1))),0)</f>
        <v>0</v>
      </c>
      <c r="K22" s="110">
        <f>IF($X$6="Yes",IF(DATE($C22,K$13,1)&lt;Start_Date,0,IF(DATE($C22,K$13,1)&gt;DATE(YEAR(Expected_COD)+20,MONTH(Expected_COD),1),0,INDEX(Part_IV!$H$19:$H$38,$C22-Table_Year_1+IF(K$13&lt;=MONTH(Expected_COD),0,1),1))),0)</f>
        <v>0</v>
      </c>
      <c r="L22" s="110">
        <f>IF($X$6="Yes",IF(DATE($C22,L$13,1)&lt;Start_Date,0,IF(DATE($C22,L$13,1)&gt;DATE(YEAR(Expected_COD)+20,MONTH(Expected_COD),1),0,INDEX(Part_IV!$H$19:$H$38,$C22-Table_Year_1+IF(L$13&lt;=MONTH(Expected_COD),0,1),1))),0)</f>
        <v>0</v>
      </c>
      <c r="M22" s="110">
        <f>IF($X$6="Yes",IF(DATE($C22,M$13,1)&lt;Start_Date,0,IF(DATE($C22,M$13,1)&gt;DATE(YEAR(Expected_COD)+20,MONTH(Expected_COD),1),0,INDEX(Part_IV!$H$19:$H$38,$C22-Table_Year_1+IF(M$13&lt;=MONTH(Expected_COD),0,1),1))),0)</f>
        <v>0</v>
      </c>
      <c r="N22" s="110">
        <f>IF($X$6="Yes",IF(DATE($C22,N$13,1)&lt;Start_Date,0,IF(DATE($C22,N$13,1)&gt;DATE(YEAR(Expected_COD)+20,MONTH(Expected_COD),1),0,INDEX(Part_IV!$H$19:$H$38,$C22-Table_Year_1+IF(N$13&lt;=MONTH(Expected_COD),0,1),1))),0)</f>
        <v>0</v>
      </c>
      <c r="O22" s="110">
        <f>IF($X$6="Yes",IF(DATE($C22,O$13,1)&lt;Start_Date,0,IF(DATE($C22,O$13,1)&gt;DATE(YEAR(Expected_COD)+20,MONTH(Expected_COD),1),0,INDEX(Part_IV!$H$19:$H$38,$C22-Table_Year_1+IF(O$13&lt;=MONTH(Expected_COD),0,1),1))),0)</f>
        <v>0</v>
      </c>
      <c r="P22" s="36"/>
      <c r="Q22" s="112"/>
      <c r="R22" s="11"/>
      <c r="S22" s="4"/>
      <c r="T22" s="17"/>
      <c r="U22" s="4"/>
      <c r="V22" s="4"/>
      <c r="W22" s="94">
        <f t="shared" si="4"/>
        <v>2028</v>
      </c>
      <c r="X22" s="117">
        <f t="shared" si="1"/>
        <v>0.64634914271335997</v>
      </c>
      <c r="Y22" s="117">
        <f t="shared" si="2"/>
        <v>0.82034829987515534</v>
      </c>
      <c r="Z22" s="45">
        <f>Part_III!Q152</f>
        <v>0</v>
      </c>
      <c r="AA22" s="4"/>
      <c r="AB22" s="4"/>
      <c r="AC22" s="4"/>
    </row>
    <row r="23" spans="1:29" x14ac:dyDescent="0.25">
      <c r="A23" s="4"/>
      <c r="B23" s="10"/>
      <c r="C23" s="94">
        <f t="shared" si="3"/>
        <v>2029</v>
      </c>
      <c r="D23" s="110">
        <f>IF($X$6="Yes",IF(DATE($C23,D$13,1)&lt;Start_Date,0,IF(DATE($C23,D$13,1)&gt;DATE(YEAR(Expected_COD)+20,MONTH(Expected_COD),1),0,INDEX(Part_IV!$H$19:$H$38,$C23-Table_Year_1+IF(D$13&lt;=MONTH(Expected_COD),0,1),1))),0)</f>
        <v>0</v>
      </c>
      <c r="E23" s="110">
        <f>IF($X$6="Yes",IF(DATE($C23,E$13,1)&lt;Start_Date,0,IF(DATE($C23,E$13,1)&gt;DATE(YEAR(Expected_COD)+20,MONTH(Expected_COD),1),0,INDEX(Part_IV!$H$19:$H$38,$C23-Table_Year_1+IF(E$13&lt;=MONTH(Expected_COD),0,1),1))),0)</f>
        <v>0</v>
      </c>
      <c r="F23" s="110">
        <f>IF($X$6="Yes",IF(DATE($C23,F$13,1)&lt;Start_Date,0,IF(DATE($C23,F$13,1)&gt;DATE(YEAR(Expected_COD)+20,MONTH(Expected_COD),1),0,INDEX(Part_IV!$H$19:$H$38,$C23-Table_Year_1+IF(F$13&lt;=MONTH(Expected_COD),0,1),1))),0)</f>
        <v>0</v>
      </c>
      <c r="G23" s="110">
        <f>IF($X$6="Yes",IF(DATE($C23,G$13,1)&lt;Start_Date,0,IF(DATE($C23,G$13,1)&gt;DATE(YEAR(Expected_COD)+20,MONTH(Expected_COD),1),0,INDEX(Part_IV!$H$19:$H$38,$C23-Table_Year_1+IF(G$13&lt;=MONTH(Expected_COD),0,1),1))),0)</f>
        <v>0</v>
      </c>
      <c r="H23" s="110">
        <f>IF($X$6="Yes",IF(DATE($C23,H$13,1)&lt;Start_Date,0,IF(DATE($C23,H$13,1)&gt;DATE(YEAR(Expected_COD)+20,MONTH(Expected_COD),1),0,INDEX(Part_IV!$H$19:$H$38,$C23-Table_Year_1+IF(H$13&lt;=MONTH(Expected_COD),0,1),1))),0)</f>
        <v>0</v>
      </c>
      <c r="I23" s="110">
        <f>IF($X$6="Yes",IF(DATE($C23,I$13,1)&lt;Start_Date,0,IF(DATE($C23,I$13,1)&gt;DATE(YEAR(Expected_COD)+20,MONTH(Expected_COD),1),0,INDEX(Part_IV!$H$19:$H$38,$C23-Table_Year_1+IF(I$13&lt;=MONTH(Expected_COD),0,1),1))),0)</f>
        <v>0</v>
      </c>
      <c r="J23" s="110">
        <f>IF($X$6="Yes",IF(DATE($C23,J$13,1)&lt;Start_Date,0,IF(DATE($C23,J$13,1)&gt;DATE(YEAR(Expected_COD)+20,MONTH(Expected_COD),1),0,INDEX(Part_IV!$H$19:$H$38,$C23-Table_Year_1+IF(J$13&lt;=MONTH(Expected_COD),0,1),1))),0)</f>
        <v>0</v>
      </c>
      <c r="K23" s="110">
        <f>IF($X$6="Yes",IF(DATE($C23,K$13,1)&lt;Start_Date,0,IF(DATE($C23,K$13,1)&gt;DATE(YEAR(Expected_COD)+20,MONTH(Expected_COD),1),0,INDEX(Part_IV!$H$19:$H$38,$C23-Table_Year_1+IF(K$13&lt;=MONTH(Expected_COD),0,1),1))),0)</f>
        <v>0</v>
      </c>
      <c r="L23" s="110">
        <f>IF($X$6="Yes",IF(DATE($C23,L$13,1)&lt;Start_Date,0,IF(DATE($C23,L$13,1)&gt;DATE(YEAR(Expected_COD)+20,MONTH(Expected_COD),1),0,INDEX(Part_IV!$H$19:$H$38,$C23-Table_Year_1+IF(L$13&lt;=MONTH(Expected_COD),0,1),1))),0)</f>
        <v>0</v>
      </c>
      <c r="M23" s="110">
        <f>IF($X$6="Yes",IF(DATE($C23,M$13,1)&lt;Start_Date,0,IF(DATE($C23,M$13,1)&gt;DATE(YEAR(Expected_COD)+20,MONTH(Expected_COD),1),0,INDEX(Part_IV!$H$19:$H$38,$C23-Table_Year_1+IF(M$13&lt;=MONTH(Expected_COD),0,1),1))),0)</f>
        <v>0</v>
      </c>
      <c r="N23" s="110">
        <f>IF($X$6="Yes",IF(DATE($C23,N$13,1)&lt;Start_Date,0,IF(DATE($C23,N$13,1)&gt;DATE(YEAR(Expected_COD)+20,MONTH(Expected_COD),1),0,INDEX(Part_IV!$H$19:$H$38,$C23-Table_Year_1+IF(N$13&lt;=MONTH(Expected_COD),0,1),1))),0)</f>
        <v>0</v>
      </c>
      <c r="O23" s="110">
        <f>IF($X$6="Yes",IF(DATE($C23,O$13,1)&lt;Start_Date,0,IF(DATE($C23,O$13,1)&gt;DATE(YEAR(Expected_COD)+20,MONTH(Expected_COD),1),0,INDEX(Part_IV!$H$19:$H$38,$C23-Table_Year_1+IF(O$13&lt;=MONTH(Expected_COD),0,1),1))),0)</f>
        <v>0</v>
      </c>
      <c r="P23" s="36"/>
      <c r="Q23" s="112"/>
      <c r="R23" s="11"/>
      <c r="S23" s="4"/>
      <c r="T23" s="17"/>
      <c r="U23" s="4"/>
      <c r="V23" s="4"/>
      <c r="W23" s="94">
        <f t="shared" si="4"/>
        <v>2029</v>
      </c>
      <c r="X23" s="117">
        <f t="shared" si="1"/>
        <v>0.61874812347970642</v>
      </c>
      <c r="Y23" s="117">
        <f t="shared" si="2"/>
        <v>0.80426303909328967</v>
      </c>
      <c r="Z23" s="45">
        <f>Part_III!Q153</f>
        <v>0</v>
      </c>
      <c r="AA23" s="4"/>
      <c r="AB23" s="4"/>
      <c r="AC23" s="4"/>
    </row>
    <row r="24" spans="1:29" x14ac:dyDescent="0.25">
      <c r="A24" s="4"/>
      <c r="B24" s="10"/>
      <c r="C24" s="94">
        <f t="shared" si="3"/>
        <v>2030</v>
      </c>
      <c r="D24" s="110">
        <f>IF($X$6="Yes",IF(DATE($C24,D$13,1)&lt;Start_Date,0,IF(DATE($C24,D$13,1)&gt;DATE(YEAR(Expected_COD)+20,MONTH(Expected_COD),1),0,INDEX(Part_IV!$H$19:$H$38,$C24-Table_Year_1+IF(D$13&lt;=MONTH(Expected_COD),0,1),1))),0)</f>
        <v>0</v>
      </c>
      <c r="E24" s="110">
        <f>IF($X$6="Yes",IF(DATE($C24,E$13,1)&lt;Start_Date,0,IF(DATE($C24,E$13,1)&gt;DATE(YEAR(Expected_COD)+20,MONTH(Expected_COD),1),0,INDEX(Part_IV!$H$19:$H$38,$C24-Table_Year_1+IF(E$13&lt;=MONTH(Expected_COD),0,1),1))),0)</f>
        <v>0</v>
      </c>
      <c r="F24" s="110">
        <f>IF($X$6="Yes",IF(DATE($C24,F$13,1)&lt;Start_Date,0,IF(DATE($C24,F$13,1)&gt;DATE(YEAR(Expected_COD)+20,MONTH(Expected_COD),1),0,INDEX(Part_IV!$H$19:$H$38,$C24-Table_Year_1+IF(F$13&lt;=MONTH(Expected_COD),0,1),1))),0)</f>
        <v>0</v>
      </c>
      <c r="G24" s="110">
        <f>IF($X$6="Yes",IF(DATE($C24,G$13,1)&lt;Start_Date,0,IF(DATE($C24,G$13,1)&gt;DATE(YEAR(Expected_COD)+20,MONTH(Expected_COD),1),0,INDEX(Part_IV!$H$19:$H$38,$C24-Table_Year_1+IF(G$13&lt;=MONTH(Expected_COD),0,1),1))),0)</f>
        <v>0</v>
      </c>
      <c r="H24" s="110">
        <f>IF($X$6="Yes",IF(DATE($C24,H$13,1)&lt;Start_Date,0,IF(DATE($C24,H$13,1)&gt;DATE(YEAR(Expected_COD)+20,MONTH(Expected_COD),1),0,INDEX(Part_IV!$H$19:$H$38,$C24-Table_Year_1+IF(H$13&lt;=MONTH(Expected_COD),0,1),1))),0)</f>
        <v>0</v>
      </c>
      <c r="I24" s="110">
        <f>IF($X$6="Yes",IF(DATE($C24,I$13,1)&lt;Start_Date,0,IF(DATE($C24,I$13,1)&gt;DATE(YEAR(Expected_COD)+20,MONTH(Expected_COD),1),0,INDEX(Part_IV!$H$19:$H$38,$C24-Table_Year_1+IF(I$13&lt;=MONTH(Expected_COD),0,1),1))),0)</f>
        <v>0</v>
      </c>
      <c r="J24" s="110">
        <f>IF($X$6="Yes",IF(DATE($C24,J$13,1)&lt;Start_Date,0,IF(DATE($C24,J$13,1)&gt;DATE(YEAR(Expected_COD)+20,MONTH(Expected_COD),1),0,INDEX(Part_IV!$H$19:$H$38,$C24-Table_Year_1+IF(J$13&lt;=MONTH(Expected_COD),0,1),1))),0)</f>
        <v>0</v>
      </c>
      <c r="K24" s="110">
        <f>IF($X$6="Yes",IF(DATE($C24,K$13,1)&lt;Start_Date,0,IF(DATE($C24,K$13,1)&gt;DATE(YEAR(Expected_COD)+20,MONTH(Expected_COD),1),0,INDEX(Part_IV!$H$19:$H$38,$C24-Table_Year_1+IF(K$13&lt;=MONTH(Expected_COD),0,1),1))),0)</f>
        <v>0</v>
      </c>
      <c r="L24" s="110">
        <f>IF($X$6="Yes",IF(DATE($C24,L$13,1)&lt;Start_Date,0,IF(DATE($C24,L$13,1)&gt;DATE(YEAR(Expected_COD)+20,MONTH(Expected_COD),1),0,INDEX(Part_IV!$H$19:$H$38,$C24-Table_Year_1+IF(L$13&lt;=MONTH(Expected_COD),0,1),1))),0)</f>
        <v>0</v>
      </c>
      <c r="M24" s="110">
        <f>IF($X$6="Yes",IF(DATE($C24,M$13,1)&lt;Start_Date,0,IF(DATE($C24,M$13,1)&gt;DATE(YEAR(Expected_COD)+20,MONTH(Expected_COD),1),0,INDEX(Part_IV!$H$19:$H$38,$C24-Table_Year_1+IF(M$13&lt;=MONTH(Expected_COD),0,1),1))),0)</f>
        <v>0</v>
      </c>
      <c r="N24" s="110">
        <f>IF($X$6="Yes",IF(DATE($C24,N$13,1)&lt;Start_Date,0,IF(DATE($C24,N$13,1)&gt;DATE(YEAR(Expected_COD)+20,MONTH(Expected_COD),1),0,INDEX(Part_IV!$H$19:$H$38,$C24-Table_Year_1+IF(N$13&lt;=MONTH(Expected_COD),0,1),1))),0)</f>
        <v>0</v>
      </c>
      <c r="O24" s="110">
        <f>IF($X$6="Yes",IF(DATE($C24,O$13,1)&lt;Start_Date,0,IF(DATE($C24,O$13,1)&gt;DATE(YEAR(Expected_COD)+20,MONTH(Expected_COD),1),0,INDEX(Part_IV!$H$19:$H$38,$C24-Table_Year_1+IF(O$13&lt;=MONTH(Expected_COD),0,1),1))),0)</f>
        <v>0</v>
      </c>
      <c r="P24" s="36"/>
      <c r="Q24" s="112"/>
      <c r="R24" s="11"/>
      <c r="S24" s="4"/>
      <c r="T24" s="17"/>
      <c r="U24" s="4"/>
      <c r="V24" s="4"/>
      <c r="W24" s="94">
        <f t="shared" si="4"/>
        <v>2030</v>
      </c>
      <c r="X24" s="117">
        <f t="shared" si="1"/>
        <v>0.59232574936583815</v>
      </c>
      <c r="Y24" s="117">
        <f t="shared" si="2"/>
        <v>0.78849317558165644</v>
      </c>
      <c r="Z24" s="45">
        <f>Part_III!Q154</f>
        <v>0</v>
      </c>
      <c r="AA24" s="4"/>
      <c r="AB24" s="4"/>
      <c r="AC24" s="4"/>
    </row>
    <row r="25" spans="1:29" x14ac:dyDescent="0.25">
      <c r="A25" s="4"/>
      <c r="B25" s="10"/>
      <c r="C25" s="94">
        <f t="shared" si="3"/>
        <v>2031</v>
      </c>
      <c r="D25" s="110">
        <f>IF($X$6="Yes",IF(DATE($C25,D$13,1)&lt;Start_Date,0,IF(DATE($C25,D$13,1)&gt;DATE(YEAR(Expected_COD)+20,MONTH(Expected_COD),1),0,INDEX(Part_IV!$H$19:$H$38,$C25-Table_Year_1+IF(D$13&lt;=MONTH(Expected_COD),0,1),1))),0)</f>
        <v>0</v>
      </c>
      <c r="E25" s="110">
        <f>IF($X$6="Yes",IF(DATE($C25,E$13,1)&lt;Start_Date,0,IF(DATE($C25,E$13,1)&gt;DATE(YEAR(Expected_COD)+20,MONTH(Expected_COD),1),0,INDEX(Part_IV!$H$19:$H$38,$C25-Table_Year_1+IF(E$13&lt;=MONTH(Expected_COD),0,1),1))),0)</f>
        <v>0</v>
      </c>
      <c r="F25" s="110">
        <f>IF($X$6="Yes",IF(DATE($C25,F$13,1)&lt;Start_Date,0,IF(DATE($C25,F$13,1)&gt;DATE(YEAR(Expected_COD)+20,MONTH(Expected_COD),1),0,INDEX(Part_IV!$H$19:$H$38,$C25-Table_Year_1+IF(F$13&lt;=MONTH(Expected_COD),0,1),1))),0)</f>
        <v>0</v>
      </c>
      <c r="G25" s="110">
        <f>IF($X$6="Yes",IF(DATE($C25,G$13,1)&lt;Start_Date,0,IF(DATE($C25,G$13,1)&gt;DATE(YEAR(Expected_COD)+20,MONTH(Expected_COD),1),0,INDEX(Part_IV!$H$19:$H$38,$C25-Table_Year_1+IF(G$13&lt;=MONTH(Expected_COD),0,1),1))),0)</f>
        <v>0</v>
      </c>
      <c r="H25" s="110">
        <f>IF($X$6="Yes",IF(DATE($C25,H$13,1)&lt;Start_Date,0,IF(DATE($C25,H$13,1)&gt;DATE(YEAR(Expected_COD)+20,MONTH(Expected_COD),1),0,INDEX(Part_IV!$H$19:$H$38,$C25-Table_Year_1+IF(H$13&lt;=MONTH(Expected_COD),0,1),1))),0)</f>
        <v>0</v>
      </c>
      <c r="I25" s="110">
        <f>IF($X$6="Yes",IF(DATE($C25,I$13,1)&lt;Start_Date,0,IF(DATE($C25,I$13,1)&gt;DATE(YEAR(Expected_COD)+20,MONTH(Expected_COD),1),0,INDEX(Part_IV!$H$19:$H$38,$C25-Table_Year_1+IF(I$13&lt;=MONTH(Expected_COD),0,1),1))),0)</f>
        <v>0</v>
      </c>
      <c r="J25" s="110">
        <f>IF($X$6="Yes",IF(DATE($C25,J$13,1)&lt;Start_Date,0,IF(DATE($C25,J$13,1)&gt;DATE(YEAR(Expected_COD)+20,MONTH(Expected_COD),1),0,INDEX(Part_IV!$H$19:$H$38,$C25-Table_Year_1+IF(J$13&lt;=MONTH(Expected_COD),0,1),1))),0)</f>
        <v>0</v>
      </c>
      <c r="K25" s="110">
        <f>IF($X$6="Yes",IF(DATE($C25,K$13,1)&lt;Start_Date,0,IF(DATE($C25,K$13,1)&gt;DATE(YEAR(Expected_COD)+20,MONTH(Expected_COD),1),0,INDEX(Part_IV!$H$19:$H$38,$C25-Table_Year_1+IF(K$13&lt;=MONTH(Expected_COD),0,1),1))),0)</f>
        <v>0</v>
      </c>
      <c r="L25" s="110">
        <f>IF($X$6="Yes",IF(DATE($C25,L$13,1)&lt;Start_Date,0,IF(DATE($C25,L$13,1)&gt;DATE(YEAR(Expected_COD)+20,MONTH(Expected_COD),1),0,INDEX(Part_IV!$H$19:$H$38,$C25-Table_Year_1+IF(L$13&lt;=MONTH(Expected_COD),0,1),1))),0)</f>
        <v>0</v>
      </c>
      <c r="M25" s="110">
        <f>IF($X$6="Yes",IF(DATE($C25,M$13,1)&lt;Start_Date,0,IF(DATE($C25,M$13,1)&gt;DATE(YEAR(Expected_COD)+20,MONTH(Expected_COD),1),0,INDEX(Part_IV!$H$19:$H$38,$C25-Table_Year_1+IF(M$13&lt;=MONTH(Expected_COD),0,1),1))),0)</f>
        <v>0</v>
      </c>
      <c r="N25" s="110">
        <f>IF($X$6="Yes",IF(DATE($C25,N$13,1)&lt;Start_Date,0,IF(DATE($C25,N$13,1)&gt;DATE(YEAR(Expected_COD)+20,MONTH(Expected_COD),1),0,INDEX(Part_IV!$H$19:$H$38,$C25-Table_Year_1+IF(N$13&lt;=MONTH(Expected_COD),0,1),1))),0)</f>
        <v>0</v>
      </c>
      <c r="O25" s="110">
        <f>IF($X$6="Yes",IF(DATE($C25,O$13,1)&lt;Start_Date,0,IF(DATE($C25,O$13,1)&gt;DATE(YEAR(Expected_COD)+20,MONTH(Expected_COD),1),0,INDEX(Part_IV!$H$19:$H$38,$C25-Table_Year_1+IF(O$13&lt;=MONTH(Expected_COD),0,1),1))),0)</f>
        <v>0</v>
      </c>
      <c r="P25" s="36"/>
      <c r="Q25" s="112"/>
      <c r="R25" s="11"/>
      <c r="S25" s="4"/>
      <c r="T25" s="17"/>
      <c r="U25" s="4"/>
      <c r="V25" s="4"/>
      <c r="W25" s="94">
        <f t="shared" si="4"/>
        <v>2031</v>
      </c>
      <c r="X25" s="117">
        <f t="shared" si="1"/>
        <v>0.56703168874064269</v>
      </c>
      <c r="Y25" s="117">
        <f t="shared" si="2"/>
        <v>0.77303252508005538</v>
      </c>
      <c r="Z25" s="45">
        <f>Part_III!Q155</f>
        <v>0</v>
      </c>
      <c r="AA25" s="4"/>
      <c r="AB25" s="4"/>
      <c r="AC25" s="4"/>
    </row>
    <row r="26" spans="1:29" x14ac:dyDescent="0.25">
      <c r="A26" s="4"/>
      <c r="B26" s="10"/>
      <c r="C26" s="94">
        <f t="shared" si="3"/>
        <v>2032</v>
      </c>
      <c r="D26" s="110">
        <f>IF($X$6="Yes",IF(DATE($C26,D$13,1)&lt;Start_Date,0,IF(DATE($C26,D$13,1)&gt;DATE(YEAR(Expected_COD)+20,MONTH(Expected_COD),1),0,INDEX(Part_IV!$H$19:$H$38,$C26-Table_Year_1+IF(D$13&lt;=MONTH(Expected_COD),0,1),1))),0)</f>
        <v>0</v>
      </c>
      <c r="E26" s="110">
        <f>IF($X$6="Yes",IF(DATE($C26,E$13,1)&lt;Start_Date,0,IF(DATE($C26,E$13,1)&gt;DATE(YEAR(Expected_COD)+20,MONTH(Expected_COD),1),0,INDEX(Part_IV!$H$19:$H$38,$C26-Table_Year_1+IF(E$13&lt;=MONTH(Expected_COD),0,1),1))),0)</f>
        <v>0</v>
      </c>
      <c r="F26" s="110">
        <f>IF($X$6="Yes",IF(DATE($C26,F$13,1)&lt;Start_Date,0,IF(DATE($C26,F$13,1)&gt;DATE(YEAR(Expected_COD)+20,MONTH(Expected_COD),1),0,INDEX(Part_IV!$H$19:$H$38,$C26-Table_Year_1+IF(F$13&lt;=MONTH(Expected_COD),0,1),1))),0)</f>
        <v>0</v>
      </c>
      <c r="G26" s="110">
        <f>IF($X$6="Yes",IF(DATE($C26,G$13,1)&lt;Start_Date,0,IF(DATE($C26,G$13,1)&gt;DATE(YEAR(Expected_COD)+20,MONTH(Expected_COD),1),0,INDEX(Part_IV!$H$19:$H$38,$C26-Table_Year_1+IF(G$13&lt;=MONTH(Expected_COD),0,1),1))),0)</f>
        <v>0</v>
      </c>
      <c r="H26" s="110">
        <f>IF($X$6="Yes",IF(DATE($C26,H$13,1)&lt;Start_Date,0,IF(DATE($C26,H$13,1)&gt;DATE(YEAR(Expected_COD)+20,MONTH(Expected_COD),1),0,INDEX(Part_IV!$H$19:$H$38,$C26-Table_Year_1+IF(H$13&lt;=MONTH(Expected_COD),0,1),1))),0)</f>
        <v>0</v>
      </c>
      <c r="I26" s="110">
        <f>IF($X$6="Yes",IF(DATE($C26,I$13,1)&lt;Start_Date,0,IF(DATE($C26,I$13,1)&gt;DATE(YEAR(Expected_COD)+20,MONTH(Expected_COD),1),0,INDEX(Part_IV!$H$19:$H$38,$C26-Table_Year_1+IF(I$13&lt;=MONTH(Expected_COD),0,1),1))),0)</f>
        <v>0</v>
      </c>
      <c r="J26" s="110">
        <f>IF($X$6="Yes",IF(DATE($C26,J$13,1)&lt;Start_Date,0,IF(DATE($C26,J$13,1)&gt;DATE(YEAR(Expected_COD)+20,MONTH(Expected_COD),1),0,INDEX(Part_IV!$H$19:$H$38,$C26-Table_Year_1+IF(J$13&lt;=MONTH(Expected_COD),0,1),1))),0)</f>
        <v>0</v>
      </c>
      <c r="K26" s="110">
        <f>IF($X$6="Yes",IF(DATE($C26,K$13,1)&lt;Start_Date,0,IF(DATE($C26,K$13,1)&gt;DATE(YEAR(Expected_COD)+20,MONTH(Expected_COD),1),0,INDEX(Part_IV!$H$19:$H$38,$C26-Table_Year_1+IF(K$13&lt;=MONTH(Expected_COD),0,1),1))),0)</f>
        <v>0</v>
      </c>
      <c r="L26" s="110">
        <f>IF($X$6="Yes",IF(DATE($C26,L$13,1)&lt;Start_Date,0,IF(DATE($C26,L$13,1)&gt;DATE(YEAR(Expected_COD)+20,MONTH(Expected_COD),1),0,INDEX(Part_IV!$H$19:$H$38,$C26-Table_Year_1+IF(L$13&lt;=MONTH(Expected_COD),0,1),1))),0)</f>
        <v>0</v>
      </c>
      <c r="M26" s="110">
        <f>IF($X$6="Yes",IF(DATE($C26,M$13,1)&lt;Start_Date,0,IF(DATE($C26,M$13,1)&gt;DATE(YEAR(Expected_COD)+20,MONTH(Expected_COD),1),0,INDEX(Part_IV!$H$19:$H$38,$C26-Table_Year_1+IF(M$13&lt;=MONTH(Expected_COD),0,1),1))),0)</f>
        <v>0</v>
      </c>
      <c r="N26" s="110">
        <f>IF($X$6="Yes",IF(DATE($C26,N$13,1)&lt;Start_Date,0,IF(DATE($C26,N$13,1)&gt;DATE(YEAR(Expected_COD)+20,MONTH(Expected_COD),1),0,INDEX(Part_IV!$H$19:$H$38,$C26-Table_Year_1+IF(N$13&lt;=MONTH(Expected_COD),0,1),1))),0)</f>
        <v>0</v>
      </c>
      <c r="O26" s="110">
        <f>IF($X$6="Yes",IF(DATE($C26,O$13,1)&lt;Start_Date,0,IF(DATE($C26,O$13,1)&gt;DATE(YEAR(Expected_COD)+20,MONTH(Expected_COD),1),0,INDEX(Part_IV!$H$19:$H$38,$C26-Table_Year_1+IF(O$13&lt;=MONTH(Expected_COD),0,1),1))),0)</f>
        <v>0</v>
      </c>
      <c r="P26" s="36"/>
      <c r="Q26" s="112"/>
      <c r="R26" s="11"/>
      <c r="S26" s="4"/>
      <c r="T26" s="17"/>
      <c r="U26" s="4"/>
      <c r="V26" s="4"/>
      <c r="W26" s="94">
        <f t="shared" si="4"/>
        <v>2032</v>
      </c>
      <c r="X26" s="117">
        <f t="shared" si="1"/>
        <v>0.54281775928245479</v>
      </c>
      <c r="Y26" s="117">
        <f t="shared" si="2"/>
        <v>0.75787502458828948</v>
      </c>
      <c r="Z26" s="45">
        <f>Part_III!Q156</f>
        <v>0</v>
      </c>
      <c r="AA26" s="4"/>
      <c r="AB26" s="4"/>
      <c r="AC26" s="4"/>
    </row>
    <row r="27" spans="1:29" x14ac:dyDescent="0.25">
      <c r="A27" s="4"/>
      <c r="B27" s="10"/>
      <c r="C27" s="94">
        <f t="shared" si="3"/>
        <v>2033</v>
      </c>
      <c r="D27" s="110">
        <f>IF($X$6="Yes",IF(DATE($C27,D$13,1)&lt;Start_Date,0,IF(DATE($C27,D$13,1)&gt;DATE(YEAR(Expected_COD)+20,MONTH(Expected_COD),1),0,INDEX(Part_IV!$H$19:$H$38,$C27-Table_Year_1+IF(D$13&lt;=MONTH(Expected_COD),0,1),1))),0)</f>
        <v>0</v>
      </c>
      <c r="E27" s="110">
        <f>IF($X$6="Yes",IF(DATE($C27,E$13,1)&lt;Start_Date,0,IF(DATE($C27,E$13,1)&gt;DATE(YEAR(Expected_COD)+20,MONTH(Expected_COD),1),0,INDEX(Part_IV!$H$19:$H$38,$C27-Table_Year_1+IF(E$13&lt;=MONTH(Expected_COD),0,1),1))),0)</f>
        <v>0</v>
      </c>
      <c r="F27" s="110">
        <f>IF($X$6="Yes",IF(DATE($C27,F$13,1)&lt;Start_Date,0,IF(DATE($C27,F$13,1)&gt;DATE(YEAR(Expected_COD)+20,MONTH(Expected_COD),1),0,INDEX(Part_IV!$H$19:$H$38,$C27-Table_Year_1+IF(F$13&lt;=MONTH(Expected_COD),0,1),1))),0)</f>
        <v>0</v>
      </c>
      <c r="G27" s="110">
        <f>IF($X$6="Yes",IF(DATE($C27,G$13,1)&lt;Start_Date,0,IF(DATE($C27,G$13,1)&gt;DATE(YEAR(Expected_COD)+20,MONTH(Expected_COD),1),0,INDEX(Part_IV!$H$19:$H$38,$C27-Table_Year_1+IF(G$13&lt;=MONTH(Expected_COD),0,1),1))),0)</f>
        <v>0</v>
      </c>
      <c r="H27" s="110">
        <f>IF($X$6="Yes",IF(DATE($C27,H$13,1)&lt;Start_Date,0,IF(DATE($C27,H$13,1)&gt;DATE(YEAR(Expected_COD)+20,MONTH(Expected_COD),1),0,INDEX(Part_IV!$H$19:$H$38,$C27-Table_Year_1+IF(H$13&lt;=MONTH(Expected_COD),0,1),1))),0)</f>
        <v>0</v>
      </c>
      <c r="I27" s="110">
        <f>IF($X$6="Yes",IF(DATE($C27,I$13,1)&lt;Start_Date,0,IF(DATE($C27,I$13,1)&gt;DATE(YEAR(Expected_COD)+20,MONTH(Expected_COD),1),0,INDEX(Part_IV!$H$19:$H$38,$C27-Table_Year_1+IF(I$13&lt;=MONTH(Expected_COD),0,1),1))),0)</f>
        <v>0</v>
      </c>
      <c r="J27" s="110">
        <f>IF($X$6="Yes",IF(DATE($C27,J$13,1)&lt;Start_Date,0,IF(DATE($C27,J$13,1)&gt;DATE(YEAR(Expected_COD)+20,MONTH(Expected_COD),1),0,INDEX(Part_IV!$H$19:$H$38,$C27-Table_Year_1+IF(J$13&lt;=MONTH(Expected_COD),0,1),1))),0)</f>
        <v>0</v>
      </c>
      <c r="K27" s="110">
        <f>IF($X$6="Yes",IF(DATE($C27,K$13,1)&lt;Start_Date,0,IF(DATE($C27,K$13,1)&gt;DATE(YEAR(Expected_COD)+20,MONTH(Expected_COD),1),0,INDEX(Part_IV!$H$19:$H$38,$C27-Table_Year_1+IF(K$13&lt;=MONTH(Expected_COD),0,1),1))),0)</f>
        <v>0</v>
      </c>
      <c r="L27" s="110">
        <f>IF($X$6="Yes",IF(DATE($C27,L$13,1)&lt;Start_Date,0,IF(DATE($C27,L$13,1)&gt;DATE(YEAR(Expected_COD)+20,MONTH(Expected_COD),1),0,INDEX(Part_IV!$H$19:$H$38,$C27-Table_Year_1+IF(L$13&lt;=MONTH(Expected_COD),0,1),1))),0)</f>
        <v>0</v>
      </c>
      <c r="M27" s="110">
        <f>IF($X$6="Yes",IF(DATE($C27,M$13,1)&lt;Start_Date,0,IF(DATE($C27,M$13,1)&gt;DATE(YEAR(Expected_COD)+20,MONTH(Expected_COD),1),0,INDEX(Part_IV!$H$19:$H$38,$C27-Table_Year_1+IF(M$13&lt;=MONTH(Expected_COD),0,1),1))),0)</f>
        <v>0</v>
      </c>
      <c r="N27" s="110">
        <f>IF($X$6="Yes",IF(DATE($C27,N$13,1)&lt;Start_Date,0,IF(DATE($C27,N$13,1)&gt;DATE(YEAR(Expected_COD)+20,MONTH(Expected_COD),1),0,INDEX(Part_IV!$H$19:$H$38,$C27-Table_Year_1+IF(N$13&lt;=MONTH(Expected_COD),0,1),1))),0)</f>
        <v>0</v>
      </c>
      <c r="O27" s="110">
        <f>IF($X$6="Yes",IF(DATE($C27,O$13,1)&lt;Start_Date,0,IF(DATE($C27,O$13,1)&gt;DATE(YEAR(Expected_COD)+20,MONTH(Expected_COD),1),0,INDEX(Part_IV!$H$19:$H$38,$C27-Table_Year_1+IF(O$13&lt;=MONTH(Expected_COD),0,1),1))),0)</f>
        <v>0</v>
      </c>
      <c r="P27" s="36"/>
      <c r="Q27" s="112"/>
      <c r="R27" s="11"/>
      <c r="S27" s="4"/>
      <c r="T27" s="17"/>
      <c r="U27" s="4"/>
      <c r="V27" s="4"/>
      <c r="W27" s="94">
        <f t="shared" si="4"/>
        <v>2033</v>
      </c>
      <c r="X27" s="117">
        <f t="shared" si="1"/>
        <v>0.51963783619718817</v>
      </c>
      <c r="Y27" s="117">
        <f t="shared" si="2"/>
        <v>0.74301472998851925</v>
      </c>
      <c r="Z27" s="45">
        <f>Part_III!Q157</f>
        <v>0</v>
      </c>
      <c r="AA27" s="4"/>
      <c r="AB27" s="4"/>
      <c r="AC27" s="4"/>
    </row>
    <row r="28" spans="1:29" x14ac:dyDescent="0.25">
      <c r="A28" s="4"/>
      <c r="B28" s="10"/>
      <c r="C28" s="94">
        <f t="shared" si="3"/>
        <v>2034</v>
      </c>
      <c r="D28" s="110">
        <f>IF($X$6="Yes",IF(DATE($C28,D$13,1)&lt;Start_Date,0,IF(DATE($C28,D$13,1)&gt;DATE(YEAR(Expected_COD)+20,MONTH(Expected_COD),1),0,INDEX(Part_IV!$H$19:$H$38,$C28-Table_Year_1+IF(D$13&lt;=MONTH(Expected_COD),0,1),1))),0)</f>
        <v>0</v>
      </c>
      <c r="E28" s="110">
        <f>IF($X$6="Yes",IF(DATE($C28,E$13,1)&lt;Start_Date,0,IF(DATE($C28,E$13,1)&gt;DATE(YEAR(Expected_COD)+20,MONTH(Expected_COD),1),0,INDEX(Part_IV!$H$19:$H$38,$C28-Table_Year_1+IF(E$13&lt;=MONTH(Expected_COD),0,1),1))),0)</f>
        <v>0</v>
      </c>
      <c r="F28" s="110">
        <f>IF($X$6="Yes",IF(DATE($C28,F$13,1)&lt;Start_Date,0,IF(DATE($C28,F$13,1)&gt;DATE(YEAR(Expected_COD)+20,MONTH(Expected_COD),1),0,INDEX(Part_IV!$H$19:$H$38,$C28-Table_Year_1+IF(F$13&lt;=MONTH(Expected_COD),0,1),1))),0)</f>
        <v>0</v>
      </c>
      <c r="G28" s="110">
        <f>IF($X$6="Yes",IF(DATE($C28,G$13,1)&lt;Start_Date,0,IF(DATE($C28,G$13,1)&gt;DATE(YEAR(Expected_COD)+20,MONTH(Expected_COD),1),0,INDEX(Part_IV!$H$19:$H$38,$C28-Table_Year_1+IF(G$13&lt;=MONTH(Expected_COD),0,1),1))),0)</f>
        <v>0</v>
      </c>
      <c r="H28" s="110">
        <f>IF($X$6="Yes",IF(DATE($C28,H$13,1)&lt;Start_Date,0,IF(DATE($C28,H$13,1)&gt;DATE(YEAR(Expected_COD)+20,MONTH(Expected_COD),1),0,INDEX(Part_IV!$H$19:$H$38,$C28-Table_Year_1+IF(H$13&lt;=MONTH(Expected_COD),0,1),1))),0)</f>
        <v>0</v>
      </c>
      <c r="I28" s="110">
        <f>IF($X$6="Yes",IF(DATE($C28,I$13,1)&lt;Start_Date,0,IF(DATE($C28,I$13,1)&gt;DATE(YEAR(Expected_COD)+20,MONTH(Expected_COD),1),0,INDEX(Part_IV!$H$19:$H$38,$C28-Table_Year_1+IF(I$13&lt;=MONTH(Expected_COD),0,1),1))),0)</f>
        <v>0</v>
      </c>
      <c r="J28" s="110">
        <f>IF($X$6="Yes",IF(DATE($C28,J$13,1)&lt;Start_Date,0,IF(DATE($C28,J$13,1)&gt;DATE(YEAR(Expected_COD)+20,MONTH(Expected_COD),1),0,INDEX(Part_IV!$H$19:$H$38,$C28-Table_Year_1+IF(J$13&lt;=MONTH(Expected_COD),0,1),1))),0)</f>
        <v>0</v>
      </c>
      <c r="K28" s="110">
        <f>IF($X$6="Yes",IF(DATE($C28,K$13,1)&lt;Start_Date,0,IF(DATE($C28,K$13,1)&gt;DATE(YEAR(Expected_COD)+20,MONTH(Expected_COD),1),0,INDEX(Part_IV!$H$19:$H$38,$C28-Table_Year_1+IF(K$13&lt;=MONTH(Expected_COD),0,1),1))),0)</f>
        <v>0</v>
      </c>
      <c r="L28" s="110">
        <f>IF($X$6="Yes",IF(DATE($C28,L$13,1)&lt;Start_Date,0,IF(DATE($C28,L$13,1)&gt;DATE(YEAR(Expected_COD)+20,MONTH(Expected_COD),1),0,INDEX(Part_IV!$H$19:$H$38,$C28-Table_Year_1+IF(L$13&lt;=MONTH(Expected_COD),0,1),1))),0)</f>
        <v>0</v>
      </c>
      <c r="M28" s="110">
        <f>IF($X$6="Yes",IF(DATE($C28,M$13,1)&lt;Start_Date,0,IF(DATE($C28,M$13,1)&gt;DATE(YEAR(Expected_COD)+20,MONTH(Expected_COD),1),0,INDEX(Part_IV!$H$19:$H$38,$C28-Table_Year_1+IF(M$13&lt;=MONTH(Expected_COD),0,1),1))),0)</f>
        <v>0</v>
      </c>
      <c r="N28" s="110">
        <f>IF($X$6="Yes",IF(DATE($C28,N$13,1)&lt;Start_Date,0,IF(DATE($C28,N$13,1)&gt;DATE(YEAR(Expected_COD)+20,MONTH(Expected_COD),1),0,INDEX(Part_IV!$H$19:$H$38,$C28-Table_Year_1+IF(N$13&lt;=MONTH(Expected_COD),0,1),1))),0)</f>
        <v>0</v>
      </c>
      <c r="O28" s="110">
        <f>IF($X$6="Yes",IF(DATE($C28,O$13,1)&lt;Start_Date,0,IF(DATE($C28,O$13,1)&gt;DATE(YEAR(Expected_COD)+20,MONTH(Expected_COD),1),0,INDEX(Part_IV!$H$19:$H$38,$C28-Table_Year_1+IF(O$13&lt;=MONTH(Expected_COD),0,1),1))),0)</f>
        <v>0</v>
      </c>
      <c r="P28" s="36"/>
      <c r="Q28" s="112"/>
      <c r="R28" s="11"/>
      <c r="S28" s="4"/>
      <c r="T28" s="17"/>
      <c r="U28" s="4"/>
      <c r="V28" s="4"/>
      <c r="W28" s="94">
        <f t="shared" si="4"/>
        <v>2034</v>
      </c>
      <c r="X28" s="117">
        <f t="shared" si="1"/>
        <v>0.49744776435582527</v>
      </c>
      <c r="Y28" s="117">
        <f t="shared" si="2"/>
        <v>0.72844581371423445</v>
      </c>
      <c r="Z28" s="45">
        <f>Part_III!Q158</f>
        <v>0</v>
      </c>
      <c r="AA28" s="4"/>
      <c r="AB28" s="4"/>
      <c r="AC28" s="4"/>
    </row>
    <row r="29" spans="1:29" x14ac:dyDescent="0.25">
      <c r="A29" s="4"/>
      <c r="B29" s="10"/>
      <c r="C29" s="94">
        <f t="shared" si="3"/>
        <v>2035</v>
      </c>
      <c r="D29" s="110">
        <f>IF($X$6="Yes",IF(DATE($C29,D$13,1)&lt;Start_Date,0,IF(DATE($C29,D$13,1)&gt;DATE(YEAR(Expected_COD)+20,MONTH(Expected_COD),1),0,INDEX(Part_IV!$H$19:$H$38,$C29-Table_Year_1+IF(D$13&lt;=MONTH(Expected_COD),0,1),1))),0)</f>
        <v>0</v>
      </c>
      <c r="E29" s="110">
        <f>IF($X$6="Yes",IF(DATE($C29,E$13,1)&lt;Start_Date,0,IF(DATE($C29,E$13,1)&gt;DATE(YEAR(Expected_COD)+20,MONTH(Expected_COD),1),0,INDEX(Part_IV!$H$19:$H$38,$C29-Table_Year_1+IF(E$13&lt;=MONTH(Expected_COD),0,1),1))),0)</f>
        <v>0</v>
      </c>
      <c r="F29" s="110">
        <f>IF($X$6="Yes",IF(DATE($C29,F$13,1)&lt;Start_Date,0,IF(DATE($C29,F$13,1)&gt;DATE(YEAR(Expected_COD)+20,MONTH(Expected_COD),1),0,INDEX(Part_IV!$H$19:$H$38,$C29-Table_Year_1+IF(F$13&lt;=MONTH(Expected_COD),0,1),1))),0)</f>
        <v>0</v>
      </c>
      <c r="G29" s="110">
        <f>IF($X$6="Yes",IF(DATE($C29,G$13,1)&lt;Start_Date,0,IF(DATE($C29,G$13,1)&gt;DATE(YEAR(Expected_COD)+20,MONTH(Expected_COD),1),0,INDEX(Part_IV!$H$19:$H$38,$C29-Table_Year_1+IF(G$13&lt;=MONTH(Expected_COD),0,1),1))),0)</f>
        <v>0</v>
      </c>
      <c r="H29" s="110">
        <f>IF($X$6="Yes",IF(DATE($C29,H$13,1)&lt;Start_Date,0,IF(DATE($C29,H$13,1)&gt;DATE(YEAR(Expected_COD)+20,MONTH(Expected_COD),1),0,INDEX(Part_IV!$H$19:$H$38,$C29-Table_Year_1+IF(H$13&lt;=MONTH(Expected_COD),0,1),1))),0)</f>
        <v>0</v>
      </c>
      <c r="I29" s="110">
        <f>IF($X$6="Yes",IF(DATE($C29,I$13,1)&lt;Start_Date,0,IF(DATE($C29,I$13,1)&gt;DATE(YEAR(Expected_COD)+20,MONTH(Expected_COD),1),0,INDEX(Part_IV!$H$19:$H$38,$C29-Table_Year_1+IF(I$13&lt;=MONTH(Expected_COD),0,1),1))),0)</f>
        <v>0</v>
      </c>
      <c r="J29" s="110">
        <f>IF($X$6="Yes",IF(DATE($C29,J$13,1)&lt;Start_Date,0,IF(DATE($C29,J$13,1)&gt;DATE(YEAR(Expected_COD)+20,MONTH(Expected_COD),1),0,INDEX(Part_IV!$H$19:$H$38,$C29-Table_Year_1+IF(J$13&lt;=MONTH(Expected_COD),0,1),1))),0)</f>
        <v>0</v>
      </c>
      <c r="K29" s="110">
        <f>IF($X$6="Yes",IF(DATE($C29,K$13,1)&lt;Start_Date,0,IF(DATE($C29,K$13,1)&gt;DATE(YEAR(Expected_COD)+20,MONTH(Expected_COD),1),0,INDEX(Part_IV!$H$19:$H$38,$C29-Table_Year_1+IF(K$13&lt;=MONTH(Expected_COD),0,1),1))),0)</f>
        <v>0</v>
      </c>
      <c r="L29" s="110">
        <f>IF($X$6="Yes",IF(DATE($C29,L$13,1)&lt;Start_Date,0,IF(DATE($C29,L$13,1)&gt;DATE(YEAR(Expected_COD)+20,MONTH(Expected_COD),1),0,INDEX(Part_IV!$H$19:$H$38,$C29-Table_Year_1+IF(L$13&lt;=MONTH(Expected_COD),0,1),1))),0)</f>
        <v>0</v>
      </c>
      <c r="M29" s="110">
        <f>IF($X$6="Yes",IF(DATE($C29,M$13,1)&lt;Start_Date,0,IF(DATE($C29,M$13,1)&gt;DATE(YEAR(Expected_COD)+20,MONTH(Expected_COD),1),0,INDEX(Part_IV!$H$19:$H$38,$C29-Table_Year_1+IF(M$13&lt;=MONTH(Expected_COD),0,1),1))),0)</f>
        <v>0</v>
      </c>
      <c r="N29" s="110">
        <f>IF($X$6="Yes",IF(DATE($C29,N$13,1)&lt;Start_Date,0,IF(DATE($C29,N$13,1)&gt;DATE(YEAR(Expected_COD)+20,MONTH(Expected_COD),1),0,INDEX(Part_IV!$H$19:$H$38,$C29-Table_Year_1+IF(N$13&lt;=MONTH(Expected_COD),0,1),1))),0)</f>
        <v>0</v>
      </c>
      <c r="O29" s="110">
        <f>IF($X$6="Yes",IF(DATE($C29,O$13,1)&lt;Start_Date,0,IF(DATE($C29,O$13,1)&gt;DATE(YEAR(Expected_COD)+20,MONTH(Expected_COD),1),0,INDEX(Part_IV!$H$19:$H$38,$C29-Table_Year_1+IF(O$13&lt;=MONTH(Expected_COD),0,1),1))),0)</f>
        <v>0</v>
      </c>
      <c r="P29" s="36"/>
      <c r="Q29" s="112"/>
      <c r="R29" s="11"/>
      <c r="S29" s="4"/>
      <c r="T29" s="17"/>
      <c r="U29" s="4"/>
      <c r="V29" s="4"/>
      <c r="W29" s="94">
        <f t="shared" si="4"/>
        <v>2035</v>
      </c>
      <c r="X29" s="117">
        <f t="shared" si="1"/>
        <v>0.47620527418389658</v>
      </c>
      <c r="Y29" s="117">
        <f t="shared" si="2"/>
        <v>0.7141625624649357</v>
      </c>
      <c r="Z29" s="45">
        <f>Part_III!Q159</f>
        <v>0</v>
      </c>
      <c r="AA29" s="4"/>
      <c r="AB29" s="4"/>
      <c r="AC29" s="4"/>
    </row>
    <row r="30" spans="1:29" x14ac:dyDescent="0.25">
      <c r="A30" s="4"/>
      <c r="B30" s="10"/>
      <c r="C30" s="94">
        <f t="shared" si="3"/>
        <v>2036</v>
      </c>
      <c r="D30" s="110">
        <f>IF($X$6="Yes",IF(DATE($C30,D$13,1)&lt;Start_Date,0,IF(DATE($C30,D$13,1)&gt;DATE(YEAR(Expected_COD)+20,MONTH(Expected_COD),1),0,INDEX(Part_IV!$H$19:$H$38,$C30-Table_Year_1+IF(D$13&lt;=MONTH(Expected_COD),0,1),1))),0)</f>
        <v>0</v>
      </c>
      <c r="E30" s="110">
        <f>IF($X$6="Yes",IF(DATE($C30,E$13,1)&lt;Start_Date,0,IF(DATE($C30,E$13,1)&gt;DATE(YEAR(Expected_COD)+20,MONTH(Expected_COD),1),0,INDEX(Part_IV!$H$19:$H$38,$C30-Table_Year_1+IF(E$13&lt;=MONTH(Expected_COD),0,1),1))),0)</f>
        <v>0</v>
      </c>
      <c r="F30" s="110">
        <f>IF($X$6="Yes",IF(DATE($C30,F$13,1)&lt;Start_Date,0,IF(DATE($C30,F$13,1)&gt;DATE(YEAR(Expected_COD)+20,MONTH(Expected_COD),1),0,INDEX(Part_IV!$H$19:$H$38,$C30-Table_Year_1+IF(F$13&lt;=MONTH(Expected_COD),0,1),1))),0)</f>
        <v>0</v>
      </c>
      <c r="G30" s="110">
        <f>IF($X$6="Yes",IF(DATE($C30,G$13,1)&lt;Start_Date,0,IF(DATE($C30,G$13,1)&gt;DATE(YEAR(Expected_COD)+20,MONTH(Expected_COD),1),0,INDEX(Part_IV!$H$19:$H$38,$C30-Table_Year_1+IF(G$13&lt;=MONTH(Expected_COD),0,1),1))),0)</f>
        <v>0</v>
      </c>
      <c r="H30" s="110">
        <f>IF($X$6="Yes",IF(DATE($C30,H$13,1)&lt;Start_Date,0,IF(DATE($C30,H$13,1)&gt;DATE(YEAR(Expected_COD)+20,MONTH(Expected_COD),1),0,INDEX(Part_IV!$H$19:$H$38,$C30-Table_Year_1+IF(H$13&lt;=MONTH(Expected_COD),0,1),1))),0)</f>
        <v>0</v>
      </c>
      <c r="I30" s="110">
        <f>IF($X$6="Yes",IF(DATE($C30,I$13,1)&lt;Start_Date,0,IF(DATE($C30,I$13,1)&gt;DATE(YEAR(Expected_COD)+20,MONTH(Expected_COD),1),0,INDEX(Part_IV!$H$19:$H$38,$C30-Table_Year_1+IF(I$13&lt;=MONTH(Expected_COD),0,1),1))),0)</f>
        <v>0</v>
      </c>
      <c r="J30" s="110">
        <f>IF($X$6="Yes",IF(DATE($C30,J$13,1)&lt;Start_Date,0,IF(DATE($C30,J$13,1)&gt;DATE(YEAR(Expected_COD)+20,MONTH(Expected_COD),1),0,INDEX(Part_IV!$H$19:$H$38,$C30-Table_Year_1+IF(J$13&lt;=MONTH(Expected_COD),0,1),1))),0)</f>
        <v>0</v>
      </c>
      <c r="K30" s="110">
        <f>IF($X$6="Yes",IF(DATE($C30,K$13,1)&lt;Start_Date,0,IF(DATE($C30,K$13,1)&gt;DATE(YEAR(Expected_COD)+20,MONTH(Expected_COD),1),0,INDEX(Part_IV!$H$19:$H$38,$C30-Table_Year_1+IF(K$13&lt;=MONTH(Expected_COD),0,1),1))),0)</f>
        <v>0</v>
      </c>
      <c r="L30" s="110">
        <f>IF($X$6="Yes",IF(DATE($C30,L$13,1)&lt;Start_Date,0,IF(DATE($C30,L$13,1)&gt;DATE(YEAR(Expected_COD)+20,MONTH(Expected_COD),1),0,INDEX(Part_IV!$H$19:$H$38,$C30-Table_Year_1+IF(L$13&lt;=MONTH(Expected_COD),0,1),1))),0)</f>
        <v>0</v>
      </c>
      <c r="M30" s="110">
        <f>IF($X$6="Yes",IF(DATE($C30,M$13,1)&lt;Start_Date,0,IF(DATE($C30,M$13,1)&gt;DATE(YEAR(Expected_COD)+20,MONTH(Expected_COD),1),0,INDEX(Part_IV!$H$19:$H$38,$C30-Table_Year_1+IF(M$13&lt;=MONTH(Expected_COD),0,1),1))),0)</f>
        <v>0</v>
      </c>
      <c r="N30" s="110">
        <f>IF($X$6="Yes",IF(DATE($C30,N$13,1)&lt;Start_Date,0,IF(DATE($C30,N$13,1)&gt;DATE(YEAR(Expected_COD)+20,MONTH(Expected_COD),1),0,INDEX(Part_IV!$H$19:$H$38,$C30-Table_Year_1+IF(N$13&lt;=MONTH(Expected_COD),0,1),1))),0)</f>
        <v>0</v>
      </c>
      <c r="O30" s="110">
        <f>IF($X$6="Yes",IF(DATE($C30,O$13,1)&lt;Start_Date,0,IF(DATE($C30,O$13,1)&gt;DATE(YEAR(Expected_COD)+20,MONTH(Expected_COD),1),0,INDEX(Part_IV!$H$19:$H$38,$C30-Table_Year_1+IF(O$13&lt;=MONTH(Expected_COD),0,1),1))),0)</f>
        <v>0</v>
      </c>
      <c r="P30" s="36"/>
      <c r="Q30" s="112"/>
      <c r="R30" s="11"/>
      <c r="S30" s="4"/>
      <c r="T30" s="17"/>
      <c r="U30" s="4"/>
      <c r="V30" s="4"/>
      <c r="W30" s="94">
        <f t="shared" si="4"/>
        <v>2036</v>
      </c>
      <c r="X30" s="117">
        <f t="shared" si="1"/>
        <v>0.45586990114272585</v>
      </c>
      <c r="Y30" s="117">
        <f t="shared" si="2"/>
        <v>0.7001593749656233</v>
      </c>
      <c r="Z30" s="45">
        <f>Part_III!Q160</f>
        <v>0</v>
      </c>
      <c r="AA30" s="4"/>
      <c r="AB30" s="4"/>
      <c r="AC30" s="4"/>
    </row>
    <row r="31" spans="1:29" x14ac:dyDescent="0.25">
      <c r="A31" s="4"/>
      <c r="B31" s="10"/>
      <c r="C31" s="94">
        <f t="shared" si="3"/>
        <v>2037</v>
      </c>
      <c r="D31" s="110">
        <f>IF($X$6="Yes",IF(DATE($C31,D$13,1)&lt;Start_Date,0,IF(DATE($C31,D$13,1)&gt;DATE(YEAR(Expected_COD)+20,MONTH(Expected_COD),1),0,INDEX(Part_IV!$H$19:$H$38,$C31-Table_Year_1+IF(D$13&lt;=MONTH(Expected_COD),0,1),1))),0)</f>
        <v>0</v>
      </c>
      <c r="E31" s="110">
        <f>IF($X$6="Yes",IF(DATE($C31,E$13,1)&lt;Start_Date,0,IF(DATE($C31,E$13,1)&gt;DATE(YEAR(Expected_COD)+20,MONTH(Expected_COD),1),0,INDEX(Part_IV!$H$19:$H$38,$C31-Table_Year_1+IF(E$13&lt;=MONTH(Expected_COD),0,1),1))),0)</f>
        <v>0</v>
      </c>
      <c r="F31" s="110">
        <f>IF($X$6="Yes",IF(DATE($C31,F$13,1)&lt;Start_Date,0,IF(DATE($C31,F$13,1)&gt;DATE(YEAR(Expected_COD)+20,MONTH(Expected_COD),1),0,INDEX(Part_IV!$H$19:$H$38,$C31-Table_Year_1+IF(F$13&lt;=MONTH(Expected_COD),0,1),1))),0)</f>
        <v>0</v>
      </c>
      <c r="G31" s="110">
        <f>IF($X$6="Yes",IF(DATE($C31,G$13,1)&lt;Start_Date,0,IF(DATE($C31,G$13,1)&gt;DATE(YEAR(Expected_COD)+20,MONTH(Expected_COD),1),0,INDEX(Part_IV!$H$19:$H$38,$C31-Table_Year_1+IF(G$13&lt;=MONTH(Expected_COD),0,1),1))),0)</f>
        <v>0</v>
      </c>
      <c r="H31" s="110">
        <f>IF($X$6="Yes",IF(DATE($C31,H$13,1)&lt;Start_Date,0,IF(DATE($C31,H$13,1)&gt;DATE(YEAR(Expected_COD)+20,MONTH(Expected_COD),1),0,INDEX(Part_IV!$H$19:$H$38,$C31-Table_Year_1+IF(H$13&lt;=MONTH(Expected_COD),0,1),1))),0)</f>
        <v>0</v>
      </c>
      <c r="I31" s="110">
        <f>IF($X$6="Yes",IF(DATE($C31,I$13,1)&lt;Start_Date,0,IF(DATE($C31,I$13,1)&gt;DATE(YEAR(Expected_COD)+20,MONTH(Expected_COD),1),0,INDEX(Part_IV!$H$19:$H$38,$C31-Table_Year_1+IF(I$13&lt;=MONTH(Expected_COD),0,1),1))),0)</f>
        <v>0</v>
      </c>
      <c r="J31" s="110">
        <f>IF($X$6="Yes",IF(DATE($C31,J$13,1)&lt;Start_Date,0,IF(DATE($C31,J$13,1)&gt;DATE(YEAR(Expected_COD)+20,MONTH(Expected_COD),1),0,INDEX(Part_IV!$H$19:$H$38,$C31-Table_Year_1+IF(J$13&lt;=MONTH(Expected_COD),0,1),1))),0)</f>
        <v>0</v>
      </c>
      <c r="K31" s="110">
        <f>IF($X$6="Yes",IF(DATE($C31,K$13,1)&lt;Start_Date,0,IF(DATE($C31,K$13,1)&gt;DATE(YEAR(Expected_COD)+20,MONTH(Expected_COD),1),0,INDEX(Part_IV!$H$19:$H$38,$C31-Table_Year_1+IF(K$13&lt;=MONTH(Expected_COD),0,1),1))),0)</f>
        <v>0</v>
      </c>
      <c r="L31" s="110">
        <f>IF($X$6="Yes",IF(DATE($C31,L$13,1)&lt;Start_Date,0,IF(DATE($C31,L$13,1)&gt;DATE(YEAR(Expected_COD)+20,MONTH(Expected_COD),1),0,INDEX(Part_IV!$H$19:$H$38,$C31-Table_Year_1+IF(L$13&lt;=MONTH(Expected_COD),0,1),1))),0)</f>
        <v>0</v>
      </c>
      <c r="M31" s="110">
        <f>IF($X$6="Yes",IF(DATE($C31,M$13,1)&lt;Start_Date,0,IF(DATE($C31,M$13,1)&gt;DATE(YEAR(Expected_COD)+20,MONTH(Expected_COD),1),0,INDEX(Part_IV!$H$19:$H$38,$C31-Table_Year_1+IF(M$13&lt;=MONTH(Expected_COD),0,1),1))),0)</f>
        <v>0</v>
      </c>
      <c r="N31" s="110">
        <f>IF($X$6="Yes",IF(DATE($C31,N$13,1)&lt;Start_Date,0,IF(DATE($C31,N$13,1)&gt;DATE(YEAR(Expected_COD)+20,MONTH(Expected_COD),1),0,INDEX(Part_IV!$H$19:$H$38,$C31-Table_Year_1+IF(N$13&lt;=MONTH(Expected_COD),0,1),1))),0)</f>
        <v>0</v>
      </c>
      <c r="O31" s="110">
        <f>IF($X$6="Yes",IF(DATE($C31,O$13,1)&lt;Start_Date,0,IF(DATE($C31,O$13,1)&gt;DATE(YEAR(Expected_COD)+20,MONTH(Expected_COD),1),0,INDEX(Part_IV!$H$19:$H$38,$C31-Table_Year_1+IF(O$13&lt;=MONTH(Expected_COD),0,1),1))),0)</f>
        <v>0</v>
      </c>
      <c r="P31" s="36"/>
      <c r="Q31" s="112"/>
      <c r="R31" s="11"/>
      <c r="S31" s="4"/>
      <c r="T31" s="17"/>
      <c r="U31" s="4"/>
      <c r="V31" s="4"/>
      <c r="W31" s="94">
        <f t="shared" si="4"/>
        <v>2037</v>
      </c>
      <c r="X31" s="117">
        <f t="shared" si="1"/>
        <v>0.43640290864906656</v>
      </c>
      <c r="Y31" s="117">
        <f t="shared" si="2"/>
        <v>0.68643075977021895</v>
      </c>
      <c r="Z31" s="45">
        <f>Part_III!Q161</f>
        <v>0</v>
      </c>
      <c r="AA31" s="4"/>
      <c r="AB31" s="4"/>
      <c r="AC31" s="4"/>
    </row>
    <row r="32" spans="1:29" x14ac:dyDescent="0.25">
      <c r="A32" s="4"/>
      <c r="B32" s="10"/>
      <c r="C32" s="94">
        <f t="shared" si="3"/>
        <v>2038</v>
      </c>
      <c r="D32" s="110">
        <f>IF($X$6="Yes",IF(DATE($C32,D$13,1)&lt;Start_Date,0,IF(DATE($C32,D$13,1)&gt;DATE(YEAR(Expected_COD)+20,MONTH(Expected_COD),1),0,INDEX(Part_IV!$H$19:$H$38,$C32-Table_Year_1+IF(D$13&lt;=MONTH(Expected_COD),0,1),1))),0)</f>
        <v>0</v>
      </c>
      <c r="E32" s="110">
        <f>IF($X$6="Yes",IF(DATE($C32,E$13,1)&lt;Start_Date,0,IF(DATE($C32,E$13,1)&gt;DATE(YEAR(Expected_COD)+20,MONTH(Expected_COD),1),0,INDEX(Part_IV!$H$19:$H$38,$C32-Table_Year_1+IF(E$13&lt;=MONTH(Expected_COD),0,1),1))),0)</f>
        <v>0</v>
      </c>
      <c r="F32" s="110">
        <f>IF($X$6="Yes",IF(DATE($C32,F$13,1)&lt;Start_Date,0,IF(DATE($C32,F$13,1)&gt;DATE(YEAR(Expected_COD)+20,MONTH(Expected_COD),1),0,INDEX(Part_IV!$H$19:$H$38,$C32-Table_Year_1+IF(F$13&lt;=MONTH(Expected_COD),0,1),1))),0)</f>
        <v>0</v>
      </c>
      <c r="G32" s="110">
        <f>IF($X$6="Yes",IF(DATE($C32,G$13,1)&lt;Start_Date,0,IF(DATE($C32,G$13,1)&gt;DATE(YEAR(Expected_COD)+20,MONTH(Expected_COD),1),0,INDEX(Part_IV!$H$19:$H$38,$C32-Table_Year_1+IF(G$13&lt;=MONTH(Expected_COD),0,1),1))),0)</f>
        <v>0</v>
      </c>
      <c r="H32" s="110">
        <f>IF($X$6="Yes",IF(DATE($C32,H$13,1)&lt;Start_Date,0,IF(DATE($C32,H$13,1)&gt;DATE(YEAR(Expected_COD)+20,MONTH(Expected_COD),1),0,INDEX(Part_IV!$H$19:$H$38,$C32-Table_Year_1+IF(H$13&lt;=MONTH(Expected_COD),0,1),1))),0)</f>
        <v>0</v>
      </c>
      <c r="I32" s="110">
        <f>IF($X$6="Yes",IF(DATE($C32,I$13,1)&lt;Start_Date,0,IF(DATE($C32,I$13,1)&gt;DATE(YEAR(Expected_COD)+20,MONTH(Expected_COD),1),0,INDEX(Part_IV!$H$19:$H$38,$C32-Table_Year_1+IF(I$13&lt;=MONTH(Expected_COD),0,1),1))),0)</f>
        <v>0</v>
      </c>
      <c r="J32" s="110">
        <f>IF($X$6="Yes",IF(DATE($C32,J$13,1)&lt;Start_Date,0,IF(DATE($C32,J$13,1)&gt;DATE(YEAR(Expected_COD)+20,MONTH(Expected_COD),1),0,INDEX(Part_IV!$H$19:$H$38,$C32-Table_Year_1+IF(J$13&lt;=MONTH(Expected_COD),0,1),1))),0)</f>
        <v>0</v>
      </c>
      <c r="K32" s="110">
        <f>IF($X$6="Yes",IF(DATE($C32,K$13,1)&lt;Start_Date,0,IF(DATE($C32,K$13,1)&gt;DATE(YEAR(Expected_COD)+20,MONTH(Expected_COD),1),0,INDEX(Part_IV!$H$19:$H$38,$C32-Table_Year_1+IF(K$13&lt;=MONTH(Expected_COD),0,1),1))),0)</f>
        <v>0</v>
      </c>
      <c r="L32" s="110">
        <f>IF($X$6="Yes",IF(DATE($C32,L$13,1)&lt;Start_Date,0,IF(DATE($C32,L$13,1)&gt;DATE(YEAR(Expected_COD)+20,MONTH(Expected_COD),1),0,INDEX(Part_IV!$H$19:$H$38,$C32-Table_Year_1+IF(L$13&lt;=MONTH(Expected_COD),0,1),1))),0)</f>
        <v>0</v>
      </c>
      <c r="M32" s="110">
        <f>IF($X$6="Yes",IF(DATE($C32,M$13,1)&lt;Start_Date,0,IF(DATE($C32,M$13,1)&gt;DATE(YEAR(Expected_COD)+20,MONTH(Expected_COD),1),0,INDEX(Part_IV!$H$19:$H$38,$C32-Table_Year_1+IF(M$13&lt;=MONTH(Expected_COD),0,1),1))),0)</f>
        <v>0</v>
      </c>
      <c r="N32" s="110">
        <f>IF($X$6="Yes",IF(DATE($C32,N$13,1)&lt;Start_Date,0,IF(DATE($C32,N$13,1)&gt;DATE(YEAR(Expected_COD)+20,MONTH(Expected_COD),1),0,INDEX(Part_IV!$H$19:$H$38,$C32-Table_Year_1+IF(N$13&lt;=MONTH(Expected_COD),0,1),1))),0)</f>
        <v>0</v>
      </c>
      <c r="O32" s="110">
        <f>IF($X$6="Yes",IF(DATE($C32,O$13,1)&lt;Start_Date,0,IF(DATE($C32,O$13,1)&gt;DATE(YEAR(Expected_COD)+20,MONTH(Expected_COD),1),0,INDEX(Part_IV!$H$19:$H$38,$C32-Table_Year_1+IF(O$13&lt;=MONTH(Expected_COD),0,1),1))),0)</f>
        <v>0</v>
      </c>
      <c r="P32" s="36"/>
      <c r="Q32" s="112"/>
      <c r="R32" s="11"/>
      <c r="S32" s="4"/>
      <c r="T32" s="17"/>
      <c r="U32" s="4"/>
      <c r="V32" s="4"/>
      <c r="W32" s="94">
        <f t="shared" si="4"/>
        <v>2038</v>
      </c>
      <c r="X32" s="117">
        <f t="shared" si="1"/>
        <v>0.41776721428629549</v>
      </c>
      <c r="Y32" s="117">
        <f t="shared" si="2"/>
        <v>0.67297133310805779</v>
      </c>
      <c r="Z32" s="45">
        <f>Part_III!Q162</f>
        <v>0</v>
      </c>
      <c r="AA32" s="4"/>
      <c r="AB32" s="4"/>
      <c r="AC32" s="4"/>
    </row>
    <row r="33" spans="1:29" x14ac:dyDescent="0.25">
      <c r="A33" s="4"/>
      <c r="B33" s="10"/>
      <c r="C33" s="94">
        <f t="shared" si="3"/>
        <v>2039</v>
      </c>
      <c r="D33" s="110">
        <f>IF($X$6="Yes",IF(DATE($C33,D$13,1)&lt;Start_Date,0,IF(DATE($C33,D$13,1)&gt;DATE(YEAR(Expected_COD)+20,MONTH(Expected_COD),1),0,INDEX(Part_IV!$H$19:$H$38,$C33-Table_Year_1+IF(D$13&lt;=MONTH(Expected_COD),0,1),1))),0)</f>
        <v>0</v>
      </c>
      <c r="E33" s="110">
        <f>IF($X$6="Yes",IF(DATE($C33,E$13,1)&lt;Start_Date,0,IF(DATE($C33,E$13,1)&gt;DATE(YEAR(Expected_COD)+20,MONTH(Expected_COD),1),0,INDEX(Part_IV!$H$19:$H$38,$C33-Table_Year_1+IF(E$13&lt;=MONTH(Expected_COD),0,1),1))),0)</f>
        <v>0</v>
      </c>
      <c r="F33" s="110">
        <f>IF($X$6="Yes",IF(DATE($C33,F$13,1)&lt;Start_Date,0,IF(DATE($C33,F$13,1)&gt;DATE(YEAR(Expected_COD)+20,MONTH(Expected_COD),1),0,INDEX(Part_IV!$H$19:$H$38,$C33-Table_Year_1+IF(F$13&lt;=MONTH(Expected_COD),0,1),1))),0)</f>
        <v>0</v>
      </c>
      <c r="G33" s="110">
        <f>IF($X$6="Yes",IF(DATE($C33,G$13,1)&lt;Start_Date,0,IF(DATE($C33,G$13,1)&gt;DATE(YEAR(Expected_COD)+20,MONTH(Expected_COD),1),0,INDEX(Part_IV!$H$19:$H$38,$C33-Table_Year_1+IF(G$13&lt;=MONTH(Expected_COD),0,1),1))),0)</f>
        <v>0</v>
      </c>
      <c r="H33" s="110">
        <f>IF($X$6="Yes",IF(DATE($C33,H$13,1)&lt;Start_Date,0,IF(DATE($C33,H$13,1)&gt;DATE(YEAR(Expected_COD)+20,MONTH(Expected_COD),1),0,INDEX(Part_IV!$H$19:$H$38,$C33-Table_Year_1+IF(H$13&lt;=MONTH(Expected_COD),0,1),1))),0)</f>
        <v>0</v>
      </c>
      <c r="I33" s="110">
        <f>IF($X$6="Yes",IF(DATE($C33,I$13,1)&lt;Start_Date,0,IF(DATE($C33,I$13,1)&gt;DATE(YEAR(Expected_COD)+20,MONTH(Expected_COD),1),0,INDEX(Part_IV!$H$19:$H$38,$C33-Table_Year_1+IF(I$13&lt;=MONTH(Expected_COD),0,1),1))),0)</f>
        <v>0</v>
      </c>
      <c r="J33" s="110">
        <f>IF($X$6="Yes",IF(DATE($C33,J$13,1)&lt;Start_Date,0,IF(DATE($C33,J$13,1)&gt;DATE(YEAR(Expected_COD)+20,MONTH(Expected_COD),1),0,INDEX(Part_IV!$H$19:$H$38,$C33-Table_Year_1+IF(J$13&lt;=MONTH(Expected_COD),0,1),1))),0)</f>
        <v>0</v>
      </c>
      <c r="K33" s="110">
        <f>IF($X$6="Yes",IF(DATE($C33,K$13,1)&lt;Start_Date,0,IF(DATE($C33,K$13,1)&gt;DATE(YEAR(Expected_COD)+20,MONTH(Expected_COD),1),0,INDEX(Part_IV!$H$19:$H$38,$C33-Table_Year_1+IF(K$13&lt;=MONTH(Expected_COD),0,1),1))),0)</f>
        <v>0</v>
      </c>
      <c r="L33" s="110">
        <f>IF($X$6="Yes",IF(DATE($C33,L$13,1)&lt;Start_Date,0,IF(DATE($C33,L$13,1)&gt;DATE(YEAR(Expected_COD)+20,MONTH(Expected_COD),1),0,INDEX(Part_IV!$H$19:$H$38,$C33-Table_Year_1+IF(L$13&lt;=MONTH(Expected_COD),0,1),1))),0)</f>
        <v>0</v>
      </c>
      <c r="M33" s="110">
        <f>IF($X$6="Yes",IF(DATE($C33,M$13,1)&lt;Start_Date,0,IF(DATE($C33,M$13,1)&gt;DATE(YEAR(Expected_COD)+20,MONTH(Expected_COD),1),0,INDEX(Part_IV!$H$19:$H$38,$C33-Table_Year_1+IF(M$13&lt;=MONTH(Expected_COD),0,1),1))),0)</f>
        <v>0</v>
      </c>
      <c r="N33" s="110">
        <f>IF($X$6="Yes",IF(DATE($C33,N$13,1)&lt;Start_Date,0,IF(DATE($C33,N$13,1)&gt;DATE(YEAR(Expected_COD)+20,MONTH(Expected_COD),1),0,INDEX(Part_IV!$H$19:$H$38,$C33-Table_Year_1+IF(N$13&lt;=MONTH(Expected_COD),0,1),1))),0)</f>
        <v>0</v>
      </c>
      <c r="O33" s="110">
        <f>IF($X$6="Yes",IF(DATE($C33,O$13,1)&lt;Start_Date,0,IF(DATE($C33,O$13,1)&gt;DATE(YEAR(Expected_COD)+20,MONTH(Expected_COD),1),0,INDEX(Part_IV!$H$19:$H$38,$C33-Table_Year_1+IF(O$13&lt;=MONTH(Expected_COD),0,1),1))),0)</f>
        <v>0</v>
      </c>
      <c r="P33" s="36"/>
      <c r="Q33" s="112"/>
      <c r="R33" s="11"/>
      <c r="S33" s="4"/>
      <c r="T33" s="17"/>
      <c r="U33" s="4"/>
      <c r="V33" s="4"/>
      <c r="W33" s="94">
        <f t="shared" si="4"/>
        <v>2039</v>
      </c>
      <c r="X33" s="117">
        <f t="shared" si="1"/>
        <v>0.39992731916660851</v>
      </c>
      <c r="Y33" s="117">
        <f t="shared" si="2"/>
        <v>0.65977581677260566</v>
      </c>
      <c r="Z33" s="45">
        <f>Part_III!Q163</f>
        <v>0</v>
      </c>
      <c r="AA33" s="4"/>
      <c r="AB33" s="4"/>
      <c r="AC33" s="4"/>
    </row>
    <row r="34" spans="1:29" x14ac:dyDescent="0.25">
      <c r="A34" s="4"/>
      <c r="B34" s="10"/>
      <c r="C34" s="94">
        <f t="shared" si="3"/>
        <v>2040</v>
      </c>
      <c r="D34" s="110">
        <f>IF($X$6="Yes",IF(DATE($C34,D$13,1)&lt;Start_Date,0,IF(DATE($C34,D$13,1)&gt;DATE(YEAR(Expected_COD)+20,MONTH(Expected_COD),1),0,INDEX(Part_IV!$H$19:$H$38,$C34-Table_Year_1+IF(D$13&lt;=MONTH(Expected_COD),0,1),1))),0)</f>
        <v>0</v>
      </c>
      <c r="E34" s="110">
        <f>IF($X$6="Yes",IF(DATE($C34,E$13,1)&lt;Start_Date,0,IF(DATE($C34,E$13,1)&gt;DATE(YEAR(Expected_COD)+20,MONTH(Expected_COD),1),0,INDEX(Part_IV!$H$19:$H$38,$C34-Table_Year_1+IF(E$13&lt;=MONTH(Expected_COD),0,1),1))),0)</f>
        <v>0</v>
      </c>
      <c r="F34" s="110">
        <f>IF($X$6="Yes",IF(DATE($C34,F$13,1)&lt;Start_Date,0,IF(DATE($C34,F$13,1)&gt;DATE(YEAR(Expected_COD)+20,MONTH(Expected_COD),1),0,INDEX(Part_IV!$H$19:$H$38,$C34-Table_Year_1+IF(F$13&lt;=MONTH(Expected_COD),0,1),1))),0)</f>
        <v>0</v>
      </c>
      <c r="G34" s="110">
        <f>IF($X$6="Yes",IF(DATE($C34,G$13,1)&lt;Start_Date,0,IF(DATE($C34,G$13,1)&gt;DATE(YEAR(Expected_COD)+20,MONTH(Expected_COD),1),0,INDEX(Part_IV!$H$19:$H$38,$C34-Table_Year_1+IF(G$13&lt;=MONTH(Expected_COD),0,1),1))),0)</f>
        <v>0</v>
      </c>
      <c r="H34" s="110">
        <f>IF($X$6="Yes",IF(DATE($C34,H$13,1)&lt;Start_Date,0,IF(DATE($C34,H$13,1)&gt;DATE(YEAR(Expected_COD)+20,MONTH(Expected_COD),1),0,INDEX(Part_IV!$H$19:$H$38,$C34-Table_Year_1+IF(H$13&lt;=MONTH(Expected_COD),0,1),1))),0)</f>
        <v>0</v>
      </c>
      <c r="I34" s="110">
        <f>IF($X$6="Yes",IF(DATE($C34,I$13,1)&lt;Start_Date,0,IF(DATE($C34,I$13,1)&gt;DATE(YEAR(Expected_COD)+20,MONTH(Expected_COD),1),0,INDEX(Part_IV!$H$19:$H$38,$C34-Table_Year_1+IF(I$13&lt;=MONTH(Expected_COD),0,1),1))),0)</f>
        <v>0</v>
      </c>
      <c r="J34" s="110">
        <f>IF($X$6="Yes",IF(DATE($C34,J$13,1)&lt;Start_Date,0,IF(DATE($C34,J$13,1)&gt;DATE(YEAR(Expected_COD)+20,MONTH(Expected_COD),1),0,INDEX(Part_IV!$H$19:$H$38,$C34-Table_Year_1+IF(J$13&lt;=MONTH(Expected_COD),0,1),1))),0)</f>
        <v>0</v>
      </c>
      <c r="K34" s="110">
        <f>IF($X$6="Yes",IF(DATE($C34,K$13,1)&lt;Start_Date,0,IF(DATE($C34,K$13,1)&gt;DATE(YEAR(Expected_COD)+20,MONTH(Expected_COD),1),0,INDEX(Part_IV!$H$19:$H$38,$C34-Table_Year_1+IF(K$13&lt;=MONTH(Expected_COD),0,1),1))),0)</f>
        <v>0</v>
      </c>
      <c r="L34" s="110">
        <f>IF($X$6="Yes",IF(DATE($C34,L$13,1)&lt;Start_Date,0,IF(DATE($C34,L$13,1)&gt;DATE(YEAR(Expected_COD)+20,MONTH(Expected_COD),1),0,INDEX(Part_IV!$H$19:$H$38,$C34-Table_Year_1+IF(L$13&lt;=MONTH(Expected_COD),0,1),1))),0)</f>
        <v>0</v>
      </c>
      <c r="M34" s="110">
        <f>IF($X$6="Yes",IF(DATE($C34,M$13,1)&lt;Start_Date,0,IF(DATE($C34,M$13,1)&gt;DATE(YEAR(Expected_COD)+20,MONTH(Expected_COD),1),0,INDEX(Part_IV!$H$19:$H$38,$C34-Table_Year_1+IF(M$13&lt;=MONTH(Expected_COD),0,1),1))),0)</f>
        <v>0</v>
      </c>
      <c r="N34" s="110">
        <f>IF($X$6="Yes",IF(DATE($C34,N$13,1)&lt;Start_Date,0,IF(DATE($C34,N$13,1)&gt;DATE(YEAR(Expected_COD)+20,MONTH(Expected_COD),1),0,INDEX(Part_IV!$H$19:$H$38,$C34-Table_Year_1+IF(N$13&lt;=MONTH(Expected_COD),0,1),1))),0)</f>
        <v>0</v>
      </c>
      <c r="O34" s="110">
        <f>IF($X$6="Yes",IF(DATE($C34,O$13,1)&lt;Start_Date,0,IF(DATE($C34,O$13,1)&gt;DATE(YEAR(Expected_COD)+20,MONTH(Expected_COD),1),0,INDEX(Part_IV!$H$19:$H$38,$C34-Table_Year_1+IF(O$13&lt;=MONTH(Expected_COD),0,1),1))),0)</f>
        <v>0</v>
      </c>
      <c r="P34" s="36"/>
      <c r="Q34" s="112"/>
      <c r="R34" s="11"/>
      <c r="S34" s="4"/>
      <c r="T34" s="17"/>
      <c r="U34" s="4"/>
      <c r="V34" s="4"/>
      <c r="W34" s="94">
        <f t="shared" si="4"/>
        <v>2040</v>
      </c>
      <c r="X34" s="117">
        <f t="shared" si="1"/>
        <v>0.38284924030965806</v>
      </c>
      <c r="Y34" s="117">
        <f t="shared" si="2"/>
        <v>0.64683903605157411</v>
      </c>
      <c r="Z34" s="45">
        <f>Part_III!Q164</f>
        <v>0</v>
      </c>
      <c r="AA34" s="4"/>
      <c r="AB34" s="4"/>
      <c r="AC34" s="4"/>
    </row>
    <row r="35" spans="1:29" x14ac:dyDescent="0.25">
      <c r="A35" s="4"/>
      <c r="B35" s="10"/>
      <c r="C35" s="94">
        <f t="shared" si="3"/>
        <v>2041</v>
      </c>
      <c r="D35" s="110">
        <f>IF($X$6="Yes",IF(DATE($C35,D$13,1)&lt;Start_Date,0,IF(DATE($C35,D$13,1)&gt;DATE(YEAR(Expected_COD)+20,MONTH(Expected_COD),1),0,INDEX(Part_IV!$H$19:$H$38,$C35-Table_Year_1+IF(D$13&lt;=MONTH(Expected_COD),0,1),1))),0)</f>
        <v>0</v>
      </c>
      <c r="E35" s="110">
        <f>IF($X$6="Yes",IF(DATE($C35,E$13,1)&lt;Start_Date,0,IF(DATE($C35,E$13,1)&gt;DATE(YEAR(Expected_COD)+20,MONTH(Expected_COD),1),0,INDEX(Part_IV!$H$19:$H$38,$C35-Table_Year_1+IF(E$13&lt;=MONTH(Expected_COD),0,1),1))),0)</f>
        <v>0</v>
      </c>
      <c r="F35" s="110">
        <f>IF($X$6="Yes",IF(DATE($C35,F$13,1)&lt;Start_Date,0,IF(DATE($C35,F$13,1)&gt;DATE(YEAR(Expected_COD)+20,MONTH(Expected_COD),1),0,INDEX(Part_IV!$H$19:$H$38,$C35-Table_Year_1+IF(F$13&lt;=MONTH(Expected_COD),0,1),1))),0)</f>
        <v>0</v>
      </c>
      <c r="G35" s="110">
        <f>IF($X$6="Yes",IF(DATE($C35,G$13,1)&lt;Start_Date,0,IF(DATE($C35,G$13,1)&gt;DATE(YEAR(Expected_COD)+20,MONTH(Expected_COD),1),0,INDEX(Part_IV!$H$19:$H$38,$C35-Table_Year_1+IF(G$13&lt;=MONTH(Expected_COD),0,1),1))),0)</f>
        <v>0</v>
      </c>
      <c r="H35" s="110">
        <f>IF($X$6="Yes",IF(DATE($C35,H$13,1)&lt;Start_Date,0,IF(DATE($C35,H$13,1)&gt;DATE(YEAR(Expected_COD)+20,MONTH(Expected_COD),1),0,INDEX(Part_IV!$H$19:$H$38,$C35-Table_Year_1+IF(H$13&lt;=MONTH(Expected_COD),0,1),1))),0)</f>
        <v>0</v>
      </c>
      <c r="I35" s="110">
        <f>IF($X$6="Yes",IF(DATE($C35,I$13,1)&lt;Start_Date,0,IF(DATE($C35,I$13,1)&gt;DATE(YEAR(Expected_COD)+20,MONTH(Expected_COD),1),0,INDEX(Part_IV!$H$19:$H$38,$C35-Table_Year_1+IF(I$13&lt;=MONTH(Expected_COD),0,1),1))),0)</f>
        <v>0</v>
      </c>
      <c r="J35" s="110">
        <f>IF($X$6="Yes",IF(DATE($C35,J$13,1)&lt;Start_Date,0,IF(DATE($C35,J$13,1)&gt;DATE(YEAR(Expected_COD)+20,MONTH(Expected_COD),1),0,INDEX(Part_IV!$H$19:$H$38,$C35-Table_Year_1+IF(J$13&lt;=MONTH(Expected_COD),0,1),1))),0)</f>
        <v>0</v>
      </c>
      <c r="K35" s="110">
        <f>IF($X$6="Yes",IF(DATE($C35,K$13,1)&lt;Start_Date,0,IF(DATE($C35,K$13,1)&gt;DATE(YEAR(Expected_COD)+20,MONTH(Expected_COD),1),0,INDEX(Part_IV!$H$19:$H$38,$C35-Table_Year_1+IF(K$13&lt;=MONTH(Expected_COD),0,1),1))),0)</f>
        <v>0</v>
      </c>
      <c r="L35" s="110">
        <f>IF($X$6="Yes",IF(DATE($C35,L$13,1)&lt;Start_Date,0,IF(DATE($C35,L$13,1)&gt;DATE(YEAR(Expected_COD)+20,MONTH(Expected_COD),1),0,INDEX(Part_IV!$H$19:$H$38,$C35-Table_Year_1+IF(L$13&lt;=MONTH(Expected_COD),0,1),1))),0)</f>
        <v>0</v>
      </c>
      <c r="M35" s="110">
        <f>IF($X$6="Yes",IF(DATE($C35,M$13,1)&lt;Start_Date,0,IF(DATE($C35,M$13,1)&gt;DATE(YEAR(Expected_COD)+20,MONTH(Expected_COD),1),0,INDEX(Part_IV!$H$19:$H$38,$C35-Table_Year_1+IF(M$13&lt;=MONTH(Expected_COD),0,1),1))),0)</f>
        <v>0</v>
      </c>
      <c r="N35" s="110">
        <f>IF($X$6="Yes",IF(DATE($C35,N$13,1)&lt;Start_Date,0,IF(DATE($C35,N$13,1)&gt;DATE(YEAR(Expected_COD)+20,MONTH(Expected_COD),1),0,INDEX(Part_IV!$H$19:$H$38,$C35-Table_Year_1+IF(N$13&lt;=MONTH(Expected_COD),0,1),1))),0)</f>
        <v>0</v>
      </c>
      <c r="O35" s="110">
        <f>IF($X$6="Yes",IF(DATE($C35,O$13,1)&lt;Start_Date,0,IF(DATE($C35,O$13,1)&gt;DATE(YEAR(Expected_COD)+20,MONTH(Expected_COD),1),0,INDEX(Part_IV!$H$19:$H$38,$C35-Table_Year_1+IF(O$13&lt;=MONTH(Expected_COD),0,1),1))),0)</f>
        <v>0</v>
      </c>
      <c r="P35" s="36"/>
      <c r="Q35" s="112"/>
      <c r="R35" s="11"/>
      <c r="S35" s="4"/>
      <c r="T35" s="17"/>
      <c r="U35" s="4"/>
      <c r="V35" s="4"/>
      <c r="W35" s="94">
        <f t="shared" si="4"/>
        <v>2041</v>
      </c>
      <c r="X35" s="117">
        <f t="shared" si="1"/>
        <v>0.3665004459088233</v>
      </c>
      <c r="Y35" s="117">
        <f t="shared" si="2"/>
        <v>0.63415591769762181</v>
      </c>
      <c r="Z35" s="45">
        <f>Part_III!Q165</f>
        <v>0</v>
      </c>
      <c r="AA35" s="4"/>
      <c r="AB35" s="4"/>
      <c r="AC35" s="4"/>
    </row>
    <row r="36" spans="1:29" x14ac:dyDescent="0.25">
      <c r="A36" s="4"/>
      <c r="B36" s="10"/>
      <c r="C36" s="94">
        <f t="shared" si="3"/>
        <v>2042</v>
      </c>
      <c r="D36" s="110">
        <f>IF($X$6="Yes",IF(DATE($C36,D$13,1)&lt;Start_Date,0,IF(DATE($C36,D$13,1)&gt;DATE(YEAR(Expected_COD)+20,MONTH(Expected_COD),1),0,INDEX(Part_IV!$H$19:$H$38,$C36-Table_Year_1+IF(D$13&lt;=MONTH(Expected_COD),0,1),1))),0)</f>
        <v>0</v>
      </c>
      <c r="E36" s="110">
        <f>IF($X$6="Yes",IF(DATE($C36,E$13,1)&lt;Start_Date,0,IF(DATE($C36,E$13,1)&gt;DATE(YEAR(Expected_COD)+20,MONTH(Expected_COD),1),0,INDEX(Part_IV!$H$19:$H$38,$C36-Table_Year_1+IF(E$13&lt;=MONTH(Expected_COD),0,1),1))),0)</f>
        <v>0</v>
      </c>
      <c r="F36" s="110">
        <f>IF($X$6="Yes",IF(DATE($C36,F$13,1)&lt;Start_Date,0,IF(DATE($C36,F$13,1)&gt;DATE(YEAR(Expected_COD)+20,MONTH(Expected_COD),1),0,INDEX(Part_IV!$H$19:$H$38,$C36-Table_Year_1+IF(F$13&lt;=MONTH(Expected_COD),0,1),1))),0)</f>
        <v>0</v>
      </c>
      <c r="G36" s="110">
        <f>IF($X$6="Yes",IF(DATE($C36,G$13,1)&lt;Start_Date,0,IF(DATE($C36,G$13,1)&gt;DATE(YEAR(Expected_COD)+20,MONTH(Expected_COD),1),0,INDEX(Part_IV!$H$19:$H$38,$C36-Table_Year_1+IF(G$13&lt;=MONTH(Expected_COD),0,1),1))),0)</f>
        <v>0</v>
      </c>
      <c r="H36" s="110">
        <f>IF($X$6="Yes",IF(DATE($C36,H$13,1)&lt;Start_Date,0,IF(DATE($C36,H$13,1)&gt;DATE(YEAR(Expected_COD)+20,MONTH(Expected_COD),1),0,INDEX(Part_IV!$H$19:$H$38,$C36-Table_Year_1+IF(H$13&lt;=MONTH(Expected_COD),0,1),1))),0)</f>
        <v>0</v>
      </c>
      <c r="I36" s="110">
        <f>IF($X$6="Yes",IF(DATE($C36,I$13,1)&lt;Start_Date,0,IF(DATE($C36,I$13,1)&gt;DATE(YEAR(Expected_COD)+20,MONTH(Expected_COD),1),0,INDEX(Part_IV!$H$19:$H$38,$C36-Table_Year_1+IF(I$13&lt;=MONTH(Expected_COD),0,1),1))),0)</f>
        <v>0</v>
      </c>
      <c r="J36" s="110">
        <f>IF($X$6="Yes",IF(DATE($C36,J$13,1)&lt;Start_Date,0,IF(DATE($C36,J$13,1)&gt;DATE(YEAR(Expected_COD)+20,MONTH(Expected_COD),1),0,INDEX(Part_IV!$H$19:$H$38,$C36-Table_Year_1+IF(J$13&lt;=MONTH(Expected_COD),0,1),1))),0)</f>
        <v>0</v>
      </c>
      <c r="K36" s="110">
        <f>IF($X$6="Yes",IF(DATE($C36,K$13,1)&lt;Start_Date,0,IF(DATE($C36,K$13,1)&gt;DATE(YEAR(Expected_COD)+20,MONTH(Expected_COD),1),0,INDEX(Part_IV!$H$19:$H$38,$C36-Table_Year_1+IF(K$13&lt;=MONTH(Expected_COD),0,1),1))),0)</f>
        <v>0</v>
      </c>
      <c r="L36" s="110">
        <f>IF($X$6="Yes",IF(DATE($C36,L$13,1)&lt;Start_Date,0,IF(DATE($C36,L$13,1)&gt;DATE(YEAR(Expected_COD)+20,MONTH(Expected_COD),1),0,INDEX(Part_IV!$H$19:$H$38,$C36-Table_Year_1+IF(L$13&lt;=MONTH(Expected_COD),0,1),1))),0)</f>
        <v>0</v>
      </c>
      <c r="M36" s="110">
        <f>IF($X$6="Yes",IF(DATE($C36,M$13,1)&lt;Start_Date,0,IF(DATE($C36,M$13,1)&gt;DATE(YEAR(Expected_COD)+20,MONTH(Expected_COD),1),0,INDEX(Part_IV!$H$19:$H$38,$C36-Table_Year_1+IF(M$13&lt;=MONTH(Expected_COD),0,1),1))),0)</f>
        <v>0</v>
      </c>
      <c r="N36" s="110">
        <f>IF($X$6="Yes",IF(DATE($C36,N$13,1)&lt;Start_Date,0,IF(DATE($C36,N$13,1)&gt;DATE(YEAR(Expected_COD)+20,MONTH(Expected_COD),1),0,INDEX(Part_IV!$H$19:$H$38,$C36-Table_Year_1+IF(N$13&lt;=MONTH(Expected_COD),0,1),1))),0)</f>
        <v>0</v>
      </c>
      <c r="O36" s="110">
        <f>IF($X$6="Yes",IF(DATE($C36,O$13,1)&lt;Start_Date,0,IF(DATE($C36,O$13,1)&gt;DATE(YEAR(Expected_COD)+20,MONTH(Expected_COD),1),0,INDEX(Part_IV!$H$19:$H$38,$C36-Table_Year_1+IF(O$13&lt;=MONTH(Expected_COD),0,1),1))),0)</f>
        <v>0</v>
      </c>
      <c r="P36" s="36"/>
      <c r="Q36" s="112"/>
      <c r="R36" s="11"/>
      <c r="S36" s="4"/>
      <c r="T36" s="17"/>
      <c r="U36" s="4"/>
      <c r="V36" s="4"/>
      <c r="W36" s="94">
        <f t="shared" si="4"/>
        <v>2042</v>
      </c>
      <c r="X36" s="117">
        <f t="shared" si="1"/>
        <v>0.35084979336180172</v>
      </c>
      <c r="Y36" s="117">
        <f t="shared" si="2"/>
        <v>0.62172148793884485</v>
      </c>
      <c r="Z36" s="45">
        <f>Part_III!Q166</f>
        <v>0</v>
      </c>
      <c r="AA36" s="4"/>
      <c r="AB36" s="4"/>
      <c r="AC36" s="4"/>
    </row>
    <row r="37" spans="1:29" x14ac:dyDescent="0.25">
      <c r="A37" s="4"/>
      <c r="B37" s="10"/>
      <c r="C37" s="94">
        <f t="shared" si="3"/>
        <v>2043</v>
      </c>
      <c r="D37" s="110">
        <f>IF($X$6="Yes",IF(DATE($C37,D$13,1)&lt;Start_Date,0,IF(DATE($C37,D$13,1)&gt;DATE(YEAR(Expected_COD)+20,MONTH(Expected_COD),1),0,INDEX(Part_IV!$H$19:$H$38,$C37-Table_Year_1+IF(D$13&lt;=MONTH(Expected_COD),0,1),1))),0)</f>
        <v>0</v>
      </c>
      <c r="E37" s="110">
        <f>IF($X$6="Yes",IF(DATE($C37,E$13,1)&lt;Start_Date,0,IF(DATE($C37,E$13,1)&gt;DATE(YEAR(Expected_COD)+20,MONTH(Expected_COD),1),0,INDEX(Part_IV!$H$19:$H$38,$C37-Table_Year_1+IF(E$13&lt;=MONTH(Expected_COD),0,1),1))),0)</f>
        <v>0</v>
      </c>
      <c r="F37" s="110">
        <f>IF($X$6="Yes",IF(DATE($C37,F$13,1)&lt;Start_Date,0,IF(DATE($C37,F$13,1)&gt;DATE(YEAR(Expected_COD)+20,MONTH(Expected_COD),1),0,INDEX(Part_IV!$H$19:$H$38,$C37-Table_Year_1+IF(F$13&lt;=MONTH(Expected_COD),0,1),1))),0)</f>
        <v>0</v>
      </c>
      <c r="G37" s="110">
        <f>IF($X$6="Yes",IF(DATE($C37,G$13,1)&lt;Start_Date,0,IF(DATE($C37,G$13,1)&gt;DATE(YEAR(Expected_COD)+20,MONTH(Expected_COD),1),0,INDEX(Part_IV!$H$19:$H$38,$C37-Table_Year_1+IF(G$13&lt;=MONTH(Expected_COD),0,1),1))),0)</f>
        <v>0</v>
      </c>
      <c r="H37" s="110">
        <f>IF($X$6="Yes",IF(DATE($C37,H$13,1)&lt;Start_Date,0,IF(DATE($C37,H$13,1)&gt;DATE(YEAR(Expected_COD)+20,MONTH(Expected_COD),1),0,INDEX(Part_IV!$H$19:$H$38,$C37-Table_Year_1+IF(H$13&lt;=MONTH(Expected_COD),0,1),1))),0)</f>
        <v>0</v>
      </c>
      <c r="I37" s="110">
        <f>IF($X$6="Yes",IF(DATE($C37,I$13,1)&lt;Start_Date,0,IF(DATE($C37,I$13,1)&gt;DATE(YEAR(Expected_COD)+20,MONTH(Expected_COD),1),0,INDEX(Part_IV!$H$19:$H$38,$C37-Table_Year_1+IF(I$13&lt;=MONTH(Expected_COD),0,1),1))),0)</f>
        <v>0</v>
      </c>
      <c r="J37" s="110">
        <f>IF($X$6="Yes",IF(DATE($C37,J$13,1)&lt;Start_Date,0,IF(DATE($C37,J$13,1)&gt;DATE(YEAR(Expected_COD)+20,MONTH(Expected_COD),1),0,INDEX(Part_IV!$H$19:$H$38,$C37-Table_Year_1+IF(J$13&lt;=MONTH(Expected_COD),0,1),1))),0)</f>
        <v>0</v>
      </c>
      <c r="K37" s="110">
        <f>IF($X$6="Yes",IF(DATE($C37,K$13,1)&lt;Start_Date,0,IF(DATE($C37,K$13,1)&gt;DATE(YEAR(Expected_COD)+20,MONTH(Expected_COD),1),0,INDEX(Part_IV!$H$19:$H$38,$C37-Table_Year_1+IF(K$13&lt;=MONTH(Expected_COD),0,1),1))),0)</f>
        <v>0</v>
      </c>
      <c r="L37" s="110">
        <f>IF($X$6="Yes",IF(DATE($C37,L$13,1)&lt;Start_Date,0,IF(DATE($C37,L$13,1)&gt;DATE(YEAR(Expected_COD)+20,MONTH(Expected_COD),1),0,INDEX(Part_IV!$H$19:$H$38,$C37-Table_Year_1+IF(L$13&lt;=MONTH(Expected_COD),0,1),1))),0)</f>
        <v>0</v>
      </c>
      <c r="M37" s="110">
        <f>IF($X$6="Yes",IF(DATE($C37,M$13,1)&lt;Start_Date,0,IF(DATE($C37,M$13,1)&gt;DATE(YEAR(Expected_COD)+20,MONTH(Expected_COD),1),0,INDEX(Part_IV!$H$19:$H$38,$C37-Table_Year_1+IF(M$13&lt;=MONTH(Expected_COD),0,1),1))),0)</f>
        <v>0</v>
      </c>
      <c r="N37" s="110">
        <f>IF($X$6="Yes",IF(DATE($C37,N$13,1)&lt;Start_Date,0,IF(DATE($C37,N$13,1)&gt;DATE(YEAR(Expected_COD)+20,MONTH(Expected_COD),1),0,INDEX(Part_IV!$H$19:$H$38,$C37-Table_Year_1+IF(N$13&lt;=MONTH(Expected_COD),0,1),1))),0)</f>
        <v>0</v>
      </c>
      <c r="O37" s="110">
        <f>IF($X$6="Yes",IF(DATE($C37,O$13,1)&lt;Start_Date,0,IF(DATE($C37,O$13,1)&gt;DATE(YEAR(Expected_COD)+20,MONTH(Expected_COD),1),0,INDEX(Part_IV!$H$19:$H$38,$C37-Table_Year_1+IF(O$13&lt;=MONTH(Expected_COD),0,1),1))),0)</f>
        <v>0</v>
      </c>
      <c r="P37" s="36"/>
      <c r="Q37" s="112"/>
      <c r="R37" s="11"/>
      <c r="S37" s="4"/>
      <c r="T37" s="17"/>
      <c r="U37" s="4"/>
      <c r="V37" s="4"/>
      <c r="W37" s="94">
        <f t="shared" si="4"/>
        <v>2043</v>
      </c>
      <c r="X37" s="117">
        <f t="shared" si="1"/>
        <v>0.3358674699474779</v>
      </c>
      <c r="Y37" s="117">
        <f t="shared" si="2"/>
        <v>0.60953087052827937</v>
      </c>
      <c r="Z37" s="45">
        <f>Part_III!Q167</f>
        <v>0</v>
      </c>
      <c r="AA37" s="4"/>
      <c r="AB37" s="4"/>
      <c r="AC37" s="4"/>
    </row>
    <row r="38" spans="1:29" x14ac:dyDescent="0.25">
      <c r="A38" s="4"/>
      <c r="B38" s="10"/>
      <c r="C38" s="94">
        <f t="shared" si="3"/>
        <v>2044</v>
      </c>
      <c r="D38" s="110">
        <f>IF($X$6="Yes",IF(DATE($C38,D$13,1)&lt;Start_Date,0,IF(DATE($C38,D$13,1)&gt;DATE(YEAR(Expected_COD)+20,MONTH(Expected_COD),1),0,INDEX(Part_IV!$H$19:$H$38,$C38-Table_Year_1+IF(D$13&lt;=MONTH(Expected_COD),0,1),1))),0)</f>
        <v>0</v>
      </c>
      <c r="E38" s="110">
        <f>IF($X$6="Yes",IF(DATE($C38,E$13,1)&lt;Start_Date,0,IF(DATE($C38,E$13,1)&gt;DATE(YEAR(Expected_COD)+20,MONTH(Expected_COD),1),0,INDEX(Part_IV!$H$19:$H$38,$C38-Table_Year_1+IF(E$13&lt;=MONTH(Expected_COD),0,1),1))),0)</f>
        <v>0</v>
      </c>
      <c r="F38" s="110">
        <f>IF($X$6="Yes",IF(DATE($C38,F$13,1)&lt;Start_Date,0,IF(DATE($C38,F$13,1)&gt;DATE(YEAR(Expected_COD)+20,MONTH(Expected_COD),1),0,INDEX(Part_IV!$H$19:$H$38,$C38-Table_Year_1+IF(F$13&lt;=MONTH(Expected_COD),0,1),1))),0)</f>
        <v>0</v>
      </c>
      <c r="G38" s="110">
        <f>IF($X$6="Yes",IF(DATE($C38,G$13,1)&lt;Start_Date,0,IF(DATE($C38,G$13,1)&gt;DATE(YEAR(Expected_COD)+20,MONTH(Expected_COD),1),0,INDEX(Part_IV!$H$19:$H$38,$C38-Table_Year_1+IF(G$13&lt;=MONTH(Expected_COD),0,1),1))),0)</f>
        <v>0</v>
      </c>
      <c r="H38" s="110">
        <f>IF($X$6="Yes",IF(DATE($C38,H$13,1)&lt;Start_Date,0,IF(DATE($C38,H$13,1)&gt;DATE(YEAR(Expected_COD)+20,MONTH(Expected_COD),1),0,INDEX(Part_IV!$H$19:$H$38,$C38-Table_Year_1+IF(H$13&lt;=MONTH(Expected_COD),0,1),1))),0)</f>
        <v>0</v>
      </c>
      <c r="I38" s="110">
        <f>IF($X$6="Yes",IF(DATE($C38,I$13,1)&lt;Start_Date,0,IF(DATE($C38,I$13,1)&gt;DATE(YEAR(Expected_COD)+20,MONTH(Expected_COD),1),0,INDEX(Part_IV!$H$19:$H$38,$C38-Table_Year_1+IF(I$13&lt;=MONTH(Expected_COD),0,1),1))),0)</f>
        <v>0</v>
      </c>
      <c r="J38" s="110">
        <f>IF($X$6="Yes",IF(DATE($C38,J$13,1)&lt;Start_Date,0,IF(DATE($C38,J$13,1)&gt;DATE(YEAR(Expected_COD)+20,MONTH(Expected_COD),1),0,INDEX(Part_IV!$H$19:$H$38,$C38-Table_Year_1+IF(J$13&lt;=MONTH(Expected_COD),0,1),1))),0)</f>
        <v>0</v>
      </c>
      <c r="K38" s="110">
        <f>IF($X$6="Yes",IF(DATE($C38,K$13,1)&lt;Start_Date,0,IF(DATE($C38,K$13,1)&gt;DATE(YEAR(Expected_COD)+20,MONTH(Expected_COD),1),0,INDEX(Part_IV!$H$19:$H$38,$C38-Table_Year_1+IF(K$13&lt;=MONTH(Expected_COD),0,1),1))),0)</f>
        <v>0</v>
      </c>
      <c r="L38" s="110">
        <f>IF($X$6="Yes",IF(DATE($C38,L$13,1)&lt;Start_Date,0,IF(DATE($C38,L$13,1)&gt;DATE(YEAR(Expected_COD)+20,MONTH(Expected_COD),1),0,INDEX(Part_IV!$H$19:$H$38,$C38-Table_Year_1+IF(L$13&lt;=MONTH(Expected_COD),0,1),1))),0)</f>
        <v>0</v>
      </c>
      <c r="M38" s="110">
        <f>IF($X$6="Yes",IF(DATE($C38,M$13,1)&lt;Start_Date,0,IF(DATE($C38,M$13,1)&gt;DATE(YEAR(Expected_COD)+20,MONTH(Expected_COD),1),0,INDEX(Part_IV!$H$19:$H$38,$C38-Table_Year_1+IF(M$13&lt;=MONTH(Expected_COD),0,1),1))),0)</f>
        <v>0</v>
      </c>
      <c r="N38" s="110">
        <f>IF($X$6="Yes",IF(DATE($C38,N$13,1)&lt;Start_Date,0,IF(DATE($C38,N$13,1)&gt;DATE(YEAR(Expected_COD)+20,MONTH(Expected_COD),1),0,INDEX(Part_IV!$H$19:$H$38,$C38-Table_Year_1+IF(N$13&lt;=MONTH(Expected_COD),0,1),1))),0)</f>
        <v>0</v>
      </c>
      <c r="O38" s="110">
        <f>IF($X$6="Yes",IF(DATE($C38,O$13,1)&lt;Start_Date,0,IF(DATE($C38,O$13,1)&gt;DATE(YEAR(Expected_COD)+20,MONTH(Expected_COD),1),0,INDEX(Part_IV!$H$19:$H$38,$C38-Table_Year_1+IF(O$13&lt;=MONTH(Expected_COD),0,1),1))),0)</f>
        <v>0</v>
      </c>
      <c r="P38" s="36"/>
      <c r="Q38" s="112"/>
      <c r="R38" s="11"/>
      <c r="S38" s="4"/>
      <c r="T38" s="17"/>
      <c r="U38" s="4"/>
      <c r="V38" s="4"/>
      <c r="W38" s="94">
        <f t="shared" si="4"/>
        <v>2044</v>
      </c>
      <c r="X38" s="117">
        <f t="shared" si="1"/>
        <v>0.32152493603606513</v>
      </c>
      <c r="Y38" s="117">
        <f t="shared" si="2"/>
        <v>0.59757928483164635</v>
      </c>
      <c r="Z38" s="45">
        <f>Part_III!Q168</f>
        <v>0</v>
      </c>
      <c r="AA38" s="4"/>
      <c r="AB38" s="4"/>
      <c r="AC38" s="4"/>
    </row>
    <row r="39" spans="1:29" x14ac:dyDescent="0.25">
      <c r="A39" s="4"/>
      <c r="B39" s="10"/>
      <c r="C39" s="94">
        <f t="shared" si="3"/>
        <v>2045</v>
      </c>
      <c r="D39" s="110">
        <f>IF($X$6="Yes",IF(DATE($C39,D$13,1)&lt;Start_Date,0,IF(DATE($C39,D$13,1)&gt;DATE(YEAR(Expected_COD)+20,MONTH(Expected_COD),1),0,INDEX(Part_IV!$H$19:$H$38,$C39-Table_Year_1+IF(D$13&lt;=MONTH(Expected_COD),0,1),1))),0)</f>
        <v>0</v>
      </c>
      <c r="E39" s="110">
        <f>IF($X$6="Yes",IF(DATE($C39,E$13,1)&lt;Start_Date,0,IF(DATE($C39,E$13,1)&gt;DATE(YEAR(Expected_COD)+20,MONTH(Expected_COD),1),0,INDEX(Part_IV!$H$19:$H$38,$C39-Table_Year_1+IF(E$13&lt;=MONTH(Expected_COD),0,1),1))),0)</f>
        <v>0</v>
      </c>
      <c r="F39" s="110">
        <f>IF($X$6="Yes",IF(DATE($C39,F$13,1)&lt;Start_Date,0,IF(DATE($C39,F$13,1)&gt;DATE(YEAR(Expected_COD)+20,MONTH(Expected_COD),1),0,INDEX(Part_IV!$H$19:$H$38,$C39-Table_Year_1+IF(F$13&lt;=MONTH(Expected_COD),0,1),1))),0)</f>
        <v>0</v>
      </c>
      <c r="G39" s="110">
        <f>IF($X$6="Yes",IF(DATE($C39,G$13,1)&lt;Start_Date,0,IF(DATE($C39,G$13,1)&gt;DATE(YEAR(Expected_COD)+20,MONTH(Expected_COD),1),0,INDEX(Part_IV!$H$19:$H$38,$C39-Table_Year_1+IF(G$13&lt;=MONTH(Expected_COD),0,1),1))),0)</f>
        <v>0</v>
      </c>
      <c r="H39" s="110">
        <f>IF($X$6="Yes",IF(DATE($C39,H$13,1)&lt;Start_Date,0,IF(DATE($C39,H$13,1)&gt;DATE(YEAR(Expected_COD)+20,MONTH(Expected_COD),1),0,INDEX(Part_IV!$H$19:$H$38,$C39-Table_Year_1+IF(H$13&lt;=MONTH(Expected_COD),0,1),1))),0)</f>
        <v>0</v>
      </c>
      <c r="I39" s="110">
        <f>IF($X$6="Yes",IF(DATE($C39,I$13,1)&lt;Start_Date,0,IF(DATE($C39,I$13,1)&gt;DATE(YEAR(Expected_COD)+20,MONTH(Expected_COD),1),0,INDEX(Part_IV!$H$19:$H$38,$C39-Table_Year_1+IF(I$13&lt;=MONTH(Expected_COD),0,1),1))),0)</f>
        <v>0</v>
      </c>
      <c r="J39" s="110">
        <f>IF($X$6="Yes",IF(DATE($C39,J$13,1)&lt;Start_Date,0,IF(DATE($C39,J$13,1)&gt;DATE(YEAR(Expected_COD)+20,MONTH(Expected_COD),1),0,INDEX(Part_IV!$H$19:$H$38,$C39-Table_Year_1+IF(J$13&lt;=MONTH(Expected_COD),0,1),1))),0)</f>
        <v>0</v>
      </c>
      <c r="K39" s="110">
        <f>IF($X$6="Yes",IF(DATE($C39,K$13,1)&lt;Start_Date,0,IF(DATE($C39,K$13,1)&gt;DATE(YEAR(Expected_COD)+20,MONTH(Expected_COD),1),0,INDEX(Part_IV!$H$19:$H$38,$C39-Table_Year_1+IF(K$13&lt;=MONTH(Expected_COD),0,1),1))),0)</f>
        <v>0</v>
      </c>
      <c r="L39" s="110">
        <f>IF($X$6="Yes",IF(DATE($C39,L$13,1)&lt;Start_Date,0,IF(DATE($C39,L$13,1)&gt;DATE(YEAR(Expected_COD)+20,MONTH(Expected_COD),1),0,INDEX(Part_IV!$H$19:$H$38,$C39-Table_Year_1+IF(L$13&lt;=MONTH(Expected_COD),0,1),1))),0)</f>
        <v>0</v>
      </c>
      <c r="M39" s="110">
        <f>IF($X$6="Yes",IF(DATE($C39,M$13,1)&lt;Start_Date,0,IF(DATE($C39,M$13,1)&gt;DATE(YEAR(Expected_COD)+20,MONTH(Expected_COD),1),0,INDEX(Part_IV!$H$19:$H$38,$C39-Table_Year_1+IF(M$13&lt;=MONTH(Expected_COD),0,1),1))),0)</f>
        <v>0</v>
      </c>
      <c r="N39" s="110">
        <f>IF($X$6="Yes",IF(DATE($C39,N$13,1)&lt;Start_Date,0,IF(DATE($C39,N$13,1)&gt;DATE(YEAR(Expected_COD)+20,MONTH(Expected_COD),1),0,INDEX(Part_IV!$H$19:$H$38,$C39-Table_Year_1+IF(N$13&lt;=MONTH(Expected_COD),0,1),1))),0)</f>
        <v>0</v>
      </c>
      <c r="O39" s="110">
        <f>IF($X$6="Yes",IF(DATE($C39,O$13,1)&lt;Start_Date,0,IF(DATE($C39,O$13,1)&gt;DATE(YEAR(Expected_COD)+20,MONTH(Expected_COD),1),0,INDEX(Part_IV!$H$19:$H$38,$C39-Table_Year_1+IF(O$13&lt;=MONTH(Expected_COD),0,1),1))),0)</f>
        <v>0</v>
      </c>
      <c r="P39" s="36"/>
      <c r="Q39" s="112"/>
      <c r="R39" s="11"/>
      <c r="S39" s="4"/>
      <c r="T39" s="17"/>
      <c r="U39" s="4"/>
      <c r="V39" s="4"/>
      <c r="W39" s="94">
        <f t="shared" si="4"/>
        <v>2045</v>
      </c>
      <c r="X39" s="117">
        <f t="shared" si="1"/>
        <v>0.30779487072434214</v>
      </c>
      <c r="Y39" s="117">
        <f t="shared" si="2"/>
        <v>0.58586204395259456</v>
      </c>
      <c r="Z39" s="45">
        <f>Part_III!Q169</f>
        <v>0</v>
      </c>
      <c r="AA39" s="4"/>
      <c r="AB39" s="4"/>
      <c r="AC39" s="4"/>
    </row>
    <row r="40" spans="1:29" x14ac:dyDescent="0.25">
      <c r="A40" s="4"/>
      <c r="B40" s="10"/>
      <c r="C40" s="94">
        <f t="shared" si="3"/>
        <v>2046</v>
      </c>
      <c r="D40" s="110">
        <f>IF($X$6="Yes",IF(DATE($C40,D$13,1)&lt;Start_Date,0,IF(DATE($C40,D$13,1)&gt;DATE(YEAR(Expected_COD)+20,MONTH(Expected_COD),1),0,INDEX(Part_IV!$H$19:$H$38,$C40-Table_Year_1+IF(D$13&lt;=MONTH(Expected_COD),0,1),1))),0)</f>
        <v>0</v>
      </c>
      <c r="E40" s="110">
        <f>IF($X$6="Yes",IF(DATE($C40,E$13,1)&lt;Start_Date,0,IF(DATE($C40,E$13,1)&gt;DATE(YEAR(Expected_COD)+20,MONTH(Expected_COD),1),0,INDEX(Part_IV!$H$19:$H$38,$C40-Table_Year_1+IF(E$13&lt;=MONTH(Expected_COD),0,1),1))),0)</f>
        <v>0</v>
      </c>
      <c r="F40" s="110">
        <f>IF($X$6="Yes",IF(DATE($C40,F$13,1)&lt;Start_Date,0,IF(DATE($C40,F$13,1)&gt;DATE(YEAR(Expected_COD)+20,MONTH(Expected_COD),1),0,INDEX(Part_IV!$H$19:$H$38,$C40-Table_Year_1+IF(F$13&lt;=MONTH(Expected_COD),0,1),1))),0)</f>
        <v>0</v>
      </c>
      <c r="G40" s="110">
        <f>IF($X$6="Yes",IF(DATE($C40,G$13,1)&lt;Start_Date,0,IF(DATE($C40,G$13,1)&gt;DATE(YEAR(Expected_COD)+20,MONTH(Expected_COD),1),0,INDEX(Part_IV!$H$19:$H$38,$C40-Table_Year_1+IF(G$13&lt;=MONTH(Expected_COD),0,1),1))),0)</f>
        <v>0</v>
      </c>
      <c r="H40" s="110">
        <f>IF($X$6="Yes",IF(DATE($C40,H$13,1)&lt;Start_Date,0,IF(DATE($C40,H$13,1)&gt;DATE(YEAR(Expected_COD)+20,MONTH(Expected_COD),1),0,INDEX(Part_IV!$H$19:$H$38,$C40-Table_Year_1+IF(H$13&lt;=MONTH(Expected_COD),0,1),1))),0)</f>
        <v>0</v>
      </c>
      <c r="I40" s="110">
        <f>IF($X$6="Yes",IF(DATE($C40,I$13,1)&lt;Start_Date,0,IF(DATE($C40,I$13,1)&gt;DATE(YEAR(Expected_COD)+20,MONTH(Expected_COD),1),0,INDEX(Part_IV!$H$19:$H$38,$C40-Table_Year_1+IF(I$13&lt;=MONTH(Expected_COD),0,1),1))),0)</f>
        <v>0</v>
      </c>
      <c r="J40" s="110">
        <f>IF($X$6="Yes",IF(DATE($C40,J$13,1)&lt;Start_Date,0,IF(DATE($C40,J$13,1)&gt;DATE(YEAR(Expected_COD)+20,MONTH(Expected_COD),1),0,INDEX(Part_IV!$H$19:$H$38,$C40-Table_Year_1+IF(J$13&lt;=MONTH(Expected_COD),0,1),1))),0)</f>
        <v>0</v>
      </c>
      <c r="K40" s="110">
        <f>IF($X$6="Yes",IF(DATE($C40,K$13,1)&lt;Start_Date,0,IF(DATE($C40,K$13,1)&gt;DATE(YEAR(Expected_COD)+20,MONTH(Expected_COD),1),0,INDEX(Part_IV!$H$19:$H$38,$C40-Table_Year_1+IF(K$13&lt;=MONTH(Expected_COD),0,1),1))),0)</f>
        <v>0</v>
      </c>
      <c r="L40" s="110">
        <f>IF($X$6="Yes",IF(DATE($C40,L$13,1)&lt;Start_Date,0,IF(DATE($C40,L$13,1)&gt;DATE(YEAR(Expected_COD)+20,MONTH(Expected_COD),1),0,INDEX(Part_IV!$H$19:$H$38,$C40-Table_Year_1+IF(L$13&lt;=MONTH(Expected_COD),0,1),1))),0)</f>
        <v>0</v>
      </c>
      <c r="M40" s="110">
        <f>IF($X$6="Yes",IF(DATE($C40,M$13,1)&lt;Start_Date,0,IF(DATE($C40,M$13,1)&gt;DATE(YEAR(Expected_COD)+20,MONTH(Expected_COD),1),0,INDEX(Part_IV!$H$19:$H$38,$C40-Table_Year_1+IF(M$13&lt;=MONTH(Expected_COD),0,1),1))),0)</f>
        <v>0</v>
      </c>
      <c r="N40" s="110">
        <f>IF($X$6="Yes",IF(DATE($C40,N$13,1)&lt;Start_Date,0,IF(DATE($C40,N$13,1)&gt;DATE(YEAR(Expected_COD)+20,MONTH(Expected_COD),1),0,INDEX(Part_IV!$H$19:$H$38,$C40-Table_Year_1+IF(N$13&lt;=MONTH(Expected_COD),0,1),1))),0)</f>
        <v>0</v>
      </c>
      <c r="O40" s="110">
        <f>IF($X$6="Yes",IF(DATE($C40,O$13,1)&lt;Start_Date,0,IF(DATE($C40,O$13,1)&gt;DATE(YEAR(Expected_COD)+20,MONTH(Expected_COD),1),0,INDEX(Part_IV!$H$19:$H$38,$C40-Table_Year_1+IF(O$13&lt;=MONTH(Expected_COD),0,1),1))),0)</f>
        <v>0</v>
      </c>
      <c r="P40" s="36"/>
      <c r="Q40" s="112"/>
      <c r="R40" s="11"/>
      <c r="S40" s="4"/>
      <c r="T40" s="17" t="s">
        <v>145</v>
      </c>
      <c r="U40" s="4"/>
      <c r="V40" s="4"/>
      <c r="W40" s="94">
        <f t="shared" si="4"/>
        <v>2046</v>
      </c>
      <c r="X40" s="117">
        <f t="shared" si="1"/>
        <v>0.29465111979242509</v>
      </c>
      <c r="Y40" s="117">
        <f t="shared" si="2"/>
        <v>0.57437455289470041</v>
      </c>
      <c r="Z40" s="45">
        <f>Part_III!Q170</f>
        <v>0</v>
      </c>
      <c r="AA40" s="4"/>
      <c r="AB40" s="4"/>
      <c r="AC40" s="4"/>
    </row>
    <row r="41" spans="1:29" x14ac:dyDescent="0.25">
      <c r="A41" s="4"/>
      <c r="B41" s="13"/>
      <c r="C41" s="14"/>
      <c r="D41" s="14"/>
      <c r="E41" s="1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15"/>
      <c r="S41" s="4"/>
      <c r="T41" s="17"/>
      <c r="U41" s="4"/>
      <c r="V41" s="4"/>
      <c r="W41" s="4"/>
      <c r="X41" s="4"/>
      <c r="Y41" s="4"/>
      <c r="Z41" s="4"/>
      <c r="AA41" s="4"/>
      <c r="AB41" s="4"/>
      <c r="AC41" s="4"/>
    </row>
    <row r="42" spans="1:29" x14ac:dyDescent="0.25">
      <c r="A42" s="4"/>
      <c r="B42" s="113"/>
      <c r="C42" s="113"/>
      <c r="D42" s="113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3"/>
      <c r="S42" s="4"/>
      <c r="T42" s="17"/>
      <c r="U42" s="4"/>
      <c r="V42" s="4"/>
      <c r="W42" s="4"/>
      <c r="X42" s="4"/>
      <c r="Y42" s="4"/>
      <c r="Z42" s="4"/>
      <c r="AA42" s="4"/>
      <c r="AB42" s="4"/>
      <c r="AC42" s="4"/>
    </row>
    <row r="43" spans="1:29" x14ac:dyDescent="0.25">
      <c r="A43" s="4"/>
      <c r="B43" s="6"/>
      <c r="C43" s="7"/>
      <c r="D43" s="7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  <c r="S43" s="4"/>
      <c r="T43" s="17"/>
      <c r="U43" s="4"/>
      <c r="V43" s="4"/>
      <c r="W43" s="4"/>
      <c r="X43" s="4"/>
      <c r="Y43" s="4"/>
      <c r="Z43" s="4"/>
      <c r="AA43" s="4"/>
      <c r="AB43" s="4"/>
      <c r="AC43" s="4"/>
    </row>
    <row r="44" spans="1:29" ht="18.75" x14ac:dyDescent="0.3">
      <c r="A44" s="4"/>
      <c r="B44" s="10"/>
      <c r="C44" s="158" t="str">
        <f>Part_I!$C$3</f>
        <v>Offer Data Form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1"/>
      <c r="S44" s="4"/>
      <c r="T44" s="17"/>
      <c r="U44" s="4"/>
      <c r="V44" s="4"/>
      <c r="W44" s="4"/>
      <c r="X44" s="4"/>
      <c r="Y44" s="4"/>
      <c r="Z44" s="4"/>
      <c r="AA44" s="4"/>
      <c r="AB44" s="4"/>
      <c r="AC44" s="4"/>
    </row>
    <row r="45" spans="1:29" ht="15.75" x14ac:dyDescent="0.25">
      <c r="A45" s="4"/>
      <c r="B45" s="10"/>
      <c r="C45" s="159" t="str">
        <f>Part_I!$C$4</f>
        <v>NYSERDA RFP No.  ORECRFP18-1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1"/>
      <c r="S45" s="4"/>
      <c r="T45" s="17"/>
      <c r="U45" s="4"/>
      <c r="V45" s="4"/>
      <c r="W45" s="4"/>
      <c r="X45" s="4"/>
      <c r="Y45" s="4"/>
      <c r="Z45" s="4"/>
      <c r="AA45" s="4"/>
      <c r="AB45" s="4"/>
      <c r="AC45" s="4"/>
    </row>
    <row r="46" spans="1:29" ht="15.75" x14ac:dyDescent="0.25">
      <c r="A46" s="4"/>
      <c r="B46" s="10"/>
      <c r="C46" s="159" t="s">
        <v>75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1"/>
      <c r="S46" s="4"/>
      <c r="T46" s="17"/>
      <c r="U46" s="4"/>
      <c r="V46" s="4"/>
      <c r="W46" s="4"/>
      <c r="X46" s="4"/>
      <c r="Y46" s="4"/>
      <c r="Z46" s="4"/>
      <c r="AA46" s="4"/>
      <c r="AB46" s="4"/>
      <c r="AC46" s="4"/>
    </row>
    <row r="47" spans="1:29" ht="12" customHeight="1" x14ac:dyDescent="0.25">
      <c r="A47" s="4"/>
      <c r="B47" s="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1"/>
      <c r="S47" s="4"/>
      <c r="T47" s="17"/>
      <c r="U47" s="4"/>
      <c r="V47" s="4"/>
      <c r="W47" s="4"/>
      <c r="X47" s="4"/>
      <c r="Y47" s="4"/>
      <c r="Z47" s="4"/>
      <c r="AA47" s="4"/>
      <c r="AB47" s="4"/>
      <c r="AC47" s="4"/>
    </row>
    <row r="48" spans="1:29" ht="15" customHeight="1" x14ac:dyDescent="0.25">
      <c r="A48" s="4"/>
      <c r="B48" s="10"/>
      <c r="C48" s="12" t="str">
        <f>Part_I!$C$9</f>
        <v>Proposer Name</v>
      </c>
      <c r="D48" s="12"/>
      <c r="E48" s="12"/>
      <c r="F48" s="12"/>
      <c r="G48" s="12"/>
      <c r="H48" s="173" t="str">
        <f>Project_Sponsor</f>
        <v xml:space="preserve">  </v>
      </c>
      <c r="I48" s="173"/>
      <c r="J48" s="173"/>
      <c r="K48" s="173"/>
      <c r="L48" s="173"/>
      <c r="M48" s="173"/>
      <c r="N48" s="173"/>
      <c r="O48" s="173"/>
      <c r="P48" s="173"/>
      <c r="Q48" s="12"/>
      <c r="R48" s="11"/>
      <c r="S48" s="4"/>
      <c r="T48" s="17"/>
      <c r="U48" s="4"/>
      <c r="V48" s="4"/>
      <c r="W48" s="4"/>
      <c r="X48" s="4"/>
      <c r="Y48" s="4"/>
      <c r="Z48" s="4"/>
      <c r="AA48" s="4"/>
      <c r="AB48" s="4"/>
      <c r="AC48" s="4"/>
    </row>
    <row r="49" spans="1:29" x14ac:dyDescent="0.25">
      <c r="A49" s="4"/>
      <c r="B49" s="10"/>
      <c r="C49" s="12" t="str">
        <f>Part_I!$C$11</f>
        <v>Offshore Wind Generation Facility Name</v>
      </c>
      <c r="D49" s="12"/>
      <c r="E49" s="12"/>
      <c r="F49" s="12"/>
      <c r="G49" s="12"/>
      <c r="H49" s="173" t="str">
        <f>Facility_Name</f>
        <v xml:space="preserve">  </v>
      </c>
      <c r="I49" s="173"/>
      <c r="J49" s="173"/>
      <c r="K49" s="173"/>
      <c r="L49" s="173"/>
      <c r="M49" s="173"/>
      <c r="N49" s="173"/>
      <c r="O49" s="173"/>
      <c r="P49" s="173"/>
      <c r="Q49" s="32"/>
      <c r="R49" s="11"/>
      <c r="S49" s="4"/>
      <c r="T49" s="17"/>
      <c r="U49" s="4"/>
      <c r="V49" s="4"/>
      <c r="W49" s="4"/>
      <c r="X49" s="4"/>
      <c r="Y49" s="4"/>
      <c r="Z49" s="4"/>
      <c r="AA49" s="4"/>
      <c r="AB49" s="4"/>
      <c r="AC49" s="4"/>
    </row>
    <row r="50" spans="1:29" x14ac:dyDescent="0.25">
      <c r="A50" s="4"/>
      <c r="B50" s="10"/>
      <c r="C50" s="12" t="str">
        <f>Part_I!$C$16</f>
        <v>Offer Data Form ID Name</v>
      </c>
      <c r="D50" s="12"/>
      <c r="E50" s="12"/>
      <c r="F50" s="12"/>
      <c r="G50" s="12"/>
      <c r="H50" s="174" t="str">
        <f>Offer_Data_Form_ID_Name</f>
        <v/>
      </c>
      <c r="I50" s="174"/>
      <c r="J50" s="174"/>
      <c r="K50" s="174"/>
      <c r="L50" s="174"/>
      <c r="M50" s="174"/>
      <c r="N50" s="174"/>
      <c r="O50" s="174"/>
      <c r="P50" s="174"/>
      <c r="Q50" s="32"/>
      <c r="R50" s="11"/>
      <c r="S50" s="4"/>
      <c r="T50" s="17"/>
      <c r="U50" s="4"/>
      <c r="V50" s="4"/>
      <c r="W50" s="4"/>
      <c r="X50" s="4"/>
      <c r="Y50" s="4"/>
      <c r="Z50" s="4"/>
      <c r="AA50" s="4"/>
      <c r="AB50" s="4"/>
      <c r="AC50" s="4"/>
    </row>
    <row r="51" spans="1:29" ht="7.5" customHeight="1" x14ac:dyDescent="0.25">
      <c r="A51" s="4"/>
      <c r="B51" s="10"/>
      <c r="C51" s="12"/>
      <c r="D51" s="12"/>
      <c r="E51" s="12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11"/>
      <c r="S51" s="4"/>
      <c r="T51" s="17"/>
      <c r="U51" s="4"/>
      <c r="V51" s="4"/>
      <c r="W51" s="4"/>
      <c r="X51" s="4"/>
      <c r="Y51" s="4"/>
      <c r="Z51" s="4"/>
      <c r="AA51" s="4"/>
      <c r="AB51" s="4"/>
      <c r="AC51" s="4"/>
    </row>
    <row r="52" spans="1:29" x14ac:dyDescent="0.25">
      <c r="A52" s="4"/>
      <c r="B52" s="10"/>
      <c r="C52" s="184" t="str">
        <f>$C$11</f>
        <v>Price/Tenor Offer Type 2 - Level Price, 20-year Tenor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1"/>
      <c r="S52" s="4"/>
      <c r="T52" s="17"/>
      <c r="U52" s="4"/>
      <c r="V52" s="4"/>
      <c r="W52" s="4"/>
      <c r="X52" s="4"/>
      <c r="Y52" s="4"/>
      <c r="Z52" s="4"/>
      <c r="AA52" s="4"/>
      <c r="AB52" s="4"/>
      <c r="AC52" s="4"/>
    </row>
    <row r="53" spans="1:29" x14ac:dyDescent="0.25">
      <c r="A53" s="4"/>
      <c r="B53" s="10"/>
      <c r="C53" s="184" t="s">
        <v>78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1"/>
      <c r="S53" s="4"/>
      <c r="T53" s="17"/>
      <c r="U53" s="4"/>
      <c r="V53" s="4"/>
      <c r="W53" s="4"/>
      <c r="X53" s="4"/>
      <c r="Y53" s="4"/>
      <c r="Z53" s="4"/>
      <c r="AA53" s="4"/>
      <c r="AB53" s="4"/>
      <c r="AC53" s="4"/>
    </row>
    <row r="54" spans="1:29" ht="9.75" customHeight="1" x14ac:dyDescent="0.25">
      <c r="A54" s="4"/>
      <c r="B54" s="10"/>
      <c r="C54" s="92"/>
      <c r="D54" s="47">
        <v>1</v>
      </c>
      <c r="E54" s="47">
        <f>D54+1</f>
        <v>2</v>
      </c>
      <c r="F54" s="47">
        <f t="shared" ref="F54:O54" si="5">E54+1</f>
        <v>3</v>
      </c>
      <c r="G54" s="47">
        <f t="shared" si="5"/>
        <v>4</v>
      </c>
      <c r="H54" s="47">
        <f t="shared" si="5"/>
        <v>5</v>
      </c>
      <c r="I54" s="47">
        <f t="shared" si="5"/>
        <v>6</v>
      </c>
      <c r="J54" s="47">
        <f t="shared" si="5"/>
        <v>7</v>
      </c>
      <c r="K54" s="47">
        <f t="shared" si="5"/>
        <v>8</v>
      </c>
      <c r="L54" s="47">
        <f t="shared" si="5"/>
        <v>9</v>
      </c>
      <c r="M54" s="47">
        <f t="shared" si="5"/>
        <v>10</v>
      </c>
      <c r="N54" s="47">
        <f t="shared" si="5"/>
        <v>11</v>
      </c>
      <c r="O54" s="47">
        <f t="shared" si="5"/>
        <v>12</v>
      </c>
      <c r="P54" s="92"/>
      <c r="Q54" s="92"/>
      <c r="R54" s="11"/>
      <c r="S54" s="4"/>
      <c r="T54" s="17"/>
      <c r="U54" s="4"/>
      <c r="V54" s="4"/>
      <c r="W54" s="4"/>
      <c r="X54" s="4"/>
      <c r="Y54" s="4"/>
      <c r="Z54" s="4"/>
      <c r="AA54" s="4"/>
      <c r="AB54" s="4"/>
      <c r="AC54" s="4"/>
    </row>
    <row r="55" spans="1:29" x14ac:dyDescent="0.25">
      <c r="A55" s="4"/>
      <c r="B55" s="10"/>
      <c r="C55" s="94" t="s">
        <v>9</v>
      </c>
      <c r="D55" s="94" t="s">
        <v>10</v>
      </c>
      <c r="E55" s="94" t="s">
        <v>11</v>
      </c>
      <c r="F55" s="44" t="s">
        <v>12</v>
      </c>
      <c r="G55" s="44" t="s">
        <v>13</v>
      </c>
      <c r="H55" s="44" t="s">
        <v>14</v>
      </c>
      <c r="I55" s="44" t="s">
        <v>15</v>
      </c>
      <c r="J55" s="44" t="s">
        <v>16</v>
      </c>
      <c r="K55" s="44" t="s">
        <v>17</v>
      </c>
      <c r="L55" s="44" t="s">
        <v>18</v>
      </c>
      <c r="M55" s="44" t="s">
        <v>19</v>
      </c>
      <c r="N55" s="44" t="s">
        <v>20</v>
      </c>
      <c r="O55" s="44" t="s">
        <v>21</v>
      </c>
      <c r="P55" s="34"/>
      <c r="Q55" s="44" t="s">
        <v>25</v>
      </c>
      <c r="R55" s="11"/>
      <c r="S55" s="4"/>
      <c r="T55" s="17"/>
      <c r="U55" s="4"/>
      <c r="V55" s="4"/>
      <c r="W55" s="4"/>
      <c r="X55" s="4"/>
      <c r="Y55" s="4"/>
      <c r="Z55" s="4"/>
      <c r="AA55" s="4"/>
      <c r="AB55" s="4"/>
      <c r="AC55" s="4"/>
    </row>
    <row r="56" spans="1:29" x14ac:dyDescent="0.25">
      <c r="A56" s="4"/>
      <c r="B56" s="10"/>
      <c r="C56" s="94">
        <f>Early_Year</f>
        <v>2021</v>
      </c>
      <c r="D56" s="115">
        <f>D15*Part_III!D145/1000</f>
        <v>0</v>
      </c>
      <c r="E56" s="115">
        <f>E15*Part_III!E145/1000</f>
        <v>0</v>
      </c>
      <c r="F56" s="115">
        <f>F15*Part_III!F145/1000</f>
        <v>0</v>
      </c>
      <c r="G56" s="115">
        <f>G15*Part_III!G145/1000</f>
        <v>0</v>
      </c>
      <c r="H56" s="115">
        <f>H15*Part_III!H145/1000</f>
        <v>0</v>
      </c>
      <c r="I56" s="115">
        <f>I15*Part_III!I145/1000</f>
        <v>0</v>
      </c>
      <c r="J56" s="115">
        <f>J15*Part_III!J145/1000</f>
        <v>0</v>
      </c>
      <c r="K56" s="115">
        <f>K15*Part_III!K145/1000</f>
        <v>0</v>
      </c>
      <c r="L56" s="115">
        <f>L15*Part_III!L145/1000</f>
        <v>0</v>
      </c>
      <c r="M56" s="115">
        <f>M15*Part_III!M145/1000</f>
        <v>0</v>
      </c>
      <c r="N56" s="115">
        <f>N15*Part_III!N145/1000</f>
        <v>0</v>
      </c>
      <c r="O56" s="115">
        <f>O15*Part_III!O145/1000</f>
        <v>0</v>
      </c>
      <c r="P56" s="36"/>
      <c r="Q56" s="115">
        <f>SUM(D56:O56)</f>
        <v>0</v>
      </c>
      <c r="R56" s="11"/>
      <c r="S56" s="4"/>
      <c r="T56" s="17"/>
      <c r="U56" s="4"/>
      <c r="V56" s="4"/>
      <c r="W56" s="4"/>
      <c r="X56" s="4"/>
      <c r="Y56" s="4"/>
      <c r="Z56" s="4"/>
      <c r="AA56" s="4"/>
      <c r="AB56" s="4"/>
      <c r="AC56" s="4"/>
    </row>
    <row r="57" spans="1:29" x14ac:dyDescent="0.25">
      <c r="A57" s="4"/>
      <c r="B57" s="10"/>
      <c r="C57" s="94">
        <f>C56+1</f>
        <v>2022</v>
      </c>
      <c r="D57" s="115">
        <f>D16*Part_III!D146/1000</f>
        <v>0</v>
      </c>
      <c r="E57" s="115">
        <f>E16*Part_III!E146/1000</f>
        <v>0</v>
      </c>
      <c r="F57" s="115">
        <f>F16*Part_III!F146/1000</f>
        <v>0</v>
      </c>
      <c r="G57" s="115">
        <f>G16*Part_III!G146/1000</f>
        <v>0</v>
      </c>
      <c r="H57" s="115">
        <f>H16*Part_III!H146/1000</f>
        <v>0</v>
      </c>
      <c r="I57" s="115">
        <f>I16*Part_III!I146/1000</f>
        <v>0</v>
      </c>
      <c r="J57" s="115">
        <f>J16*Part_III!J146/1000</f>
        <v>0</v>
      </c>
      <c r="K57" s="115">
        <f>K16*Part_III!K146/1000</f>
        <v>0</v>
      </c>
      <c r="L57" s="115">
        <f>L16*Part_III!L146/1000</f>
        <v>0</v>
      </c>
      <c r="M57" s="115">
        <f>M16*Part_III!M146/1000</f>
        <v>0</v>
      </c>
      <c r="N57" s="115">
        <f>N16*Part_III!N146/1000</f>
        <v>0</v>
      </c>
      <c r="O57" s="115">
        <f>O16*Part_III!O146/1000</f>
        <v>0</v>
      </c>
      <c r="P57" s="36"/>
      <c r="Q57" s="115">
        <f t="shared" ref="Q57:Q81" si="6">SUM(D57:O57)</f>
        <v>0</v>
      </c>
      <c r="R57" s="11"/>
      <c r="S57" s="4"/>
      <c r="T57" s="17"/>
      <c r="U57" s="4"/>
      <c r="V57" s="4"/>
      <c r="W57" s="4"/>
      <c r="X57" s="4"/>
      <c r="Y57" s="4"/>
      <c r="Z57" s="4"/>
      <c r="AA57" s="4"/>
      <c r="AB57" s="4"/>
      <c r="AC57" s="4"/>
    </row>
    <row r="58" spans="1:29" x14ac:dyDescent="0.25">
      <c r="A58" s="4"/>
      <c r="B58" s="10"/>
      <c r="C58" s="94">
        <f t="shared" ref="C58:C81" si="7">C57+1</f>
        <v>2023</v>
      </c>
      <c r="D58" s="115">
        <f>D17*Part_III!D147/1000</f>
        <v>0</v>
      </c>
      <c r="E58" s="115">
        <f>E17*Part_III!E147/1000</f>
        <v>0</v>
      </c>
      <c r="F58" s="115">
        <f>F17*Part_III!F147/1000</f>
        <v>0</v>
      </c>
      <c r="G58" s="115">
        <f>G17*Part_III!G147/1000</f>
        <v>0</v>
      </c>
      <c r="H58" s="115">
        <f>H17*Part_III!H147/1000</f>
        <v>0</v>
      </c>
      <c r="I58" s="115">
        <f>I17*Part_III!I147/1000</f>
        <v>0</v>
      </c>
      <c r="J58" s="115">
        <f>J17*Part_III!J147/1000</f>
        <v>0</v>
      </c>
      <c r="K58" s="115">
        <f>K17*Part_III!K147/1000</f>
        <v>0</v>
      </c>
      <c r="L58" s="115">
        <f>L17*Part_III!L147/1000</f>
        <v>0</v>
      </c>
      <c r="M58" s="115">
        <f>M17*Part_III!M147/1000</f>
        <v>0</v>
      </c>
      <c r="N58" s="115">
        <f>N17*Part_III!N147/1000</f>
        <v>0</v>
      </c>
      <c r="O58" s="115">
        <f>O17*Part_III!O147/1000</f>
        <v>0</v>
      </c>
      <c r="P58" s="36"/>
      <c r="Q58" s="115">
        <f t="shared" si="6"/>
        <v>0</v>
      </c>
      <c r="R58" s="11"/>
      <c r="S58" s="4"/>
      <c r="T58" s="17"/>
      <c r="U58" s="4"/>
      <c r="V58" s="4"/>
      <c r="W58" s="4"/>
      <c r="X58" s="4"/>
      <c r="Y58" s="4"/>
      <c r="Z58" s="4"/>
      <c r="AA58" s="4"/>
      <c r="AB58" s="4"/>
      <c r="AC58" s="4"/>
    </row>
    <row r="59" spans="1:29" x14ac:dyDescent="0.25">
      <c r="A59" s="4"/>
      <c r="B59" s="10"/>
      <c r="C59" s="94">
        <f t="shared" si="7"/>
        <v>2024</v>
      </c>
      <c r="D59" s="115">
        <f>D18*Part_III!D148/1000</f>
        <v>0</v>
      </c>
      <c r="E59" s="115">
        <f>E18*Part_III!E148/1000</f>
        <v>0</v>
      </c>
      <c r="F59" s="115">
        <f>F18*Part_III!F148/1000</f>
        <v>0</v>
      </c>
      <c r="G59" s="115">
        <f>G18*Part_III!G148/1000</f>
        <v>0</v>
      </c>
      <c r="H59" s="115">
        <f>H18*Part_III!H148/1000</f>
        <v>0</v>
      </c>
      <c r="I59" s="115">
        <f>I18*Part_III!I148/1000</f>
        <v>0</v>
      </c>
      <c r="J59" s="115">
        <f>J18*Part_III!J148/1000</f>
        <v>0</v>
      </c>
      <c r="K59" s="115">
        <f>K18*Part_III!K148/1000</f>
        <v>0</v>
      </c>
      <c r="L59" s="115">
        <f>L18*Part_III!L148/1000</f>
        <v>0</v>
      </c>
      <c r="M59" s="115">
        <f>M18*Part_III!M148/1000</f>
        <v>0</v>
      </c>
      <c r="N59" s="115">
        <f>N18*Part_III!N148/1000</f>
        <v>0</v>
      </c>
      <c r="O59" s="115">
        <f>O18*Part_III!O148/1000</f>
        <v>0</v>
      </c>
      <c r="P59" s="36"/>
      <c r="Q59" s="115">
        <f t="shared" si="6"/>
        <v>0</v>
      </c>
      <c r="R59" s="11"/>
      <c r="S59" s="4"/>
      <c r="T59" s="17"/>
      <c r="U59" s="4"/>
      <c r="V59" s="4"/>
      <c r="W59" s="4"/>
      <c r="X59" s="4"/>
      <c r="Y59" s="4"/>
      <c r="Z59" s="4"/>
      <c r="AA59" s="4"/>
      <c r="AB59" s="4"/>
      <c r="AC59" s="4"/>
    </row>
    <row r="60" spans="1:29" x14ac:dyDescent="0.25">
      <c r="A60" s="4"/>
      <c r="B60" s="10"/>
      <c r="C60" s="94">
        <f t="shared" si="7"/>
        <v>2025</v>
      </c>
      <c r="D60" s="115">
        <f>D19*Part_III!D149/1000</f>
        <v>0</v>
      </c>
      <c r="E60" s="115">
        <f>E19*Part_III!E149/1000</f>
        <v>0</v>
      </c>
      <c r="F60" s="115">
        <f>F19*Part_III!F149/1000</f>
        <v>0</v>
      </c>
      <c r="G60" s="115">
        <f>G19*Part_III!G149/1000</f>
        <v>0</v>
      </c>
      <c r="H60" s="115">
        <f>H19*Part_III!H149/1000</f>
        <v>0</v>
      </c>
      <c r="I60" s="115">
        <f>I19*Part_III!I149/1000</f>
        <v>0</v>
      </c>
      <c r="J60" s="115">
        <f>J19*Part_III!J149/1000</f>
        <v>0</v>
      </c>
      <c r="K60" s="115">
        <f>K19*Part_III!K149/1000</f>
        <v>0</v>
      </c>
      <c r="L60" s="115">
        <f>L19*Part_III!L149/1000</f>
        <v>0</v>
      </c>
      <c r="M60" s="115">
        <f>M19*Part_III!M149/1000</f>
        <v>0</v>
      </c>
      <c r="N60" s="115">
        <f>N19*Part_III!N149/1000</f>
        <v>0</v>
      </c>
      <c r="O60" s="115">
        <f>O19*Part_III!O149/1000</f>
        <v>0</v>
      </c>
      <c r="P60" s="36"/>
      <c r="Q60" s="115">
        <f t="shared" si="6"/>
        <v>0</v>
      </c>
      <c r="R60" s="11"/>
      <c r="S60" s="4"/>
      <c r="T60" s="17"/>
      <c r="U60" s="4"/>
      <c r="V60" s="4"/>
      <c r="W60" s="4"/>
      <c r="X60" s="4"/>
      <c r="Y60" s="4"/>
      <c r="Z60" s="4"/>
      <c r="AA60" s="4"/>
      <c r="AB60" s="4"/>
      <c r="AC60" s="4"/>
    </row>
    <row r="61" spans="1:29" x14ac:dyDescent="0.25">
      <c r="A61" s="4"/>
      <c r="B61" s="10"/>
      <c r="C61" s="94">
        <f t="shared" si="7"/>
        <v>2026</v>
      </c>
      <c r="D61" s="115">
        <f>D20*Part_III!D150/1000</f>
        <v>0</v>
      </c>
      <c r="E61" s="115">
        <f>E20*Part_III!E150/1000</f>
        <v>0</v>
      </c>
      <c r="F61" s="115">
        <f>F20*Part_III!F150/1000</f>
        <v>0</v>
      </c>
      <c r="G61" s="115">
        <f>G20*Part_III!G150/1000</f>
        <v>0</v>
      </c>
      <c r="H61" s="115">
        <f>H20*Part_III!H150/1000</f>
        <v>0</v>
      </c>
      <c r="I61" s="115">
        <f>I20*Part_III!I150/1000</f>
        <v>0</v>
      </c>
      <c r="J61" s="115">
        <f>J20*Part_III!J150/1000</f>
        <v>0</v>
      </c>
      <c r="K61" s="115">
        <f>K20*Part_III!K150/1000</f>
        <v>0</v>
      </c>
      <c r="L61" s="115">
        <f>L20*Part_III!L150/1000</f>
        <v>0</v>
      </c>
      <c r="M61" s="115">
        <f>M20*Part_III!M150/1000</f>
        <v>0</v>
      </c>
      <c r="N61" s="115">
        <f>N20*Part_III!N150/1000</f>
        <v>0</v>
      </c>
      <c r="O61" s="115">
        <f>O20*Part_III!O150/1000</f>
        <v>0</v>
      </c>
      <c r="P61" s="36"/>
      <c r="Q61" s="115">
        <f t="shared" si="6"/>
        <v>0</v>
      </c>
      <c r="R61" s="11"/>
      <c r="S61" s="4"/>
      <c r="T61" s="17"/>
      <c r="U61" s="4"/>
      <c r="V61" s="4"/>
      <c r="W61" s="4"/>
      <c r="X61" s="4"/>
      <c r="Y61" s="4"/>
      <c r="Z61" s="4"/>
      <c r="AA61" s="4"/>
      <c r="AB61" s="4"/>
      <c r="AC61" s="4"/>
    </row>
    <row r="62" spans="1:29" x14ac:dyDescent="0.25">
      <c r="A62" s="4"/>
      <c r="B62" s="10"/>
      <c r="C62" s="94">
        <f t="shared" si="7"/>
        <v>2027</v>
      </c>
      <c r="D62" s="115">
        <f>D21*Part_III!D151/1000</f>
        <v>0</v>
      </c>
      <c r="E62" s="115">
        <f>E21*Part_III!E151/1000</f>
        <v>0</v>
      </c>
      <c r="F62" s="115">
        <f>F21*Part_III!F151/1000</f>
        <v>0</v>
      </c>
      <c r="G62" s="115">
        <f>G21*Part_III!G151/1000</f>
        <v>0</v>
      </c>
      <c r="H62" s="115">
        <f>H21*Part_III!H151/1000</f>
        <v>0</v>
      </c>
      <c r="I62" s="115">
        <f>I21*Part_III!I151/1000</f>
        <v>0</v>
      </c>
      <c r="J62" s="115">
        <f>J21*Part_III!J151/1000</f>
        <v>0</v>
      </c>
      <c r="K62" s="115">
        <f>K21*Part_III!K151/1000</f>
        <v>0</v>
      </c>
      <c r="L62" s="115">
        <f>L21*Part_III!L151/1000</f>
        <v>0</v>
      </c>
      <c r="M62" s="115">
        <f>M21*Part_III!M151/1000</f>
        <v>0</v>
      </c>
      <c r="N62" s="115">
        <f>N21*Part_III!N151/1000</f>
        <v>0</v>
      </c>
      <c r="O62" s="115">
        <f>O21*Part_III!O151/1000</f>
        <v>0</v>
      </c>
      <c r="P62" s="36"/>
      <c r="Q62" s="115">
        <f t="shared" si="6"/>
        <v>0</v>
      </c>
      <c r="R62" s="11"/>
      <c r="S62" s="4"/>
      <c r="T62" s="17"/>
      <c r="U62" s="4"/>
      <c r="V62" s="4"/>
      <c r="W62" s="4"/>
      <c r="X62" s="4"/>
      <c r="Y62" s="4"/>
      <c r="Z62" s="4"/>
      <c r="AA62" s="4"/>
      <c r="AB62" s="4"/>
      <c r="AC62" s="4"/>
    </row>
    <row r="63" spans="1:29" x14ac:dyDescent="0.25">
      <c r="A63" s="4"/>
      <c r="B63" s="10"/>
      <c r="C63" s="94">
        <f t="shared" si="7"/>
        <v>2028</v>
      </c>
      <c r="D63" s="115">
        <f>D22*Part_III!D152/1000</f>
        <v>0</v>
      </c>
      <c r="E63" s="115">
        <f>E22*Part_III!E152/1000</f>
        <v>0</v>
      </c>
      <c r="F63" s="115">
        <f>F22*Part_III!F152/1000</f>
        <v>0</v>
      </c>
      <c r="G63" s="115">
        <f>G22*Part_III!G152/1000</f>
        <v>0</v>
      </c>
      <c r="H63" s="115">
        <f>H22*Part_III!H152/1000</f>
        <v>0</v>
      </c>
      <c r="I63" s="115">
        <f>I22*Part_III!I152/1000</f>
        <v>0</v>
      </c>
      <c r="J63" s="115">
        <f>J22*Part_III!J152/1000</f>
        <v>0</v>
      </c>
      <c r="K63" s="115">
        <f>K22*Part_III!K152/1000</f>
        <v>0</v>
      </c>
      <c r="L63" s="115">
        <f>L22*Part_III!L152/1000</f>
        <v>0</v>
      </c>
      <c r="M63" s="115">
        <f>M22*Part_III!M152/1000</f>
        <v>0</v>
      </c>
      <c r="N63" s="115">
        <f>N22*Part_III!N152/1000</f>
        <v>0</v>
      </c>
      <c r="O63" s="115">
        <f>O22*Part_III!O152/1000</f>
        <v>0</v>
      </c>
      <c r="P63" s="36"/>
      <c r="Q63" s="115">
        <f t="shared" si="6"/>
        <v>0</v>
      </c>
      <c r="R63" s="11"/>
      <c r="S63" s="4"/>
      <c r="T63" s="17"/>
      <c r="U63" s="4"/>
      <c r="V63" s="4"/>
      <c r="W63" s="4"/>
      <c r="X63" s="4"/>
      <c r="Y63" s="4"/>
      <c r="Z63" s="4"/>
      <c r="AA63" s="4"/>
      <c r="AB63" s="4"/>
      <c r="AC63" s="4"/>
    </row>
    <row r="64" spans="1:29" x14ac:dyDescent="0.25">
      <c r="A64" s="4"/>
      <c r="B64" s="10"/>
      <c r="C64" s="94">
        <f t="shared" si="7"/>
        <v>2029</v>
      </c>
      <c r="D64" s="115">
        <f>D23*Part_III!D153/1000</f>
        <v>0</v>
      </c>
      <c r="E64" s="115">
        <f>E23*Part_III!E153/1000</f>
        <v>0</v>
      </c>
      <c r="F64" s="115">
        <f>F23*Part_III!F153/1000</f>
        <v>0</v>
      </c>
      <c r="G64" s="115">
        <f>G23*Part_III!G153/1000</f>
        <v>0</v>
      </c>
      <c r="H64" s="115">
        <f>H23*Part_III!H153/1000</f>
        <v>0</v>
      </c>
      <c r="I64" s="115">
        <f>I23*Part_III!I153/1000</f>
        <v>0</v>
      </c>
      <c r="J64" s="115">
        <f>J23*Part_III!J153/1000</f>
        <v>0</v>
      </c>
      <c r="K64" s="115">
        <f>K23*Part_III!K153/1000</f>
        <v>0</v>
      </c>
      <c r="L64" s="115">
        <f>L23*Part_III!L153/1000</f>
        <v>0</v>
      </c>
      <c r="M64" s="115">
        <f>M23*Part_III!M153/1000</f>
        <v>0</v>
      </c>
      <c r="N64" s="115">
        <f>N23*Part_III!N153/1000</f>
        <v>0</v>
      </c>
      <c r="O64" s="115">
        <f>O23*Part_III!O153/1000</f>
        <v>0</v>
      </c>
      <c r="P64" s="36"/>
      <c r="Q64" s="115">
        <f t="shared" si="6"/>
        <v>0</v>
      </c>
      <c r="R64" s="11"/>
      <c r="S64" s="4"/>
      <c r="T64" s="17"/>
      <c r="U64" s="4"/>
      <c r="V64" s="4"/>
      <c r="W64" s="4"/>
      <c r="X64" s="4"/>
      <c r="Y64" s="4"/>
      <c r="Z64" s="4"/>
      <c r="AA64" s="4"/>
      <c r="AB64" s="4"/>
      <c r="AC64" s="4"/>
    </row>
    <row r="65" spans="1:29" x14ac:dyDescent="0.25">
      <c r="A65" s="4"/>
      <c r="B65" s="10"/>
      <c r="C65" s="94">
        <f t="shared" si="7"/>
        <v>2030</v>
      </c>
      <c r="D65" s="115">
        <f>D24*Part_III!D154/1000</f>
        <v>0</v>
      </c>
      <c r="E65" s="115">
        <f>E24*Part_III!E154/1000</f>
        <v>0</v>
      </c>
      <c r="F65" s="115">
        <f>F24*Part_III!F154/1000</f>
        <v>0</v>
      </c>
      <c r="G65" s="115">
        <f>G24*Part_III!G154/1000</f>
        <v>0</v>
      </c>
      <c r="H65" s="115">
        <f>H24*Part_III!H154/1000</f>
        <v>0</v>
      </c>
      <c r="I65" s="115">
        <f>I24*Part_III!I154/1000</f>
        <v>0</v>
      </c>
      <c r="J65" s="115">
        <f>J24*Part_III!J154/1000</f>
        <v>0</v>
      </c>
      <c r="K65" s="115">
        <f>K24*Part_III!K154/1000</f>
        <v>0</v>
      </c>
      <c r="L65" s="115">
        <f>L24*Part_III!L154/1000</f>
        <v>0</v>
      </c>
      <c r="M65" s="115">
        <f>M24*Part_III!M154/1000</f>
        <v>0</v>
      </c>
      <c r="N65" s="115">
        <f>N24*Part_III!N154/1000</f>
        <v>0</v>
      </c>
      <c r="O65" s="115">
        <f>O24*Part_III!O154/1000</f>
        <v>0</v>
      </c>
      <c r="P65" s="36"/>
      <c r="Q65" s="115">
        <f t="shared" si="6"/>
        <v>0</v>
      </c>
      <c r="R65" s="11"/>
      <c r="S65" s="4"/>
      <c r="T65" s="17"/>
      <c r="U65" s="4"/>
      <c r="V65" s="4"/>
      <c r="W65" s="4"/>
      <c r="X65" s="4"/>
      <c r="Y65" s="4"/>
      <c r="Z65" s="4"/>
      <c r="AA65" s="4"/>
      <c r="AB65" s="4"/>
      <c r="AC65" s="4"/>
    </row>
    <row r="66" spans="1:29" x14ac:dyDescent="0.25">
      <c r="A66" s="4"/>
      <c r="B66" s="10"/>
      <c r="C66" s="94">
        <f t="shared" si="7"/>
        <v>2031</v>
      </c>
      <c r="D66" s="115">
        <f>D25*Part_III!D155/1000</f>
        <v>0</v>
      </c>
      <c r="E66" s="115">
        <f>E25*Part_III!E155/1000</f>
        <v>0</v>
      </c>
      <c r="F66" s="115">
        <f>F25*Part_III!F155/1000</f>
        <v>0</v>
      </c>
      <c r="G66" s="115">
        <f>G25*Part_III!G155/1000</f>
        <v>0</v>
      </c>
      <c r="H66" s="115">
        <f>H25*Part_III!H155/1000</f>
        <v>0</v>
      </c>
      <c r="I66" s="115">
        <f>I25*Part_III!I155/1000</f>
        <v>0</v>
      </c>
      <c r="J66" s="115">
        <f>J25*Part_III!J155/1000</f>
        <v>0</v>
      </c>
      <c r="K66" s="115">
        <f>K25*Part_III!K155/1000</f>
        <v>0</v>
      </c>
      <c r="L66" s="115">
        <f>L25*Part_III!L155/1000</f>
        <v>0</v>
      </c>
      <c r="M66" s="115">
        <f>M25*Part_III!M155/1000</f>
        <v>0</v>
      </c>
      <c r="N66" s="115">
        <f>N25*Part_III!N155/1000</f>
        <v>0</v>
      </c>
      <c r="O66" s="115">
        <f>O25*Part_III!O155/1000</f>
        <v>0</v>
      </c>
      <c r="P66" s="36"/>
      <c r="Q66" s="115">
        <f t="shared" si="6"/>
        <v>0</v>
      </c>
      <c r="R66" s="11"/>
      <c r="S66" s="4"/>
      <c r="T66" s="17"/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5">
      <c r="A67" s="4"/>
      <c r="B67" s="10"/>
      <c r="C67" s="94">
        <f t="shared" si="7"/>
        <v>2032</v>
      </c>
      <c r="D67" s="115">
        <f>D26*Part_III!D156/1000</f>
        <v>0</v>
      </c>
      <c r="E67" s="115">
        <f>E26*Part_III!E156/1000</f>
        <v>0</v>
      </c>
      <c r="F67" s="115">
        <f>F26*Part_III!F156/1000</f>
        <v>0</v>
      </c>
      <c r="G67" s="115">
        <f>G26*Part_III!G156/1000</f>
        <v>0</v>
      </c>
      <c r="H67" s="115">
        <f>H26*Part_III!H156/1000</f>
        <v>0</v>
      </c>
      <c r="I67" s="115">
        <f>I26*Part_III!I156/1000</f>
        <v>0</v>
      </c>
      <c r="J67" s="115">
        <f>J26*Part_III!J156/1000</f>
        <v>0</v>
      </c>
      <c r="K67" s="115">
        <f>K26*Part_III!K156/1000</f>
        <v>0</v>
      </c>
      <c r="L67" s="115">
        <f>L26*Part_III!L156/1000</f>
        <v>0</v>
      </c>
      <c r="M67" s="115">
        <f>M26*Part_III!M156/1000</f>
        <v>0</v>
      </c>
      <c r="N67" s="115">
        <f>N26*Part_III!N156/1000</f>
        <v>0</v>
      </c>
      <c r="O67" s="115">
        <f>O26*Part_III!O156/1000</f>
        <v>0</v>
      </c>
      <c r="P67" s="36"/>
      <c r="Q67" s="115">
        <f t="shared" si="6"/>
        <v>0</v>
      </c>
      <c r="R67" s="11"/>
      <c r="S67" s="4"/>
      <c r="T67" s="17"/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5">
      <c r="A68" s="4"/>
      <c r="B68" s="10"/>
      <c r="C68" s="94">
        <f t="shared" si="7"/>
        <v>2033</v>
      </c>
      <c r="D68" s="115">
        <f>D27*Part_III!D157/1000</f>
        <v>0</v>
      </c>
      <c r="E68" s="115">
        <f>E27*Part_III!E157/1000</f>
        <v>0</v>
      </c>
      <c r="F68" s="115">
        <f>F27*Part_III!F157/1000</f>
        <v>0</v>
      </c>
      <c r="G68" s="115">
        <f>G27*Part_III!G157/1000</f>
        <v>0</v>
      </c>
      <c r="H68" s="115">
        <f>H27*Part_III!H157/1000</f>
        <v>0</v>
      </c>
      <c r="I68" s="115">
        <f>I27*Part_III!I157/1000</f>
        <v>0</v>
      </c>
      <c r="J68" s="115">
        <f>J27*Part_III!J157/1000</f>
        <v>0</v>
      </c>
      <c r="K68" s="115">
        <f>K27*Part_III!K157/1000</f>
        <v>0</v>
      </c>
      <c r="L68" s="115">
        <f>L27*Part_III!L157/1000</f>
        <v>0</v>
      </c>
      <c r="M68" s="115">
        <f>M27*Part_III!M157/1000</f>
        <v>0</v>
      </c>
      <c r="N68" s="115">
        <f>N27*Part_III!N157/1000</f>
        <v>0</v>
      </c>
      <c r="O68" s="115">
        <f>O27*Part_III!O157/1000</f>
        <v>0</v>
      </c>
      <c r="P68" s="36"/>
      <c r="Q68" s="115">
        <f t="shared" si="6"/>
        <v>0</v>
      </c>
      <c r="R68" s="11"/>
      <c r="S68" s="4"/>
      <c r="T68" s="17"/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5">
      <c r="A69" s="4"/>
      <c r="B69" s="10"/>
      <c r="C69" s="94">
        <f t="shared" si="7"/>
        <v>2034</v>
      </c>
      <c r="D69" s="115">
        <f>D28*Part_III!D158/1000</f>
        <v>0</v>
      </c>
      <c r="E69" s="115">
        <f>E28*Part_III!E158/1000</f>
        <v>0</v>
      </c>
      <c r="F69" s="115">
        <f>F28*Part_III!F158/1000</f>
        <v>0</v>
      </c>
      <c r="G69" s="115">
        <f>G28*Part_III!G158/1000</f>
        <v>0</v>
      </c>
      <c r="H69" s="115">
        <f>H28*Part_III!H158/1000</f>
        <v>0</v>
      </c>
      <c r="I69" s="115">
        <f>I28*Part_III!I158/1000</f>
        <v>0</v>
      </c>
      <c r="J69" s="115">
        <f>J28*Part_III!J158/1000</f>
        <v>0</v>
      </c>
      <c r="K69" s="115">
        <f>K28*Part_III!K158/1000</f>
        <v>0</v>
      </c>
      <c r="L69" s="115">
        <f>L28*Part_III!L158/1000</f>
        <v>0</v>
      </c>
      <c r="M69" s="115">
        <f>M28*Part_III!M158/1000</f>
        <v>0</v>
      </c>
      <c r="N69" s="115">
        <f>N28*Part_III!N158/1000</f>
        <v>0</v>
      </c>
      <c r="O69" s="115">
        <f>O28*Part_III!O158/1000</f>
        <v>0</v>
      </c>
      <c r="P69" s="36"/>
      <c r="Q69" s="115">
        <f t="shared" si="6"/>
        <v>0</v>
      </c>
      <c r="R69" s="11"/>
      <c r="S69" s="4"/>
      <c r="T69" s="17"/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5">
      <c r="A70" s="4"/>
      <c r="B70" s="10"/>
      <c r="C70" s="94">
        <f t="shared" si="7"/>
        <v>2035</v>
      </c>
      <c r="D70" s="115">
        <f>D29*Part_III!D159/1000</f>
        <v>0</v>
      </c>
      <c r="E70" s="115">
        <f>E29*Part_III!E159/1000</f>
        <v>0</v>
      </c>
      <c r="F70" s="115">
        <f>F29*Part_III!F159/1000</f>
        <v>0</v>
      </c>
      <c r="G70" s="115">
        <f>G29*Part_III!G159/1000</f>
        <v>0</v>
      </c>
      <c r="H70" s="115">
        <f>H29*Part_III!H159/1000</f>
        <v>0</v>
      </c>
      <c r="I70" s="115">
        <f>I29*Part_III!I159/1000</f>
        <v>0</v>
      </c>
      <c r="J70" s="115">
        <f>J29*Part_III!J159/1000</f>
        <v>0</v>
      </c>
      <c r="K70" s="115">
        <f>K29*Part_III!K159/1000</f>
        <v>0</v>
      </c>
      <c r="L70" s="115">
        <f>L29*Part_III!L159/1000</f>
        <v>0</v>
      </c>
      <c r="M70" s="115">
        <f>M29*Part_III!M159/1000</f>
        <v>0</v>
      </c>
      <c r="N70" s="115">
        <f>N29*Part_III!N159/1000</f>
        <v>0</v>
      </c>
      <c r="O70" s="115">
        <f>O29*Part_III!O159/1000</f>
        <v>0</v>
      </c>
      <c r="P70" s="36"/>
      <c r="Q70" s="115">
        <f t="shared" si="6"/>
        <v>0</v>
      </c>
      <c r="R70" s="11"/>
      <c r="S70" s="4"/>
      <c r="T70" s="17"/>
      <c r="U70" s="4"/>
      <c r="V70" s="4"/>
      <c r="W70" s="4"/>
      <c r="X70" s="4"/>
      <c r="Y70" s="4"/>
      <c r="Z70" s="4"/>
      <c r="AA70" s="4"/>
      <c r="AB70" s="4"/>
      <c r="AC70" s="4"/>
    </row>
    <row r="71" spans="1:29" x14ac:dyDescent="0.25">
      <c r="A71" s="4"/>
      <c r="B71" s="10"/>
      <c r="C71" s="94">
        <f t="shared" si="7"/>
        <v>2036</v>
      </c>
      <c r="D71" s="115">
        <f>D30*Part_III!D160/1000</f>
        <v>0</v>
      </c>
      <c r="E71" s="115">
        <f>E30*Part_III!E160/1000</f>
        <v>0</v>
      </c>
      <c r="F71" s="115">
        <f>F30*Part_III!F160/1000</f>
        <v>0</v>
      </c>
      <c r="G71" s="115">
        <f>G30*Part_III!G160/1000</f>
        <v>0</v>
      </c>
      <c r="H71" s="115">
        <f>H30*Part_III!H160/1000</f>
        <v>0</v>
      </c>
      <c r="I71" s="115">
        <f>I30*Part_III!I160/1000</f>
        <v>0</v>
      </c>
      <c r="J71" s="115">
        <f>J30*Part_III!J160/1000</f>
        <v>0</v>
      </c>
      <c r="K71" s="115">
        <f>K30*Part_III!K160/1000</f>
        <v>0</v>
      </c>
      <c r="L71" s="115">
        <f>L30*Part_III!L160/1000</f>
        <v>0</v>
      </c>
      <c r="M71" s="115">
        <f>M30*Part_III!M160/1000</f>
        <v>0</v>
      </c>
      <c r="N71" s="115">
        <f>N30*Part_III!N160/1000</f>
        <v>0</v>
      </c>
      <c r="O71" s="115">
        <f>O30*Part_III!O160/1000</f>
        <v>0</v>
      </c>
      <c r="P71" s="36"/>
      <c r="Q71" s="115">
        <f t="shared" si="6"/>
        <v>0</v>
      </c>
      <c r="R71" s="11"/>
      <c r="S71" s="4"/>
      <c r="T71" s="17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5">
      <c r="A72" s="4"/>
      <c r="B72" s="10"/>
      <c r="C72" s="94">
        <f t="shared" si="7"/>
        <v>2037</v>
      </c>
      <c r="D72" s="115">
        <f>D31*Part_III!D161/1000</f>
        <v>0</v>
      </c>
      <c r="E72" s="115">
        <f>E31*Part_III!E161/1000</f>
        <v>0</v>
      </c>
      <c r="F72" s="115">
        <f>F31*Part_III!F161/1000</f>
        <v>0</v>
      </c>
      <c r="G72" s="115">
        <f>G31*Part_III!G161/1000</f>
        <v>0</v>
      </c>
      <c r="H72" s="115">
        <f>H31*Part_III!H161/1000</f>
        <v>0</v>
      </c>
      <c r="I72" s="115">
        <f>I31*Part_III!I161/1000</f>
        <v>0</v>
      </c>
      <c r="J72" s="115">
        <f>J31*Part_III!J161/1000</f>
        <v>0</v>
      </c>
      <c r="K72" s="115">
        <f>K31*Part_III!K161/1000</f>
        <v>0</v>
      </c>
      <c r="L72" s="115">
        <f>L31*Part_III!L161/1000</f>
        <v>0</v>
      </c>
      <c r="M72" s="115">
        <f>M31*Part_III!M161/1000</f>
        <v>0</v>
      </c>
      <c r="N72" s="115">
        <f>N31*Part_III!N161/1000</f>
        <v>0</v>
      </c>
      <c r="O72" s="115">
        <f>O31*Part_III!O161/1000</f>
        <v>0</v>
      </c>
      <c r="P72" s="36"/>
      <c r="Q72" s="115">
        <f t="shared" si="6"/>
        <v>0</v>
      </c>
      <c r="R72" s="11"/>
      <c r="S72" s="4"/>
      <c r="T72" s="17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5">
      <c r="A73" s="4"/>
      <c r="B73" s="10"/>
      <c r="C73" s="94">
        <f t="shared" si="7"/>
        <v>2038</v>
      </c>
      <c r="D73" s="115">
        <f>D32*Part_III!D162/1000</f>
        <v>0</v>
      </c>
      <c r="E73" s="115">
        <f>E32*Part_III!E162/1000</f>
        <v>0</v>
      </c>
      <c r="F73" s="115">
        <f>F32*Part_III!F162/1000</f>
        <v>0</v>
      </c>
      <c r="G73" s="115">
        <f>G32*Part_III!G162/1000</f>
        <v>0</v>
      </c>
      <c r="H73" s="115">
        <f>H32*Part_III!H162/1000</f>
        <v>0</v>
      </c>
      <c r="I73" s="115">
        <f>I32*Part_III!I162/1000</f>
        <v>0</v>
      </c>
      <c r="J73" s="115">
        <f>J32*Part_III!J162/1000</f>
        <v>0</v>
      </c>
      <c r="K73" s="115">
        <f>K32*Part_III!K162/1000</f>
        <v>0</v>
      </c>
      <c r="L73" s="115">
        <f>L32*Part_III!L162/1000</f>
        <v>0</v>
      </c>
      <c r="M73" s="115">
        <f>M32*Part_III!M162/1000</f>
        <v>0</v>
      </c>
      <c r="N73" s="115">
        <f>N32*Part_III!N162/1000</f>
        <v>0</v>
      </c>
      <c r="O73" s="115">
        <f>O32*Part_III!O162/1000</f>
        <v>0</v>
      </c>
      <c r="P73" s="36"/>
      <c r="Q73" s="115">
        <f t="shared" si="6"/>
        <v>0</v>
      </c>
      <c r="R73" s="11"/>
      <c r="S73" s="4"/>
      <c r="T73" s="17"/>
      <c r="U73" s="4"/>
      <c r="V73" s="4"/>
      <c r="W73" s="4"/>
      <c r="X73" s="4"/>
      <c r="Y73" s="4"/>
      <c r="Z73" s="4"/>
      <c r="AA73" s="4"/>
      <c r="AB73" s="4"/>
      <c r="AC73" s="4"/>
    </row>
    <row r="74" spans="1:29" x14ac:dyDescent="0.25">
      <c r="A74" s="4"/>
      <c r="B74" s="10"/>
      <c r="C74" s="94">
        <f t="shared" si="7"/>
        <v>2039</v>
      </c>
      <c r="D74" s="115">
        <f>D33*Part_III!D163/1000</f>
        <v>0</v>
      </c>
      <c r="E74" s="115">
        <f>E33*Part_III!E163/1000</f>
        <v>0</v>
      </c>
      <c r="F74" s="115">
        <f>F33*Part_III!F163/1000</f>
        <v>0</v>
      </c>
      <c r="G74" s="115">
        <f>G33*Part_III!G163/1000</f>
        <v>0</v>
      </c>
      <c r="H74" s="115">
        <f>H33*Part_III!H163/1000</f>
        <v>0</v>
      </c>
      <c r="I74" s="115">
        <f>I33*Part_III!I163/1000</f>
        <v>0</v>
      </c>
      <c r="J74" s="115">
        <f>J33*Part_III!J163/1000</f>
        <v>0</v>
      </c>
      <c r="K74" s="115">
        <f>K33*Part_III!K163/1000</f>
        <v>0</v>
      </c>
      <c r="L74" s="115">
        <f>L33*Part_III!L163/1000</f>
        <v>0</v>
      </c>
      <c r="M74" s="115">
        <f>M33*Part_III!M163/1000</f>
        <v>0</v>
      </c>
      <c r="N74" s="115">
        <f>N33*Part_III!N163/1000</f>
        <v>0</v>
      </c>
      <c r="O74" s="115">
        <f>O33*Part_III!O163/1000</f>
        <v>0</v>
      </c>
      <c r="P74" s="36"/>
      <c r="Q74" s="115">
        <f t="shared" si="6"/>
        <v>0</v>
      </c>
      <c r="R74" s="11"/>
      <c r="S74" s="4"/>
      <c r="T74" s="17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5">
      <c r="A75" s="4"/>
      <c r="B75" s="10"/>
      <c r="C75" s="94">
        <f t="shared" si="7"/>
        <v>2040</v>
      </c>
      <c r="D75" s="115">
        <f>D34*Part_III!D164/1000</f>
        <v>0</v>
      </c>
      <c r="E75" s="115">
        <f>E34*Part_III!E164/1000</f>
        <v>0</v>
      </c>
      <c r="F75" s="115">
        <f>F34*Part_III!F164/1000</f>
        <v>0</v>
      </c>
      <c r="G75" s="115">
        <f>G34*Part_III!G164/1000</f>
        <v>0</v>
      </c>
      <c r="H75" s="115">
        <f>H34*Part_III!H164/1000</f>
        <v>0</v>
      </c>
      <c r="I75" s="115">
        <f>I34*Part_III!I164/1000</f>
        <v>0</v>
      </c>
      <c r="J75" s="115">
        <f>J34*Part_III!J164/1000</f>
        <v>0</v>
      </c>
      <c r="K75" s="115">
        <f>K34*Part_III!K164/1000</f>
        <v>0</v>
      </c>
      <c r="L75" s="115">
        <f>L34*Part_III!L164/1000</f>
        <v>0</v>
      </c>
      <c r="M75" s="115">
        <f>M34*Part_III!M164/1000</f>
        <v>0</v>
      </c>
      <c r="N75" s="115">
        <f>N34*Part_III!N164/1000</f>
        <v>0</v>
      </c>
      <c r="O75" s="115">
        <f>O34*Part_III!O164/1000</f>
        <v>0</v>
      </c>
      <c r="P75" s="36"/>
      <c r="Q75" s="115">
        <f t="shared" si="6"/>
        <v>0</v>
      </c>
      <c r="R75" s="11"/>
      <c r="S75" s="4"/>
      <c r="T75" s="17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5">
      <c r="A76" s="4"/>
      <c r="B76" s="10"/>
      <c r="C76" s="94">
        <f t="shared" si="7"/>
        <v>2041</v>
      </c>
      <c r="D76" s="115">
        <f>D35*Part_III!D165/1000</f>
        <v>0</v>
      </c>
      <c r="E76" s="115">
        <f>E35*Part_III!E165/1000</f>
        <v>0</v>
      </c>
      <c r="F76" s="115">
        <f>F35*Part_III!F165/1000</f>
        <v>0</v>
      </c>
      <c r="G76" s="115">
        <f>G35*Part_III!G165/1000</f>
        <v>0</v>
      </c>
      <c r="H76" s="115">
        <f>H35*Part_III!H165/1000</f>
        <v>0</v>
      </c>
      <c r="I76" s="115">
        <f>I35*Part_III!I165/1000</f>
        <v>0</v>
      </c>
      <c r="J76" s="115">
        <f>J35*Part_III!J165/1000</f>
        <v>0</v>
      </c>
      <c r="K76" s="115">
        <f>K35*Part_III!K165/1000</f>
        <v>0</v>
      </c>
      <c r="L76" s="115">
        <f>L35*Part_III!L165/1000</f>
        <v>0</v>
      </c>
      <c r="M76" s="115">
        <f>M35*Part_III!M165/1000</f>
        <v>0</v>
      </c>
      <c r="N76" s="115">
        <f>N35*Part_III!N165/1000</f>
        <v>0</v>
      </c>
      <c r="O76" s="115">
        <f>O35*Part_III!O165/1000</f>
        <v>0</v>
      </c>
      <c r="P76" s="36"/>
      <c r="Q76" s="115">
        <f t="shared" si="6"/>
        <v>0</v>
      </c>
      <c r="R76" s="11"/>
      <c r="S76" s="4"/>
      <c r="T76" s="17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5">
      <c r="A77" s="4"/>
      <c r="B77" s="10"/>
      <c r="C77" s="94">
        <f t="shared" si="7"/>
        <v>2042</v>
      </c>
      <c r="D77" s="115">
        <f>D36*Part_III!D166/1000</f>
        <v>0</v>
      </c>
      <c r="E77" s="115">
        <f>E36*Part_III!E166/1000</f>
        <v>0</v>
      </c>
      <c r="F77" s="115">
        <f>F36*Part_III!F166/1000</f>
        <v>0</v>
      </c>
      <c r="G77" s="115">
        <f>G36*Part_III!G166/1000</f>
        <v>0</v>
      </c>
      <c r="H77" s="115">
        <f>H36*Part_III!H166/1000</f>
        <v>0</v>
      </c>
      <c r="I77" s="115">
        <f>I36*Part_III!I166/1000</f>
        <v>0</v>
      </c>
      <c r="J77" s="115">
        <f>J36*Part_III!J166/1000</f>
        <v>0</v>
      </c>
      <c r="K77" s="115">
        <f>K36*Part_III!K166/1000</f>
        <v>0</v>
      </c>
      <c r="L77" s="115">
        <f>L36*Part_III!L166/1000</f>
        <v>0</v>
      </c>
      <c r="M77" s="115">
        <f>M36*Part_III!M166/1000</f>
        <v>0</v>
      </c>
      <c r="N77" s="115">
        <f>N36*Part_III!N166/1000</f>
        <v>0</v>
      </c>
      <c r="O77" s="115">
        <f>O36*Part_III!O166/1000</f>
        <v>0</v>
      </c>
      <c r="P77" s="36"/>
      <c r="Q77" s="115">
        <f t="shared" si="6"/>
        <v>0</v>
      </c>
      <c r="R77" s="11"/>
      <c r="S77" s="4"/>
      <c r="T77" s="17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5">
      <c r="A78" s="4"/>
      <c r="B78" s="10"/>
      <c r="C78" s="94">
        <f t="shared" si="7"/>
        <v>2043</v>
      </c>
      <c r="D78" s="115">
        <f>D37*Part_III!D167/1000</f>
        <v>0</v>
      </c>
      <c r="E78" s="115">
        <f>E37*Part_III!E167/1000</f>
        <v>0</v>
      </c>
      <c r="F78" s="115">
        <f>F37*Part_III!F167/1000</f>
        <v>0</v>
      </c>
      <c r="G78" s="115">
        <f>G37*Part_III!G167/1000</f>
        <v>0</v>
      </c>
      <c r="H78" s="115">
        <f>H37*Part_III!H167/1000</f>
        <v>0</v>
      </c>
      <c r="I78" s="115">
        <f>I37*Part_III!I167/1000</f>
        <v>0</v>
      </c>
      <c r="J78" s="115">
        <f>J37*Part_III!J167/1000</f>
        <v>0</v>
      </c>
      <c r="K78" s="115">
        <f>K37*Part_III!K167/1000</f>
        <v>0</v>
      </c>
      <c r="L78" s="115">
        <f>L37*Part_III!L167/1000</f>
        <v>0</v>
      </c>
      <c r="M78" s="115">
        <f>M37*Part_III!M167/1000</f>
        <v>0</v>
      </c>
      <c r="N78" s="115">
        <f>N37*Part_III!N167/1000</f>
        <v>0</v>
      </c>
      <c r="O78" s="115">
        <f>O37*Part_III!O167/1000</f>
        <v>0</v>
      </c>
      <c r="P78" s="36"/>
      <c r="Q78" s="115">
        <f t="shared" si="6"/>
        <v>0</v>
      </c>
      <c r="R78" s="11"/>
      <c r="S78" s="4"/>
      <c r="T78" s="17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5">
      <c r="A79" s="4"/>
      <c r="B79" s="10"/>
      <c r="C79" s="94">
        <f t="shared" si="7"/>
        <v>2044</v>
      </c>
      <c r="D79" s="115">
        <f>D38*Part_III!D168/1000</f>
        <v>0</v>
      </c>
      <c r="E79" s="115">
        <f>E38*Part_III!E168/1000</f>
        <v>0</v>
      </c>
      <c r="F79" s="115">
        <f>F38*Part_III!F168/1000</f>
        <v>0</v>
      </c>
      <c r="G79" s="115">
        <f>G38*Part_III!G168/1000</f>
        <v>0</v>
      </c>
      <c r="H79" s="115">
        <f>H38*Part_III!H168/1000</f>
        <v>0</v>
      </c>
      <c r="I79" s="115">
        <f>I38*Part_III!I168/1000</f>
        <v>0</v>
      </c>
      <c r="J79" s="115">
        <f>J38*Part_III!J168/1000</f>
        <v>0</v>
      </c>
      <c r="K79" s="115">
        <f>K38*Part_III!K168/1000</f>
        <v>0</v>
      </c>
      <c r="L79" s="115">
        <f>L38*Part_III!L168/1000</f>
        <v>0</v>
      </c>
      <c r="M79" s="115">
        <f>M38*Part_III!M168/1000</f>
        <v>0</v>
      </c>
      <c r="N79" s="115">
        <f>N38*Part_III!N168/1000</f>
        <v>0</v>
      </c>
      <c r="O79" s="115">
        <f>O38*Part_III!O168/1000</f>
        <v>0</v>
      </c>
      <c r="P79" s="36"/>
      <c r="Q79" s="115">
        <f t="shared" si="6"/>
        <v>0</v>
      </c>
      <c r="R79" s="11"/>
      <c r="S79" s="4"/>
      <c r="T79" s="17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5">
      <c r="A80" s="4"/>
      <c r="B80" s="10"/>
      <c r="C80" s="94">
        <f t="shared" si="7"/>
        <v>2045</v>
      </c>
      <c r="D80" s="115">
        <f>D39*Part_III!D169/1000</f>
        <v>0</v>
      </c>
      <c r="E80" s="115">
        <f>E39*Part_III!E169/1000</f>
        <v>0</v>
      </c>
      <c r="F80" s="115">
        <f>F39*Part_III!F169/1000</f>
        <v>0</v>
      </c>
      <c r="G80" s="115">
        <f>G39*Part_III!G169/1000</f>
        <v>0</v>
      </c>
      <c r="H80" s="115">
        <f>H39*Part_III!H169/1000</f>
        <v>0</v>
      </c>
      <c r="I80" s="115">
        <f>I39*Part_III!I169/1000</f>
        <v>0</v>
      </c>
      <c r="J80" s="115">
        <f>J39*Part_III!J169/1000</f>
        <v>0</v>
      </c>
      <c r="K80" s="115">
        <f>K39*Part_III!K169/1000</f>
        <v>0</v>
      </c>
      <c r="L80" s="115">
        <f>L39*Part_III!L169/1000</f>
        <v>0</v>
      </c>
      <c r="M80" s="115">
        <f>M39*Part_III!M169/1000</f>
        <v>0</v>
      </c>
      <c r="N80" s="115">
        <f>N39*Part_III!N169/1000</f>
        <v>0</v>
      </c>
      <c r="O80" s="115">
        <f>O39*Part_III!O169/1000</f>
        <v>0</v>
      </c>
      <c r="P80" s="36"/>
      <c r="Q80" s="115">
        <f t="shared" si="6"/>
        <v>0</v>
      </c>
      <c r="R80" s="11"/>
      <c r="S80" s="4"/>
      <c r="T80" s="17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4"/>
      <c r="B81" s="10"/>
      <c r="C81" s="94">
        <f t="shared" si="7"/>
        <v>2046</v>
      </c>
      <c r="D81" s="115">
        <f>D40*Part_III!D170/1000</f>
        <v>0</v>
      </c>
      <c r="E81" s="115">
        <f>E40*Part_III!E170/1000</f>
        <v>0</v>
      </c>
      <c r="F81" s="115">
        <f>F40*Part_III!F170/1000</f>
        <v>0</v>
      </c>
      <c r="G81" s="115">
        <f>G40*Part_III!G170/1000</f>
        <v>0</v>
      </c>
      <c r="H81" s="115">
        <f>H40*Part_III!H170/1000</f>
        <v>0</v>
      </c>
      <c r="I81" s="115">
        <f>I40*Part_III!I170/1000</f>
        <v>0</v>
      </c>
      <c r="J81" s="115">
        <f>J40*Part_III!J170/1000</f>
        <v>0</v>
      </c>
      <c r="K81" s="115">
        <f>K40*Part_III!K170/1000</f>
        <v>0</v>
      </c>
      <c r="L81" s="115">
        <f>L40*Part_III!L170/1000</f>
        <v>0</v>
      </c>
      <c r="M81" s="115">
        <f>M40*Part_III!M170/1000</f>
        <v>0</v>
      </c>
      <c r="N81" s="115">
        <f>N40*Part_III!N170/1000</f>
        <v>0</v>
      </c>
      <c r="O81" s="115">
        <f>O40*Part_III!O170/1000</f>
        <v>0</v>
      </c>
      <c r="P81" s="36"/>
      <c r="Q81" s="115">
        <f t="shared" si="6"/>
        <v>0</v>
      </c>
      <c r="R81" s="11"/>
      <c r="S81" s="4"/>
      <c r="T81" s="17" t="s">
        <v>145</v>
      </c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5">
      <c r="A82" s="4"/>
      <c r="B82" s="13"/>
      <c r="C82" s="24"/>
      <c r="D82" s="14"/>
      <c r="E82" s="14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15"/>
      <c r="S82" s="4"/>
      <c r="T82" s="17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5">
      <c r="A84" s="4"/>
      <c r="B84" s="6"/>
      <c r="C84" s="7"/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9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.75" x14ac:dyDescent="0.3">
      <c r="A85" s="4"/>
      <c r="B85" s="10"/>
      <c r="C85" s="158" t="str">
        <f>Part_I!$C$3</f>
        <v>Offer Data Form</v>
      </c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1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5.75" x14ac:dyDescent="0.25">
      <c r="A86" s="4"/>
      <c r="B86" s="10"/>
      <c r="C86" s="159" t="str">
        <f>Part_I!$C$4</f>
        <v>NYSERDA RFP No.  ORECRFP18-1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1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5.75" x14ac:dyDescent="0.25">
      <c r="A87" s="4"/>
      <c r="B87" s="10"/>
      <c r="C87" s="159" t="s">
        <v>75</v>
      </c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1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1.25" customHeight="1" x14ac:dyDescent="0.25">
      <c r="A88" s="4"/>
      <c r="B88" s="10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1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5" customHeight="1" x14ac:dyDescent="0.25">
      <c r="A89" s="4"/>
      <c r="B89" s="10"/>
      <c r="C89" s="12" t="str">
        <f>Part_I!$C$9</f>
        <v>Proposer Name</v>
      </c>
      <c r="D89" s="12"/>
      <c r="E89" s="12"/>
      <c r="F89" s="12"/>
      <c r="G89" s="12"/>
      <c r="H89" s="173" t="str">
        <f>Project_Sponsor</f>
        <v xml:space="preserve">  </v>
      </c>
      <c r="I89" s="173"/>
      <c r="J89" s="173"/>
      <c r="K89" s="173"/>
      <c r="L89" s="173"/>
      <c r="M89" s="173"/>
      <c r="N89" s="173"/>
      <c r="O89" s="173"/>
      <c r="P89" s="173"/>
      <c r="Q89" s="12"/>
      <c r="R89" s="11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5">
      <c r="A90" s="4"/>
      <c r="B90" s="10"/>
      <c r="C90" s="12" t="str">
        <f>Part_I!$C$11</f>
        <v>Offshore Wind Generation Facility Name</v>
      </c>
      <c r="D90" s="12"/>
      <c r="E90" s="12"/>
      <c r="F90" s="12"/>
      <c r="G90" s="12"/>
      <c r="H90" s="173" t="str">
        <f>Facility_Name</f>
        <v xml:space="preserve">  </v>
      </c>
      <c r="I90" s="173"/>
      <c r="J90" s="173"/>
      <c r="K90" s="173"/>
      <c r="L90" s="173"/>
      <c r="M90" s="173"/>
      <c r="N90" s="173"/>
      <c r="O90" s="173"/>
      <c r="P90" s="173"/>
      <c r="Q90" s="32"/>
      <c r="R90" s="11"/>
      <c r="S90" s="4"/>
      <c r="T90" s="17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5">
      <c r="A91" s="4"/>
      <c r="B91" s="10"/>
      <c r="C91" s="12" t="str">
        <f>Part_I!$C$16</f>
        <v>Offer Data Form ID Name</v>
      </c>
      <c r="D91" s="12"/>
      <c r="E91" s="12"/>
      <c r="F91" s="12"/>
      <c r="G91" s="12"/>
      <c r="H91" s="174" t="str">
        <f>Offer_Data_Form_ID_Name</f>
        <v/>
      </c>
      <c r="I91" s="174"/>
      <c r="J91" s="174"/>
      <c r="K91" s="174"/>
      <c r="L91" s="174"/>
      <c r="M91" s="174"/>
      <c r="N91" s="174"/>
      <c r="O91" s="174"/>
      <c r="P91" s="174"/>
      <c r="Q91" s="32"/>
      <c r="R91" s="11"/>
      <c r="S91" s="4"/>
      <c r="T91" s="17" t="str">
        <f>IF(ISBLANK(Configuration_Name),"Enter in Part I","")</f>
        <v>Enter in Part I</v>
      </c>
      <c r="U91" s="4"/>
      <c r="V91" s="4"/>
      <c r="W91" s="4"/>
      <c r="X91" s="4"/>
      <c r="Y91" s="4"/>
      <c r="Z91" s="4"/>
      <c r="AA91" s="4"/>
      <c r="AB91" s="4"/>
      <c r="AC91" s="4"/>
    </row>
    <row r="92" spans="1:29" ht="9.75" customHeight="1" x14ac:dyDescent="0.25">
      <c r="A92" s="4"/>
      <c r="B92" s="10"/>
      <c r="C92" s="12"/>
      <c r="D92" s="12"/>
      <c r="E92" s="12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11"/>
      <c r="S92" s="4"/>
      <c r="T92" s="17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5">
      <c r="A93" s="4"/>
      <c r="B93" s="10"/>
      <c r="C93" s="184" t="str">
        <f>$C$11</f>
        <v>Price/Tenor Offer Type 2 - Level Price, 20-year Tenor</v>
      </c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1"/>
      <c r="S93" s="4"/>
      <c r="T93" s="17"/>
      <c r="U93" s="4"/>
      <c r="V93" s="4"/>
      <c r="W93" s="4"/>
      <c r="X93" s="4"/>
      <c r="Y93" s="4"/>
      <c r="Z93" s="4"/>
      <c r="AA93" s="4"/>
      <c r="AB93" s="4"/>
      <c r="AC93" s="4"/>
    </row>
    <row r="94" spans="1:29" x14ac:dyDescent="0.25">
      <c r="A94" s="4"/>
      <c r="B94" s="10"/>
      <c r="C94" s="184" t="s">
        <v>79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1"/>
      <c r="S94" s="4"/>
      <c r="T94" s="17"/>
      <c r="U94" s="4"/>
      <c r="V94" s="4"/>
      <c r="W94" s="4"/>
      <c r="X94" s="4"/>
      <c r="Y94" s="4"/>
      <c r="Z94" s="4"/>
      <c r="AA94" s="4"/>
      <c r="AB94" s="4"/>
      <c r="AC94" s="4"/>
    </row>
    <row r="95" spans="1:29" ht="11.25" customHeight="1" x14ac:dyDescent="0.25">
      <c r="A95" s="4"/>
      <c r="B95" s="10"/>
      <c r="C95" s="92"/>
      <c r="D95" s="47">
        <v>1</v>
      </c>
      <c r="E95" s="47">
        <f>D95+1</f>
        <v>2</v>
      </c>
      <c r="F95" s="47">
        <f t="shared" ref="F95:O95" si="8">E95+1</f>
        <v>3</v>
      </c>
      <c r="G95" s="47">
        <f t="shared" si="8"/>
        <v>4</v>
      </c>
      <c r="H95" s="47">
        <f t="shared" si="8"/>
        <v>5</v>
      </c>
      <c r="I95" s="47">
        <f t="shared" si="8"/>
        <v>6</v>
      </c>
      <c r="J95" s="47">
        <f t="shared" si="8"/>
        <v>7</v>
      </c>
      <c r="K95" s="47">
        <f t="shared" si="8"/>
        <v>8</v>
      </c>
      <c r="L95" s="47">
        <f t="shared" si="8"/>
        <v>9</v>
      </c>
      <c r="M95" s="47">
        <f t="shared" si="8"/>
        <v>10</v>
      </c>
      <c r="N95" s="47">
        <f t="shared" si="8"/>
        <v>11</v>
      </c>
      <c r="O95" s="47">
        <f t="shared" si="8"/>
        <v>12</v>
      </c>
      <c r="P95" s="92"/>
      <c r="Q95" s="92"/>
      <c r="R95" s="11"/>
      <c r="S95" s="4"/>
      <c r="T95" s="17"/>
      <c r="U95" s="4"/>
      <c r="V95" s="4"/>
      <c r="W95" s="4"/>
      <c r="X95" s="4"/>
      <c r="Y95" s="4"/>
      <c r="Z95" s="4"/>
      <c r="AA95" s="4"/>
      <c r="AB95" s="4"/>
      <c r="AC95" s="4"/>
    </row>
    <row r="96" spans="1:29" x14ac:dyDescent="0.25">
      <c r="A96" s="4"/>
      <c r="B96" s="10"/>
      <c r="C96" s="94" t="s">
        <v>9</v>
      </c>
      <c r="D96" s="94" t="s">
        <v>10</v>
      </c>
      <c r="E96" s="94" t="s">
        <v>11</v>
      </c>
      <c r="F96" s="44" t="s">
        <v>12</v>
      </c>
      <c r="G96" s="44" t="s">
        <v>13</v>
      </c>
      <c r="H96" s="44" t="s">
        <v>14</v>
      </c>
      <c r="I96" s="44" t="s">
        <v>15</v>
      </c>
      <c r="J96" s="44" t="s">
        <v>16</v>
      </c>
      <c r="K96" s="44" t="s">
        <v>17</v>
      </c>
      <c r="L96" s="44" t="s">
        <v>18</v>
      </c>
      <c r="M96" s="44" t="s">
        <v>19</v>
      </c>
      <c r="N96" s="44" t="s">
        <v>20</v>
      </c>
      <c r="O96" s="44" t="s">
        <v>21</v>
      </c>
      <c r="P96" s="34"/>
      <c r="Q96" s="111"/>
      <c r="R96" s="11"/>
      <c r="S96" s="4"/>
      <c r="T96" s="17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5">
      <c r="A97" s="4"/>
      <c r="B97" s="10"/>
      <c r="C97" s="94">
        <f>Early_Year</f>
        <v>2021</v>
      </c>
      <c r="D97" s="110">
        <f>IF($X$6="yes",IF(DATE($C97,D$95,1)&lt;Start_Date,0,IF(DATE($C97,D$95,1)&gt;DATE(YEAR(Expected_COD)+20,MONTH(Expected_COD),1),0,INDEX(Part_IV!$I$19:$I$38,$C97-Table_Year_1+IF(D$95&lt;=MONTH(Expected_COD),0,1),1))),0)</f>
        <v>0</v>
      </c>
      <c r="E97" s="110">
        <f>IF($X$6="yes",IF(DATE($C97,E$95,1)&lt;Start_Date,0,IF(DATE($C97,E$95,1)&gt;DATE(YEAR(Expected_COD)+20,MONTH(Expected_COD),1),0,INDEX(Part_IV!$I$19:$I$38,$C97-Table_Year_1+IF(E$95&lt;=MONTH(Expected_COD),0,1),1))),0)</f>
        <v>0</v>
      </c>
      <c r="F97" s="110">
        <f>IF($X$6="yes",IF(DATE($C97,F$95,1)&lt;Start_Date,0,IF(DATE($C97,F$95,1)&gt;DATE(YEAR(Expected_COD)+20,MONTH(Expected_COD),1),0,INDEX(Part_IV!$I$19:$I$38,$C97-Table_Year_1+IF(F$95&lt;=MONTH(Expected_COD),0,1),1))),0)</f>
        <v>0</v>
      </c>
      <c r="G97" s="110">
        <f>IF($X$6="yes",IF(DATE($C97,G$95,1)&lt;Start_Date,0,IF(DATE($C97,G$95,1)&gt;DATE(YEAR(Expected_COD)+20,MONTH(Expected_COD),1),0,INDEX(Part_IV!$I$19:$I$38,$C97-Table_Year_1+IF(G$95&lt;=MONTH(Expected_COD),0,1),1))),0)</f>
        <v>0</v>
      </c>
      <c r="H97" s="110">
        <f>IF($X$6="yes",IF(DATE($C97,H$95,1)&lt;Start_Date,0,IF(DATE($C97,H$95,1)&gt;DATE(YEAR(Expected_COD)+20,MONTH(Expected_COD),1),0,INDEX(Part_IV!$I$19:$I$38,$C97-Table_Year_1+IF(H$95&lt;=MONTH(Expected_COD),0,1),1))),0)</f>
        <v>0</v>
      </c>
      <c r="I97" s="110">
        <f>IF($X$6="yes",IF(DATE($C97,I$95,1)&lt;Start_Date,0,IF(DATE($C97,I$95,1)&gt;DATE(YEAR(Expected_COD)+20,MONTH(Expected_COD),1),0,INDEX(Part_IV!$I$19:$I$38,$C97-Table_Year_1+IF(I$95&lt;=MONTH(Expected_COD),0,1),1))),0)</f>
        <v>0</v>
      </c>
      <c r="J97" s="110">
        <f>IF($X$6="yes",IF(DATE($C97,J$95,1)&lt;Start_Date,0,IF(DATE($C97,J$95,1)&gt;DATE(YEAR(Expected_COD)+20,MONTH(Expected_COD),1),0,INDEX(Part_IV!$I$19:$I$38,$C97-Table_Year_1+IF(J$95&lt;=MONTH(Expected_COD),0,1),1))),0)</f>
        <v>0</v>
      </c>
      <c r="K97" s="110">
        <f>IF($X$6="yes",IF(DATE($C97,K$95,1)&lt;Start_Date,0,IF(DATE($C97,K$95,1)&gt;DATE(YEAR(Expected_COD)+20,MONTH(Expected_COD),1),0,INDEX(Part_IV!$I$19:$I$38,$C97-Table_Year_1+IF(K$95&lt;=MONTH(Expected_COD),0,1),1))),0)</f>
        <v>0</v>
      </c>
      <c r="L97" s="110">
        <f>IF($X$6="yes",IF(DATE($C97,L$95,1)&lt;Start_Date,0,IF(DATE($C97,L$95,1)&gt;DATE(YEAR(Expected_COD)+20,MONTH(Expected_COD),1),0,INDEX(Part_IV!$I$19:$I$38,$C97-Table_Year_1+IF(L$95&lt;=MONTH(Expected_COD),0,1),1))),0)</f>
        <v>0</v>
      </c>
      <c r="M97" s="110">
        <f>IF($X$6="yes",IF(DATE($C97,M$95,1)&lt;Start_Date,0,IF(DATE($C97,M$95,1)&gt;DATE(YEAR(Expected_COD)+20,MONTH(Expected_COD),1),0,INDEX(Part_IV!$I$19:$I$38,$C97-Table_Year_1+IF(M$95&lt;=MONTH(Expected_COD),0,1),1))),0)</f>
        <v>0</v>
      </c>
      <c r="N97" s="110">
        <f>IF($X$6="yes",IF(DATE($C97,N$95,1)&lt;Start_Date,0,IF(DATE($C97,N$95,1)&gt;DATE(YEAR(Expected_COD)+20,MONTH(Expected_COD),1),0,INDEX(Part_IV!$I$19:$I$38,$C97-Table_Year_1+IF(N$95&lt;=MONTH(Expected_COD),0,1),1))),0)</f>
        <v>0</v>
      </c>
      <c r="O97" s="110">
        <f>IF($X$6="yes",IF(DATE($C97,O$95,1)&lt;Start_Date,0,IF(DATE($C97,O$95,1)&gt;DATE(YEAR(Expected_COD)+20,MONTH(Expected_COD),1),0,INDEX(Part_IV!$I$19:$I$38,$C97-Table_Year_1+IF(O$95&lt;=MONTH(Expected_COD),0,1),1))),0)</f>
        <v>0</v>
      </c>
      <c r="P97" s="36"/>
      <c r="Q97" s="112"/>
      <c r="R97" s="11"/>
      <c r="S97" s="4"/>
      <c r="T97" s="17"/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5">
      <c r="A98" s="4"/>
      <c r="B98" s="10"/>
      <c r="C98" s="94">
        <f>C97+1</f>
        <v>2022</v>
      </c>
      <c r="D98" s="110">
        <f>IF($X$6="yes",IF(DATE($C98,D$95,1)&lt;Start_Date,0,IF(DATE($C98,D$95,1)&gt;DATE(YEAR(Expected_COD)+20,MONTH(Expected_COD),1),0,INDEX(Part_IV!$I$19:$I$38,$C98-Table_Year_1+IF(D$95&lt;=MONTH(Expected_COD),0,1),1))),0)</f>
        <v>0</v>
      </c>
      <c r="E98" s="110">
        <f>IF($X$6="yes",IF(DATE($C98,E$95,1)&lt;Start_Date,0,IF(DATE($C98,E$95,1)&gt;DATE(YEAR(Expected_COD)+20,MONTH(Expected_COD),1),0,INDEX(Part_IV!$I$19:$I$38,$C98-Table_Year_1+IF(E$95&lt;=MONTH(Expected_COD),0,1),1))),0)</f>
        <v>0</v>
      </c>
      <c r="F98" s="110">
        <f>IF($X$6="yes",IF(DATE($C98,F$95,1)&lt;Start_Date,0,IF(DATE($C98,F$95,1)&gt;DATE(YEAR(Expected_COD)+20,MONTH(Expected_COD),1),0,INDEX(Part_IV!$I$19:$I$38,$C98-Table_Year_1+IF(F$95&lt;=MONTH(Expected_COD),0,1),1))),0)</f>
        <v>0</v>
      </c>
      <c r="G98" s="110">
        <f>IF($X$6="yes",IF(DATE($C98,G$95,1)&lt;Start_Date,0,IF(DATE($C98,G$95,1)&gt;DATE(YEAR(Expected_COD)+20,MONTH(Expected_COD),1),0,INDEX(Part_IV!$I$19:$I$38,$C98-Table_Year_1+IF(G$95&lt;=MONTH(Expected_COD),0,1),1))),0)</f>
        <v>0</v>
      </c>
      <c r="H98" s="110">
        <f>IF($X$6="yes",IF(DATE($C98,H$95,1)&lt;Start_Date,0,IF(DATE($C98,H$95,1)&gt;DATE(YEAR(Expected_COD)+20,MONTH(Expected_COD),1),0,INDEX(Part_IV!$I$19:$I$38,$C98-Table_Year_1+IF(H$95&lt;=MONTH(Expected_COD),0,1),1))),0)</f>
        <v>0</v>
      </c>
      <c r="I98" s="110">
        <f>IF($X$6="yes",IF(DATE($C98,I$95,1)&lt;Start_Date,0,IF(DATE($C98,I$95,1)&gt;DATE(YEAR(Expected_COD)+20,MONTH(Expected_COD),1),0,INDEX(Part_IV!$I$19:$I$38,$C98-Table_Year_1+IF(I$95&lt;=MONTH(Expected_COD),0,1),1))),0)</f>
        <v>0</v>
      </c>
      <c r="J98" s="110">
        <f>IF($X$6="yes",IF(DATE($C98,J$95,1)&lt;Start_Date,0,IF(DATE($C98,J$95,1)&gt;DATE(YEAR(Expected_COD)+20,MONTH(Expected_COD),1),0,INDEX(Part_IV!$I$19:$I$38,$C98-Table_Year_1+IF(J$95&lt;=MONTH(Expected_COD),0,1),1))),0)</f>
        <v>0</v>
      </c>
      <c r="K98" s="110">
        <f>IF($X$6="yes",IF(DATE($C98,K$95,1)&lt;Start_Date,0,IF(DATE($C98,K$95,1)&gt;DATE(YEAR(Expected_COD)+20,MONTH(Expected_COD),1),0,INDEX(Part_IV!$I$19:$I$38,$C98-Table_Year_1+IF(K$95&lt;=MONTH(Expected_COD),0,1),1))),0)</f>
        <v>0</v>
      </c>
      <c r="L98" s="110">
        <f>IF($X$6="yes",IF(DATE($C98,L$95,1)&lt;Start_Date,0,IF(DATE($C98,L$95,1)&gt;DATE(YEAR(Expected_COD)+20,MONTH(Expected_COD),1),0,INDEX(Part_IV!$I$19:$I$38,$C98-Table_Year_1+IF(L$95&lt;=MONTH(Expected_COD),0,1),1))),0)</f>
        <v>0</v>
      </c>
      <c r="M98" s="110">
        <f>IF($X$6="yes",IF(DATE($C98,M$95,1)&lt;Start_Date,0,IF(DATE($C98,M$95,1)&gt;DATE(YEAR(Expected_COD)+20,MONTH(Expected_COD),1),0,INDEX(Part_IV!$I$19:$I$38,$C98-Table_Year_1+IF(M$95&lt;=MONTH(Expected_COD),0,1),1))),0)</f>
        <v>0</v>
      </c>
      <c r="N98" s="110">
        <f>IF($X$6="yes",IF(DATE($C98,N$95,1)&lt;Start_Date,0,IF(DATE($C98,N$95,1)&gt;DATE(YEAR(Expected_COD)+20,MONTH(Expected_COD),1),0,INDEX(Part_IV!$I$19:$I$38,$C98-Table_Year_1+IF(N$95&lt;=MONTH(Expected_COD),0,1),1))),0)</f>
        <v>0</v>
      </c>
      <c r="O98" s="110">
        <f>IF($X$6="yes",IF(DATE($C98,O$95,1)&lt;Start_Date,0,IF(DATE($C98,O$95,1)&gt;DATE(YEAR(Expected_COD)+20,MONTH(Expected_COD),1),0,INDEX(Part_IV!$I$19:$I$38,$C98-Table_Year_1+IF(O$95&lt;=MONTH(Expected_COD),0,1),1))),0)</f>
        <v>0</v>
      </c>
      <c r="P98" s="36"/>
      <c r="Q98" s="112"/>
      <c r="R98" s="11"/>
      <c r="S98" s="4"/>
      <c r="T98" s="17"/>
      <c r="U98" s="4"/>
      <c r="V98" s="4"/>
      <c r="W98" s="4"/>
      <c r="X98" s="4"/>
      <c r="Y98" s="4"/>
      <c r="Z98" s="4"/>
      <c r="AA98" s="4"/>
      <c r="AB98" s="4"/>
      <c r="AC98" s="4"/>
    </row>
    <row r="99" spans="1:29" x14ac:dyDescent="0.25">
      <c r="A99" s="4"/>
      <c r="B99" s="10"/>
      <c r="C99" s="94">
        <f t="shared" ref="C99:C122" si="9">C98+1</f>
        <v>2023</v>
      </c>
      <c r="D99" s="110">
        <f>IF($X$6="yes",IF(DATE($C99,D$95,1)&lt;Start_Date,0,IF(DATE($C99,D$95,1)&gt;DATE(YEAR(Expected_COD)+20,MONTH(Expected_COD),1),0,INDEX(Part_IV!$I$19:$I$38,$C99-Table_Year_1+IF(D$95&lt;=MONTH(Expected_COD),0,1),1))),0)</f>
        <v>0</v>
      </c>
      <c r="E99" s="110">
        <f>IF($X$6="yes",IF(DATE($C99,E$95,1)&lt;Start_Date,0,IF(DATE($C99,E$95,1)&gt;DATE(YEAR(Expected_COD)+20,MONTH(Expected_COD),1),0,INDEX(Part_IV!$I$19:$I$38,$C99-Table_Year_1+IF(E$95&lt;=MONTH(Expected_COD),0,1),1))),0)</f>
        <v>0</v>
      </c>
      <c r="F99" s="110">
        <f>IF($X$6="yes",IF(DATE($C99,F$95,1)&lt;Start_Date,0,IF(DATE($C99,F$95,1)&gt;DATE(YEAR(Expected_COD)+20,MONTH(Expected_COD),1),0,INDEX(Part_IV!$I$19:$I$38,$C99-Table_Year_1+IF(F$95&lt;=MONTH(Expected_COD),0,1),1))),0)</f>
        <v>0</v>
      </c>
      <c r="G99" s="110">
        <f>IF($X$6="yes",IF(DATE($C99,G$95,1)&lt;Start_Date,0,IF(DATE($C99,G$95,1)&gt;DATE(YEAR(Expected_COD)+20,MONTH(Expected_COD),1),0,INDEX(Part_IV!$I$19:$I$38,$C99-Table_Year_1+IF(G$95&lt;=MONTH(Expected_COD),0,1),1))),0)</f>
        <v>0</v>
      </c>
      <c r="H99" s="110">
        <f>IF($X$6="yes",IF(DATE($C99,H$95,1)&lt;Start_Date,0,IF(DATE($C99,H$95,1)&gt;DATE(YEAR(Expected_COD)+20,MONTH(Expected_COD),1),0,INDEX(Part_IV!$I$19:$I$38,$C99-Table_Year_1+IF(H$95&lt;=MONTH(Expected_COD),0,1),1))),0)</f>
        <v>0</v>
      </c>
      <c r="I99" s="110">
        <f>IF($X$6="yes",IF(DATE($C99,I$95,1)&lt;Start_Date,0,IF(DATE($C99,I$95,1)&gt;DATE(YEAR(Expected_COD)+20,MONTH(Expected_COD),1),0,INDEX(Part_IV!$I$19:$I$38,$C99-Table_Year_1+IF(I$95&lt;=MONTH(Expected_COD),0,1),1))),0)</f>
        <v>0</v>
      </c>
      <c r="J99" s="110">
        <f>IF($X$6="yes",IF(DATE($C99,J$95,1)&lt;Start_Date,0,IF(DATE($C99,J$95,1)&gt;DATE(YEAR(Expected_COD)+20,MONTH(Expected_COD),1),0,INDEX(Part_IV!$I$19:$I$38,$C99-Table_Year_1+IF(J$95&lt;=MONTH(Expected_COD),0,1),1))),0)</f>
        <v>0</v>
      </c>
      <c r="K99" s="110">
        <f>IF($X$6="yes",IF(DATE($C99,K$95,1)&lt;Start_Date,0,IF(DATE($C99,K$95,1)&gt;DATE(YEAR(Expected_COD)+20,MONTH(Expected_COD),1),0,INDEX(Part_IV!$I$19:$I$38,$C99-Table_Year_1+IF(K$95&lt;=MONTH(Expected_COD),0,1),1))),0)</f>
        <v>0</v>
      </c>
      <c r="L99" s="110">
        <f>IF($X$6="yes",IF(DATE($C99,L$95,1)&lt;Start_Date,0,IF(DATE($C99,L$95,1)&gt;DATE(YEAR(Expected_COD)+20,MONTH(Expected_COD),1),0,INDEX(Part_IV!$I$19:$I$38,$C99-Table_Year_1+IF(L$95&lt;=MONTH(Expected_COD),0,1),1))),0)</f>
        <v>0</v>
      </c>
      <c r="M99" s="110">
        <f>IF($X$6="yes",IF(DATE($C99,M$95,1)&lt;Start_Date,0,IF(DATE($C99,M$95,1)&gt;DATE(YEAR(Expected_COD)+20,MONTH(Expected_COD),1),0,INDEX(Part_IV!$I$19:$I$38,$C99-Table_Year_1+IF(M$95&lt;=MONTH(Expected_COD),0,1),1))),0)</f>
        <v>0</v>
      </c>
      <c r="N99" s="110">
        <f>IF($X$6="yes",IF(DATE($C99,N$95,1)&lt;Start_Date,0,IF(DATE($C99,N$95,1)&gt;DATE(YEAR(Expected_COD)+20,MONTH(Expected_COD),1),0,INDEX(Part_IV!$I$19:$I$38,$C99-Table_Year_1+IF(N$95&lt;=MONTH(Expected_COD),0,1),1))),0)</f>
        <v>0</v>
      </c>
      <c r="O99" s="110">
        <f>IF($X$6="yes",IF(DATE($C99,O$95,1)&lt;Start_Date,0,IF(DATE($C99,O$95,1)&gt;DATE(YEAR(Expected_COD)+20,MONTH(Expected_COD),1),0,INDEX(Part_IV!$I$19:$I$38,$C99-Table_Year_1+IF(O$95&lt;=MONTH(Expected_COD),0,1),1))),0)</f>
        <v>0</v>
      </c>
      <c r="P99" s="36"/>
      <c r="Q99" s="112"/>
      <c r="R99" s="11"/>
      <c r="S99" s="4"/>
      <c r="T99" s="17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5">
      <c r="A100" s="4"/>
      <c r="B100" s="10"/>
      <c r="C100" s="94">
        <f t="shared" si="9"/>
        <v>2024</v>
      </c>
      <c r="D100" s="110">
        <f>IF($X$6="yes",IF(DATE($C100,D$95,1)&lt;Start_Date,0,IF(DATE($C100,D$95,1)&gt;DATE(YEAR(Expected_COD)+20,MONTH(Expected_COD),1),0,INDEX(Part_IV!$I$19:$I$38,$C100-Table_Year_1+IF(D$95&lt;=MONTH(Expected_COD),0,1),1))),0)</f>
        <v>0</v>
      </c>
      <c r="E100" s="110">
        <f>IF($X$6="yes",IF(DATE($C100,E$95,1)&lt;Start_Date,0,IF(DATE($C100,E$95,1)&gt;DATE(YEAR(Expected_COD)+20,MONTH(Expected_COD),1),0,INDEX(Part_IV!$I$19:$I$38,$C100-Table_Year_1+IF(E$95&lt;=MONTH(Expected_COD),0,1),1))),0)</f>
        <v>0</v>
      </c>
      <c r="F100" s="110">
        <f>IF($X$6="yes",IF(DATE($C100,F$95,1)&lt;Start_Date,0,IF(DATE($C100,F$95,1)&gt;DATE(YEAR(Expected_COD)+20,MONTH(Expected_COD),1),0,INDEX(Part_IV!$I$19:$I$38,$C100-Table_Year_1+IF(F$95&lt;=MONTH(Expected_COD),0,1),1))),0)</f>
        <v>0</v>
      </c>
      <c r="G100" s="110">
        <f>IF($X$6="yes",IF(DATE($C100,G$95,1)&lt;Start_Date,0,IF(DATE($C100,G$95,1)&gt;DATE(YEAR(Expected_COD)+20,MONTH(Expected_COD),1),0,INDEX(Part_IV!$I$19:$I$38,$C100-Table_Year_1+IF(G$95&lt;=MONTH(Expected_COD),0,1),1))),0)</f>
        <v>0</v>
      </c>
      <c r="H100" s="110">
        <f>IF($X$6="yes",IF(DATE($C100,H$95,1)&lt;Start_Date,0,IF(DATE($C100,H$95,1)&gt;DATE(YEAR(Expected_COD)+20,MONTH(Expected_COD),1),0,INDEX(Part_IV!$I$19:$I$38,$C100-Table_Year_1+IF(H$95&lt;=MONTH(Expected_COD),0,1),1))),0)</f>
        <v>0</v>
      </c>
      <c r="I100" s="110">
        <f>IF($X$6="yes",IF(DATE($C100,I$95,1)&lt;Start_Date,0,IF(DATE($C100,I$95,1)&gt;DATE(YEAR(Expected_COD)+20,MONTH(Expected_COD),1),0,INDEX(Part_IV!$I$19:$I$38,$C100-Table_Year_1+IF(I$95&lt;=MONTH(Expected_COD),0,1),1))),0)</f>
        <v>0</v>
      </c>
      <c r="J100" s="110">
        <f>IF($X$6="yes",IF(DATE($C100,J$95,1)&lt;Start_Date,0,IF(DATE($C100,J$95,1)&gt;DATE(YEAR(Expected_COD)+20,MONTH(Expected_COD),1),0,INDEX(Part_IV!$I$19:$I$38,$C100-Table_Year_1+IF(J$95&lt;=MONTH(Expected_COD),0,1),1))),0)</f>
        <v>0</v>
      </c>
      <c r="K100" s="110">
        <f>IF($X$6="yes",IF(DATE($C100,K$95,1)&lt;Start_Date,0,IF(DATE($C100,K$95,1)&gt;DATE(YEAR(Expected_COD)+20,MONTH(Expected_COD),1),0,INDEX(Part_IV!$I$19:$I$38,$C100-Table_Year_1+IF(K$95&lt;=MONTH(Expected_COD),0,1),1))),0)</f>
        <v>0</v>
      </c>
      <c r="L100" s="110">
        <f>IF($X$6="yes",IF(DATE($C100,L$95,1)&lt;Start_Date,0,IF(DATE($C100,L$95,1)&gt;DATE(YEAR(Expected_COD)+20,MONTH(Expected_COD),1),0,INDEX(Part_IV!$I$19:$I$38,$C100-Table_Year_1+IF(L$95&lt;=MONTH(Expected_COD),0,1),1))),0)</f>
        <v>0</v>
      </c>
      <c r="M100" s="110">
        <f>IF($X$6="yes",IF(DATE($C100,M$95,1)&lt;Start_Date,0,IF(DATE($C100,M$95,1)&gt;DATE(YEAR(Expected_COD)+20,MONTH(Expected_COD),1),0,INDEX(Part_IV!$I$19:$I$38,$C100-Table_Year_1+IF(M$95&lt;=MONTH(Expected_COD),0,1),1))),0)</f>
        <v>0</v>
      </c>
      <c r="N100" s="110">
        <f>IF($X$6="yes",IF(DATE($C100,N$95,1)&lt;Start_Date,0,IF(DATE($C100,N$95,1)&gt;DATE(YEAR(Expected_COD)+20,MONTH(Expected_COD),1),0,INDEX(Part_IV!$I$19:$I$38,$C100-Table_Year_1+IF(N$95&lt;=MONTH(Expected_COD),0,1),1))),0)</f>
        <v>0</v>
      </c>
      <c r="O100" s="110">
        <f>IF($X$6="yes",IF(DATE($C100,O$95,1)&lt;Start_Date,0,IF(DATE($C100,O$95,1)&gt;DATE(YEAR(Expected_COD)+20,MONTH(Expected_COD),1),0,INDEX(Part_IV!$I$19:$I$38,$C100-Table_Year_1+IF(O$95&lt;=MONTH(Expected_COD),0,1),1))),0)</f>
        <v>0</v>
      </c>
      <c r="P100" s="36"/>
      <c r="Q100" s="112"/>
      <c r="R100" s="11"/>
      <c r="S100" s="4"/>
      <c r="T100" s="17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5">
      <c r="A101" s="4"/>
      <c r="B101" s="10"/>
      <c r="C101" s="94">
        <f t="shared" si="9"/>
        <v>2025</v>
      </c>
      <c r="D101" s="110">
        <f>IF($X$6="yes",IF(DATE($C101,D$95,1)&lt;Start_Date,0,IF(DATE($C101,D$95,1)&gt;DATE(YEAR(Expected_COD)+20,MONTH(Expected_COD),1),0,INDEX(Part_IV!$I$19:$I$38,$C101-Table_Year_1+IF(D$95&lt;=MONTH(Expected_COD),0,1),1))),0)</f>
        <v>0</v>
      </c>
      <c r="E101" s="110">
        <f>IF($X$6="yes",IF(DATE($C101,E$95,1)&lt;Start_Date,0,IF(DATE($C101,E$95,1)&gt;DATE(YEAR(Expected_COD)+20,MONTH(Expected_COD),1),0,INDEX(Part_IV!$I$19:$I$38,$C101-Table_Year_1+IF(E$95&lt;=MONTH(Expected_COD),0,1),1))),0)</f>
        <v>0</v>
      </c>
      <c r="F101" s="110">
        <f>IF($X$6="yes",IF(DATE($C101,F$95,1)&lt;Start_Date,0,IF(DATE($C101,F$95,1)&gt;DATE(YEAR(Expected_COD)+20,MONTH(Expected_COD),1),0,INDEX(Part_IV!$I$19:$I$38,$C101-Table_Year_1+IF(F$95&lt;=MONTH(Expected_COD),0,1),1))),0)</f>
        <v>0</v>
      </c>
      <c r="G101" s="110">
        <f>IF($X$6="yes",IF(DATE($C101,G$95,1)&lt;Start_Date,0,IF(DATE($C101,G$95,1)&gt;DATE(YEAR(Expected_COD)+20,MONTH(Expected_COD),1),0,INDEX(Part_IV!$I$19:$I$38,$C101-Table_Year_1+IF(G$95&lt;=MONTH(Expected_COD),0,1),1))),0)</f>
        <v>0</v>
      </c>
      <c r="H101" s="110">
        <f>IF($X$6="yes",IF(DATE($C101,H$95,1)&lt;Start_Date,0,IF(DATE($C101,H$95,1)&gt;DATE(YEAR(Expected_COD)+20,MONTH(Expected_COD),1),0,INDEX(Part_IV!$I$19:$I$38,$C101-Table_Year_1+IF(H$95&lt;=MONTH(Expected_COD),0,1),1))),0)</f>
        <v>0</v>
      </c>
      <c r="I101" s="110">
        <f>IF($X$6="yes",IF(DATE($C101,I$95,1)&lt;Start_Date,0,IF(DATE($C101,I$95,1)&gt;DATE(YEAR(Expected_COD)+20,MONTH(Expected_COD),1),0,INDEX(Part_IV!$I$19:$I$38,$C101-Table_Year_1+IF(I$95&lt;=MONTH(Expected_COD),0,1),1))),0)</f>
        <v>0</v>
      </c>
      <c r="J101" s="110">
        <f>IF($X$6="yes",IF(DATE($C101,J$95,1)&lt;Start_Date,0,IF(DATE($C101,J$95,1)&gt;DATE(YEAR(Expected_COD)+20,MONTH(Expected_COD),1),0,INDEX(Part_IV!$I$19:$I$38,$C101-Table_Year_1+IF(J$95&lt;=MONTH(Expected_COD),0,1),1))),0)</f>
        <v>0</v>
      </c>
      <c r="K101" s="110">
        <f>IF($X$6="yes",IF(DATE($C101,K$95,1)&lt;Start_Date,0,IF(DATE($C101,K$95,1)&gt;DATE(YEAR(Expected_COD)+20,MONTH(Expected_COD),1),0,INDEX(Part_IV!$I$19:$I$38,$C101-Table_Year_1+IF(K$95&lt;=MONTH(Expected_COD),0,1),1))),0)</f>
        <v>0</v>
      </c>
      <c r="L101" s="110">
        <f>IF($X$6="yes",IF(DATE($C101,L$95,1)&lt;Start_Date,0,IF(DATE($C101,L$95,1)&gt;DATE(YEAR(Expected_COD)+20,MONTH(Expected_COD),1),0,INDEX(Part_IV!$I$19:$I$38,$C101-Table_Year_1+IF(L$95&lt;=MONTH(Expected_COD),0,1),1))),0)</f>
        <v>0</v>
      </c>
      <c r="M101" s="110">
        <f>IF($X$6="yes",IF(DATE($C101,M$95,1)&lt;Start_Date,0,IF(DATE($C101,M$95,1)&gt;DATE(YEAR(Expected_COD)+20,MONTH(Expected_COD),1),0,INDEX(Part_IV!$I$19:$I$38,$C101-Table_Year_1+IF(M$95&lt;=MONTH(Expected_COD),0,1),1))),0)</f>
        <v>0</v>
      </c>
      <c r="N101" s="110">
        <f>IF($X$6="yes",IF(DATE($C101,N$95,1)&lt;Start_Date,0,IF(DATE($C101,N$95,1)&gt;DATE(YEAR(Expected_COD)+20,MONTH(Expected_COD),1),0,INDEX(Part_IV!$I$19:$I$38,$C101-Table_Year_1+IF(N$95&lt;=MONTH(Expected_COD),0,1),1))),0)</f>
        <v>0</v>
      </c>
      <c r="O101" s="110">
        <f>IF($X$6="yes",IF(DATE($C101,O$95,1)&lt;Start_Date,0,IF(DATE($C101,O$95,1)&gt;DATE(YEAR(Expected_COD)+20,MONTH(Expected_COD),1),0,INDEX(Part_IV!$I$19:$I$38,$C101-Table_Year_1+IF(O$95&lt;=MONTH(Expected_COD),0,1),1))),0)</f>
        <v>0</v>
      </c>
      <c r="P101" s="36"/>
      <c r="Q101" s="112"/>
      <c r="R101" s="11"/>
      <c r="S101" s="4"/>
      <c r="T101" s="17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5">
      <c r="A102" s="4"/>
      <c r="B102" s="10"/>
      <c r="C102" s="94">
        <f t="shared" si="9"/>
        <v>2026</v>
      </c>
      <c r="D102" s="110">
        <f>IF($X$6="yes",IF(DATE($C102,D$95,1)&lt;Start_Date,0,IF(DATE($C102,D$95,1)&gt;DATE(YEAR(Expected_COD)+20,MONTH(Expected_COD),1),0,INDEX(Part_IV!$I$19:$I$38,$C102-Table_Year_1+IF(D$95&lt;=MONTH(Expected_COD),0,1),1))),0)</f>
        <v>0</v>
      </c>
      <c r="E102" s="110">
        <f>IF($X$6="yes",IF(DATE($C102,E$95,1)&lt;Start_Date,0,IF(DATE($C102,E$95,1)&gt;DATE(YEAR(Expected_COD)+20,MONTH(Expected_COD),1),0,INDEX(Part_IV!$I$19:$I$38,$C102-Table_Year_1+IF(E$95&lt;=MONTH(Expected_COD),0,1),1))),0)</f>
        <v>0</v>
      </c>
      <c r="F102" s="110">
        <f>IF($X$6="yes",IF(DATE($C102,F$95,1)&lt;Start_Date,0,IF(DATE($C102,F$95,1)&gt;DATE(YEAR(Expected_COD)+20,MONTH(Expected_COD),1),0,INDEX(Part_IV!$I$19:$I$38,$C102-Table_Year_1+IF(F$95&lt;=MONTH(Expected_COD),0,1),1))),0)</f>
        <v>0</v>
      </c>
      <c r="G102" s="110">
        <f>IF($X$6="yes",IF(DATE($C102,G$95,1)&lt;Start_Date,0,IF(DATE($C102,G$95,1)&gt;DATE(YEAR(Expected_COD)+20,MONTH(Expected_COD),1),0,INDEX(Part_IV!$I$19:$I$38,$C102-Table_Year_1+IF(G$95&lt;=MONTH(Expected_COD),0,1),1))),0)</f>
        <v>0</v>
      </c>
      <c r="H102" s="110">
        <f>IF($X$6="yes",IF(DATE($C102,H$95,1)&lt;Start_Date,0,IF(DATE($C102,H$95,1)&gt;DATE(YEAR(Expected_COD)+20,MONTH(Expected_COD),1),0,INDEX(Part_IV!$I$19:$I$38,$C102-Table_Year_1+IF(H$95&lt;=MONTH(Expected_COD),0,1),1))),0)</f>
        <v>0</v>
      </c>
      <c r="I102" s="110">
        <f>IF($X$6="yes",IF(DATE($C102,I$95,1)&lt;Start_Date,0,IF(DATE($C102,I$95,1)&gt;DATE(YEAR(Expected_COD)+20,MONTH(Expected_COD),1),0,INDEX(Part_IV!$I$19:$I$38,$C102-Table_Year_1+IF(I$95&lt;=MONTH(Expected_COD),0,1),1))),0)</f>
        <v>0</v>
      </c>
      <c r="J102" s="110">
        <f>IF($X$6="yes",IF(DATE($C102,J$95,1)&lt;Start_Date,0,IF(DATE($C102,J$95,1)&gt;DATE(YEAR(Expected_COD)+20,MONTH(Expected_COD),1),0,INDEX(Part_IV!$I$19:$I$38,$C102-Table_Year_1+IF(J$95&lt;=MONTH(Expected_COD),0,1),1))),0)</f>
        <v>0</v>
      </c>
      <c r="K102" s="110">
        <f>IF($X$6="yes",IF(DATE($C102,K$95,1)&lt;Start_Date,0,IF(DATE($C102,K$95,1)&gt;DATE(YEAR(Expected_COD)+20,MONTH(Expected_COD),1),0,INDEX(Part_IV!$I$19:$I$38,$C102-Table_Year_1+IF(K$95&lt;=MONTH(Expected_COD),0,1),1))),0)</f>
        <v>0</v>
      </c>
      <c r="L102" s="110">
        <f>IF($X$6="yes",IF(DATE($C102,L$95,1)&lt;Start_Date,0,IF(DATE($C102,L$95,1)&gt;DATE(YEAR(Expected_COD)+20,MONTH(Expected_COD),1),0,INDEX(Part_IV!$I$19:$I$38,$C102-Table_Year_1+IF(L$95&lt;=MONTH(Expected_COD),0,1),1))),0)</f>
        <v>0</v>
      </c>
      <c r="M102" s="110">
        <f>IF($X$6="yes",IF(DATE($C102,M$95,1)&lt;Start_Date,0,IF(DATE($C102,M$95,1)&gt;DATE(YEAR(Expected_COD)+20,MONTH(Expected_COD),1),0,INDEX(Part_IV!$I$19:$I$38,$C102-Table_Year_1+IF(M$95&lt;=MONTH(Expected_COD),0,1),1))),0)</f>
        <v>0</v>
      </c>
      <c r="N102" s="110">
        <f>IF($X$6="yes",IF(DATE($C102,N$95,1)&lt;Start_Date,0,IF(DATE($C102,N$95,1)&gt;DATE(YEAR(Expected_COD)+20,MONTH(Expected_COD),1),0,INDEX(Part_IV!$I$19:$I$38,$C102-Table_Year_1+IF(N$95&lt;=MONTH(Expected_COD),0,1),1))),0)</f>
        <v>0</v>
      </c>
      <c r="O102" s="110">
        <f>IF($X$6="yes",IF(DATE($C102,O$95,1)&lt;Start_Date,0,IF(DATE($C102,O$95,1)&gt;DATE(YEAR(Expected_COD)+20,MONTH(Expected_COD),1),0,INDEX(Part_IV!$I$19:$I$38,$C102-Table_Year_1+IF(O$95&lt;=MONTH(Expected_COD),0,1),1))),0)</f>
        <v>0</v>
      </c>
      <c r="P102" s="36"/>
      <c r="Q102" s="112"/>
      <c r="R102" s="11"/>
      <c r="S102" s="4"/>
      <c r="T102" s="17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5">
      <c r="A103" s="4"/>
      <c r="B103" s="10"/>
      <c r="C103" s="94">
        <f t="shared" si="9"/>
        <v>2027</v>
      </c>
      <c r="D103" s="110">
        <f>IF($X$6="yes",IF(DATE($C103,D$95,1)&lt;Start_Date,0,IF(DATE($C103,D$95,1)&gt;DATE(YEAR(Expected_COD)+20,MONTH(Expected_COD),1),0,INDEX(Part_IV!$I$19:$I$38,$C103-Table_Year_1+IF(D$95&lt;=MONTH(Expected_COD),0,1),1))),0)</f>
        <v>0</v>
      </c>
      <c r="E103" s="110">
        <f>IF($X$6="yes",IF(DATE($C103,E$95,1)&lt;Start_Date,0,IF(DATE($C103,E$95,1)&gt;DATE(YEAR(Expected_COD)+20,MONTH(Expected_COD),1),0,INDEX(Part_IV!$I$19:$I$38,$C103-Table_Year_1+IF(E$95&lt;=MONTH(Expected_COD),0,1),1))),0)</f>
        <v>0</v>
      </c>
      <c r="F103" s="110">
        <f>IF($X$6="yes",IF(DATE($C103,F$95,1)&lt;Start_Date,0,IF(DATE($C103,F$95,1)&gt;DATE(YEAR(Expected_COD)+20,MONTH(Expected_COD),1),0,INDEX(Part_IV!$I$19:$I$38,$C103-Table_Year_1+IF(F$95&lt;=MONTH(Expected_COD),0,1),1))),0)</f>
        <v>0</v>
      </c>
      <c r="G103" s="110">
        <f>IF($X$6="yes",IF(DATE($C103,G$95,1)&lt;Start_Date,0,IF(DATE($C103,G$95,1)&gt;DATE(YEAR(Expected_COD)+20,MONTH(Expected_COD),1),0,INDEX(Part_IV!$I$19:$I$38,$C103-Table_Year_1+IF(G$95&lt;=MONTH(Expected_COD),0,1),1))),0)</f>
        <v>0</v>
      </c>
      <c r="H103" s="110">
        <f>IF($X$6="yes",IF(DATE($C103,H$95,1)&lt;Start_Date,0,IF(DATE($C103,H$95,1)&gt;DATE(YEAR(Expected_COD)+20,MONTH(Expected_COD),1),0,INDEX(Part_IV!$I$19:$I$38,$C103-Table_Year_1+IF(H$95&lt;=MONTH(Expected_COD),0,1),1))),0)</f>
        <v>0</v>
      </c>
      <c r="I103" s="110">
        <f>IF($X$6="yes",IF(DATE($C103,I$95,1)&lt;Start_Date,0,IF(DATE($C103,I$95,1)&gt;DATE(YEAR(Expected_COD)+20,MONTH(Expected_COD),1),0,INDEX(Part_IV!$I$19:$I$38,$C103-Table_Year_1+IF(I$95&lt;=MONTH(Expected_COD),0,1),1))),0)</f>
        <v>0</v>
      </c>
      <c r="J103" s="110">
        <f>IF($X$6="yes",IF(DATE($C103,J$95,1)&lt;Start_Date,0,IF(DATE($C103,J$95,1)&gt;DATE(YEAR(Expected_COD)+20,MONTH(Expected_COD),1),0,INDEX(Part_IV!$I$19:$I$38,$C103-Table_Year_1+IF(J$95&lt;=MONTH(Expected_COD),0,1),1))),0)</f>
        <v>0</v>
      </c>
      <c r="K103" s="110">
        <f>IF($X$6="yes",IF(DATE($C103,K$95,1)&lt;Start_Date,0,IF(DATE($C103,K$95,1)&gt;DATE(YEAR(Expected_COD)+20,MONTH(Expected_COD),1),0,INDEX(Part_IV!$I$19:$I$38,$C103-Table_Year_1+IF(K$95&lt;=MONTH(Expected_COD),0,1),1))),0)</f>
        <v>0</v>
      </c>
      <c r="L103" s="110">
        <f>IF($X$6="yes",IF(DATE($C103,L$95,1)&lt;Start_Date,0,IF(DATE($C103,L$95,1)&gt;DATE(YEAR(Expected_COD)+20,MONTH(Expected_COD),1),0,INDEX(Part_IV!$I$19:$I$38,$C103-Table_Year_1+IF(L$95&lt;=MONTH(Expected_COD),0,1),1))),0)</f>
        <v>0</v>
      </c>
      <c r="M103" s="110">
        <f>IF($X$6="yes",IF(DATE($C103,M$95,1)&lt;Start_Date,0,IF(DATE($C103,M$95,1)&gt;DATE(YEAR(Expected_COD)+20,MONTH(Expected_COD),1),0,INDEX(Part_IV!$I$19:$I$38,$C103-Table_Year_1+IF(M$95&lt;=MONTH(Expected_COD),0,1),1))),0)</f>
        <v>0</v>
      </c>
      <c r="N103" s="110">
        <f>IF($X$6="yes",IF(DATE($C103,N$95,1)&lt;Start_Date,0,IF(DATE($C103,N$95,1)&gt;DATE(YEAR(Expected_COD)+20,MONTH(Expected_COD),1),0,INDEX(Part_IV!$I$19:$I$38,$C103-Table_Year_1+IF(N$95&lt;=MONTH(Expected_COD),0,1),1))),0)</f>
        <v>0</v>
      </c>
      <c r="O103" s="110">
        <f>IF($X$6="yes",IF(DATE($C103,O$95,1)&lt;Start_Date,0,IF(DATE($C103,O$95,1)&gt;DATE(YEAR(Expected_COD)+20,MONTH(Expected_COD),1),0,INDEX(Part_IV!$I$19:$I$38,$C103-Table_Year_1+IF(O$95&lt;=MONTH(Expected_COD),0,1),1))),0)</f>
        <v>0</v>
      </c>
      <c r="P103" s="36"/>
      <c r="Q103" s="112"/>
      <c r="R103" s="11"/>
      <c r="S103" s="4"/>
      <c r="T103" s="17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5">
      <c r="A104" s="4"/>
      <c r="B104" s="10"/>
      <c r="C104" s="94">
        <f t="shared" si="9"/>
        <v>2028</v>
      </c>
      <c r="D104" s="110">
        <f>IF($X$6="yes",IF(DATE($C104,D$95,1)&lt;Start_Date,0,IF(DATE($C104,D$95,1)&gt;DATE(YEAR(Expected_COD)+20,MONTH(Expected_COD),1),0,INDEX(Part_IV!$I$19:$I$38,$C104-Table_Year_1+IF(D$95&lt;=MONTH(Expected_COD),0,1),1))),0)</f>
        <v>0</v>
      </c>
      <c r="E104" s="110">
        <f>IF($X$6="yes",IF(DATE($C104,E$95,1)&lt;Start_Date,0,IF(DATE($C104,E$95,1)&gt;DATE(YEAR(Expected_COD)+20,MONTH(Expected_COD),1),0,INDEX(Part_IV!$I$19:$I$38,$C104-Table_Year_1+IF(E$95&lt;=MONTH(Expected_COD),0,1),1))),0)</f>
        <v>0</v>
      </c>
      <c r="F104" s="110">
        <f>IF($X$6="yes",IF(DATE($C104,F$95,1)&lt;Start_Date,0,IF(DATE($C104,F$95,1)&gt;DATE(YEAR(Expected_COD)+20,MONTH(Expected_COD),1),0,INDEX(Part_IV!$I$19:$I$38,$C104-Table_Year_1+IF(F$95&lt;=MONTH(Expected_COD),0,1),1))),0)</f>
        <v>0</v>
      </c>
      <c r="G104" s="110">
        <f>IF($X$6="yes",IF(DATE($C104,G$95,1)&lt;Start_Date,0,IF(DATE($C104,G$95,1)&gt;DATE(YEAR(Expected_COD)+20,MONTH(Expected_COD),1),0,INDEX(Part_IV!$I$19:$I$38,$C104-Table_Year_1+IF(G$95&lt;=MONTH(Expected_COD),0,1),1))),0)</f>
        <v>0</v>
      </c>
      <c r="H104" s="110">
        <f>IF($X$6="yes",IF(DATE($C104,H$95,1)&lt;Start_Date,0,IF(DATE($C104,H$95,1)&gt;DATE(YEAR(Expected_COD)+20,MONTH(Expected_COD),1),0,INDEX(Part_IV!$I$19:$I$38,$C104-Table_Year_1+IF(H$95&lt;=MONTH(Expected_COD),0,1),1))),0)</f>
        <v>0</v>
      </c>
      <c r="I104" s="110">
        <f>IF($X$6="yes",IF(DATE($C104,I$95,1)&lt;Start_Date,0,IF(DATE($C104,I$95,1)&gt;DATE(YEAR(Expected_COD)+20,MONTH(Expected_COD),1),0,INDEX(Part_IV!$I$19:$I$38,$C104-Table_Year_1+IF(I$95&lt;=MONTH(Expected_COD),0,1),1))),0)</f>
        <v>0</v>
      </c>
      <c r="J104" s="110">
        <f>IF($X$6="yes",IF(DATE($C104,J$95,1)&lt;Start_Date,0,IF(DATE($C104,J$95,1)&gt;DATE(YEAR(Expected_COD)+20,MONTH(Expected_COD),1),0,INDEX(Part_IV!$I$19:$I$38,$C104-Table_Year_1+IF(J$95&lt;=MONTH(Expected_COD),0,1),1))),0)</f>
        <v>0</v>
      </c>
      <c r="K104" s="110">
        <f>IF($X$6="yes",IF(DATE($C104,K$95,1)&lt;Start_Date,0,IF(DATE($C104,K$95,1)&gt;DATE(YEAR(Expected_COD)+20,MONTH(Expected_COD),1),0,INDEX(Part_IV!$I$19:$I$38,$C104-Table_Year_1+IF(K$95&lt;=MONTH(Expected_COD),0,1),1))),0)</f>
        <v>0</v>
      </c>
      <c r="L104" s="110">
        <f>IF($X$6="yes",IF(DATE($C104,L$95,1)&lt;Start_Date,0,IF(DATE($C104,L$95,1)&gt;DATE(YEAR(Expected_COD)+20,MONTH(Expected_COD),1),0,INDEX(Part_IV!$I$19:$I$38,$C104-Table_Year_1+IF(L$95&lt;=MONTH(Expected_COD),0,1),1))),0)</f>
        <v>0</v>
      </c>
      <c r="M104" s="110">
        <f>IF($X$6="yes",IF(DATE($C104,M$95,1)&lt;Start_Date,0,IF(DATE($C104,M$95,1)&gt;DATE(YEAR(Expected_COD)+20,MONTH(Expected_COD),1),0,INDEX(Part_IV!$I$19:$I$38,$C104-Table_Year_1+IF(M$95&lt;=MONTH(Expected_COD),0,1),1))),0)</f>
        <v>0</v>
      </c>
      <c r="N104" s="110">
        <f>IF($X$6="yes",IF(DATE($C104,N$95,1)&lt;Start_Date,0,IF(DATE($C104,N$95,1)&gt;DATE(YEAR(Expected_COD)+20,MONTH(Expected_COD),1),0,INDEX(Part_IV!$I$19:$I$38,$C104-Table_Year_1+IF(N$95&lt;=MONTH(Expected_COD),0,1),1))),0)</f>
        <v>0</v>
      </c>
      <c r="O104" s="110">
        <f>IF($X$6="yes",IF(DATE($C104,O$95,1)&lt;Start_Date,0,IF(DATE($C104,O$95,1)&gt;DATE(YEAR(Expected_COD)+20,MONTH(Expected_COD),1),0,INDEX(Part_IV!$I$19:$I$38,$C104-Table_Year_1+IF(O$95&lt;=MONTH(Expected_COD),0,1),1))),0)</f>
        <v>0</v>
      </c>
      <c r="P104" s="36"/>
      <c r="Q104" s="112"/>
      <c r="R104" s="11"/>
      <c r="S104" s="4"/>
      <c r="T104" s="17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5">
      <c r="A105" s="4"/>
      <c r="B105" s="10"/>
      <c r="C105" s="94">
        <f t="shared" si="9"/>
        <v>2029</v>
      </c>
      <c r="D105" s="110">
        <f>IF($X$6="yes",IF(DATE($C105,D$95,1)&lt;Start_Date,0,IF(DATE($C105,D$95,1)&gt;DATE(YEAR(Expected_COD)+20,MONTH(Expected_COD),1),0,INDEX(Part_IV!$I$19:$I$38,$C105-Table_Year_1+IF(D$95&lt;=MONTH(Expected_COD),0,1),1))),0)</f>
        <v>0</v>
      </c>
      <c r="E105" s="110">
        <f>IF($X$6="yes",IF(DATE($C105,E$95,1)&lt;Start_Date,0,IF(DATE($C105,E$95,1)&gt;DATE(YEAR(Expected_COD)+20,MONTH(Expected_COD),1),0,INDEX(Part_IV!$I$19:$I$38,$C105-Table_Year_1+IF(E$95&lt;=MONTH(Expected_COD),0,1),1))),0)</f>
        <v>0</v>
      </c>
      <c r="F105" s="110">
        <f>IF($X$6="yes",IF(DATE($C105,F$95,1)&lt;Start_Date,0,IF(DATE($C105,F$95,1)&gt;DATE(YEAR(Expected_COD)+20,MONTH(Expected_COD),1),0,INDEX(Part_IV!$I$19:$I$38,$C105-Table_Year_1+IF(F$95&lt;=MONTH(Expected_COD),0,1),1))),0)</f>
        <v>0</v>
      </c>
      <c r="G105" s="110">
        <f>IF($X$6="yes",IF(DATE($C105,G$95,1)&lt;Start_Date,0,IF(DATE($C105,G$95,1)&gt;DATE(YEAR(Expected_COD)+20,MONTH(Expected_COD),1),0,INDEX(Part_IV!$I$19:$I$38,$C105-Table_Year_1+IF(G$95&lt;=MONTH(Expected_COD),0,1),1))),0)</f>
        <v>0</v>
      </c>
      <c r="H105" s="110">
        <f>IF($X$6="yes",IF(DATE($C105,H$95,1)&lt;Start_Date,0,IF(DATE($C105,H$95,1)&gt;DATE(YEAR(Expected_COD)+20,MONTH(Expected_COD),1),0,INDEX(Part_IV!$I$19:$I$38,$C105-Table_Year_1+IF(H$95&lt;=MONTH(Expected_COD),0,1),1))),0)</f>
        <v>0</v>
      </c>
      <c r="I105" s="110">
        <f>IF($X$6="yes",IF(DATE($C105,I$95,1)&lt;Start_Date,0,IF(DATE($C105,I$95,1)&gt;DATE(YEAR(Expected_COD)+20,MONTH(Expected_COD),1),0,INDEX(Part_IV!$I$19:$I$38,$C105-Table_Year_1+IF(I$95&lt;=MONTH(Expected_COD),0,1),1))),0)</f>
        <v>0</v>
      </c>
      <c r="J105" s="110">
        <f>IF($X$6="yes",IF(DATE($C105,J$95,1)&lt;Start_Date,0,IF(DATE($C105,J$95,1)&gt;DATE(YEAR(Expected_COD)+20,MONTH(Expected_COD),1),0,INDEX(Part_IV!$I$19:$I$38,$C105-Table_Year_1+IF(J$95&lt;=MONTH(Expected_COD),0,1),1))),0)</f>
        <v>0</v>
      </c>
      <c r="K105" s="110">
        <f>IF($X$6="yes",IF(DATE($C105,K$95,1)&lt;Start_Date,0,IF(DATE($C105,K$95,1)&gt;DATE(YEAR(Expected_COD)+20,MONTH(Expected_COD),1),0,INDEX(Part_IV!$I$19:$I$38,$C105-Table_Year_1+IF(K$95&lt;=MONTH(Expected_COD),0,1),1))),0)</f>
        <v>0</v>
      </c>
      <c r="L105" s="110">
        <f>IF($X$6="yes",IF(DATE($C105,L$95,1)&lt;Start_Date,0,IF(DATE($C105,L$95,1)&gt;DATE(YEAR(Expected_COD)+20,MONTH(Expected_COD),1),0,INDEX(Part_IV!$I$19:$I$38,$C105-Table_Year_1+IF(L$95&lt;=MONTH(Expected_COD),0,1),1))),0)</f>
        <v>0</v>
      </c>
      <c r="M105" s="110">
        <f>IF($X$6="yes",IF(DATE($C105,M$95,1)&lt;Start_Date,0,IF(DATE($C105,M$95,1)&gt;DATE(YEAR(Expected_COD)+20,MONTH(Expected_COD),1),0,INDEX(Part_IV!$I$19:$I$38,$C105-Table_Year_1+IF(M$95&lt;=MONTH(Expected_COD),0,1),1))),0)</f>
        <v>0</v>
      </c>
      <c r="N105" s="110">
        <f>IF($X$6="yes",IF(DATE($C105,N$95,1)&lt;Start_Date,0,IF(DATE($C105,N$95,1)&gt;DATE(YEAR(Expected_COD)+20,MONTH(Expected_COD),1),0,INDEX(Part_IV!$I$19:$I$38,$C105-Table_Year_1+IF(N$95&lt;=MONTH(Expected_COD),0,1),1))),0)</f>
        <v>0</v>
      </c>
      <c r="O105" s="110">
        <f>IF($X$6="yes",IF(DATE($C105,O$95,1)&lt;Start_Date,0,IF(DATE($C105,O$95,1)&gt;DATE(YEAR(Expected_COD)+20,MONTH(Expected_COD),1),0,INDEX(Part_IV!$I$19:$I$38,$C105-Table_Year_1+IF(O$95&lt;=MONTH(Expected_COD),0,1),1))),0)</f>
        <v>0</v>
      </c>
      <c r="P105" s="36"/>
      <c r="Q105" s="112"/>
      <c r="R105" s="11"/>
      <c r="S105" s="4"/>
      <c r="T105" s="17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4"/>
      <c r="B106" s="10"/>
      <c r="C106" s="94">
        <f t="shared" si="9"/>
        <v>2030</v>
      </c>
      <c r="D106" s="110">
        <f>IF($X$6="yes",IF(DATE($C106,D$95,1)&lt;Start_Date,0,IF(DATE($C106,D$95,1)&gt;DATE(YEAR(Expected_COD)+20,MONTH(Expected_COD),1),0,INDEX(Part_IV!$I$19:$I$38,$C106-Table_Year_1+IF(D$95&lt;=MONTH(Expected_COD),0,1),1))),0)</f>
        <v>0</v>
      </c>
      <c r="E106" s="110">
        <f>IF($X$6="yes",IF(DATE($C106,E$95,1)&lt;Start_Date,0,IF(DATE($C106,E$95,1)&gt;DATE(YEAR(Expected_COD)+20,MONTH(Expected_COD),1),0,INDEX(Part_IV!$I$19:$I$38,$C106-Table_Year_1+IF(E$95&lt;=MONTH(Expected_COD),0,1),1))),0)</f>
        <v>0</v>
      </c>
      <c r="F106" s="110">
        <f>IF($X$6="yes",IF(DATE($C106,F$95,1)&lt;Start_Date,0,IF(DATE($C106,F$95,1)&gt;DATE(YEAR(Expected_COD)+20,MONTH(Expected_COD),1),0,INDEX(Part_IV!$I$19:$I$38,$C106-Table_Year_1+IF(F$95&lt;=MONTH(Expected_COD),0,1),1))),0)</f>
        <v>0</v>
      </c>
      <c r="G106" s="110">
        <f>IF($X$6="yes",IF(DATE($C106,G$95,1)&lt;Start_Date,0,IF(DATE($C106,G$95,1)&gt;DATE(YEAR(Expected_COD)+20,MONTH(Expected_COD),1),0,INDEX(Part_IV!$I$19:$I$38,$C106-Table_Year_1+IF(G$95&lt;=MONTH(Expected_COD),0,1),1))),0)</f>
        <v>0</v>
      </c>
      <c r="H106" s="110">
        <f>IF($X$6="yes",IF(DATE($C106,H$95,1)&lt;Start_Date,0,IF(DATE($C106,H$95,1)&gt;DATE(YEAR(Expected_COD)+20,MONTH(Expected_COD),1),0,INDEX(Part_IV!$I$19:$I$38,$C106-Table_Year_1+IF(H$95&lt;=MONTH(Expected_COD),0,1),1))),0)</f>
        <v>0</v>
      </c>
      <c r="I106" s="110">
        <f>IF($X$6="yes",IF(DATE($C106,I$95,1)&lt;Start_Date,0,IF(DATE($C106,I$95,1)&gt;DATE(YEAR(Expected_COD)+20,MONTH(Expected_COD),1),0,INDEX(Part_IV!$I$19:$I$38,$C106-Table_Year_1+IF(I$95&lt;=MONTH(Expected_COD),0,1),1))),0)</f>
        <v>0</v>
      </c>
      <c r="J106" s="110">
        <f>IF($X$6="yes",IF(DATE($C106,J$95,1)&lt;Start_Date,0,IF(DATE($C106,J$95,1)&gt;DATE(YEAR(Expected_COD)+20,MONTH(Expected_COD),1),0,INDEX(Part_IV!$I$19:$I$38,$C106-Table_Year_1+IF(J$95&lt;=MONTH(Expected_COD),0,1),1))),0)</f>
        <v>0</v>
      </c>
      <c r="K106" s="110">
        <f>IF($X$6="yes",IF(DATE($C106,K$95,1)&lt;Start_Date,0,IF(DATE($C106,K$95,1)&gt;DATE(YEAR(Expected_COD)+20,MONTH(Expected_COD),1),0,INDEX(Part_IV!$I$19:$I$38,$C106-Table_Year_1+IF(K$95&lt;=MONTH(Expected_COD),0,1),1))),0)</f>
        <v>0</v>
      </c>
      <c r="L106" s="110">
        <f>IF($X$6="yes",IF(DATE($C106,L$95,1)&lt;Start_Date,0,IF(DATE($C106,L$95,1)&gt;DATE(YEAR(Expected_COD)+20,MONTH(Expected_COD),1),0,INDEX(Part_IV!$I$19:$I$38,$C106-Table_Year_1+IF(L$95&lt;=MONTH(Expected_COD),0,1),1))),0)</f>
        <v>0</v>
      </c>
      <c r="M106" s="110">
        <f>IF($X$6="yes",IF(DATE($C106,M$95,1)&lt;Start_Date,0,IF(DATE($C106,M$95,1)&gt;DATE(YEAR(Expected_COD)+20,MONTH(Expected_COD),1),0,INDEX(Part_IV!$I$19:$I$38,$C106-Table_Year_1+IF(M$95&lt;=MONTH(Expected_COD),0,1),1))),0)</f>
        <v>0</v>
      </c>
      <c r="N106" s="110">
        <f>IF($X$6="yes",IF(DATE($C106,N$95,1)&lt;Start_Date,0,IF(DATE($C106,N$95,1)&gt;DATE(YEAR(Expected_COD)+20,MONTH(Expected_COD),1),0,INDEX(Part_IV!$I$19:$I$38,$C106-Table_Year_1+IF(N$95&lt;=MONTH(Expected_COD),0,1),1))),0)</f>
        <v>0</v>
      </c>
      <c r="O106" s="110">
        <f>IF($X$6="yes",IF(DATE($C106,O$95,1)&lt;Start_Date,0,IF(DATE($C106,O$95,1)&gt;DATE(YEAR(Expected_COD)+20,MONTH(Expected_COD),1),0,INDEX(Part_IV!$I$19:$I$38,$C106-Table_Year_1+IF(O$95&lt;=MONTH(Expected_COD),0,1),1))),0)</f>
        <v>0</v>
      </c>
      <c r="P106" s="36"/>
      <c r="Q106" s="112"/>
      <c r="R106" s="11"/>
      <c r="S106" s="4"/>
      <c r="T106" s="17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4"/>
      <c r="B107" s="10"/>
      <c r="C107" s="94">
        <f t="shared" si="9"/>
        <v>2031</v>
      </c>
      <c r="D107" s="110">
        <f>IF($X$6="yes",IF(DATE($C107,D$95,1)&lt;Start_Date,0,IF(DATE($C107,D$95,1)&gt;DATE(YEAR(Expected_COD)+20,MONTH(Expected_COD),1),0,INDEX(Part_IV!$I$19:$I$38,$C107-Table_Year_1+IF(D$95&lt;=MONTH(Expected_COD),0,1),1))),0)</f>
        <v>0</v>
      </c>
      <c r="E107" s="110">
        <f>IF($X$6="yes",IF(DATE($C107,E$95,1)&lt;Start_Date,0,IF(DATE($C107,E$95,1)&gt;DATE(YEAR(Expected_COD)+20,MONTH(Expected_COD),1),0,INDEX(Part_IV!$I$19:$I$38,$C107-Table_Year_1+IF(E$95&lt;=MONTH(Expected_COD),0,1),1))),0)</f>
        <v>0</v>
      </c>
      <c r="F107" s="110">
        <f>IF($X$6="yes",IF(DATE($C107,F$95,1)&lt;Start_Date,0,IF(DATE($C107,F$95,1)&gt;DATE(YEAR(Expected_COD)+20,MONTH(Expected_COD),1),0,INDEX(Part_IV!$I$19:$I$38,$C107-Table_Year_1+IF(F$95&lt;=MONTH(Expected_COD),0,1),1))),0)</f>
        <v>0</v>
      </c>
      <c r="G107" s="110">
        <f>IF($X$6="yes",IF(DATE($C107,G$95,1)&lt;Start_Date,0,IF(DATE($C107,G$95,1)&gt;DATE(YEAR(Expected_COD)+20,MONTH(Expected_COD),1),0,INDEX(Part_IV!$I$19:$I$38,$C107-Table_Year_1+IF(G$95&lt;=MONTH(Expected_COD),0,1),1))),0)</f>
        <v>0</v>
      </c>
      <c r="H107" s="110">
        <f>IF($X$6="yes",IF(DATE($C107,H$95,1)&lt;Start_Date,0,IF(DATE($C107,H$95,1)&gt;DATE(YEAR(Expected_COD)+20,MONTH(Expected_COD),1),0,INDEX(Part_IV!$I$19:$I$38,$C107-Table_Year_1+IF(H$95&lt;=MONTH(Expected_COD),0,1),1))),0)</f>
        <v>0</v>
      </c>
      <c r="I107" s="110">
        <f>IF($X$6="yes",IF(DATE($C107,I$95,1)&lt;Start_Date,0,IF(DATE($C107,I$95,1)&gt;DATE(YEAR(Expected_COD)+20,MONTH(Expected_COD),1),0,INDEX(Part_IV!$I$19:$I$38,$C107-Table_Year_1+IF(I$95&lt;=MONTH(Expected_COD),0,1),1))),0)</f>
        <v>0</v>
      </c>
      <c r="J107" s="110">
        <f>IF($X$6="yes",IF(DATE($C107,J$95,1)&lt;Start_Date,0,IF(DATE($C107,J$95,1)&gt;DATE(YEAR(Expected_COD)+20,MONTH(Expected_COD),1),0,INDEX(Part_IV!$I$19:$I$38,$C107-Table_Year_1+IF(J$95&lt;=MONTH(Expected_COD),0,1),1))),0)</f>
        <v>0</v>
      </c>
      <c r="K107" s="110">
        <f>IF($X$6="yes",IF(DATE($C107,K$95,1)&lt;Start_Date,0,IF(DATE($C107,K$95,1)&gt;DATE(YEAR(Expected_COD)+20,MONTH(Expected_COD),1),0,INDEX(Part_IV!$I$19:$I$38,$C107-Table_Year_1+IF(K$95&lt;=MONTH(Expected_COD),0,1),1))),0)</f>
        <v>0</v>
      </c>
      <c r="L107" s="110">
        <f>IF($X$6="yes",IF(DATE($C107,L$95,1)&lt;Start_Date,0,IF(DATE($C107,L$95,1)&gt;DATE(YEAR(Expected_COD)+20,MONTH(Expected_COD),1),0,INDEX(Part_IV!$I$19:$I$38,$C107-Table_Year_1+IF(L$95&lt;=MONTH(Expected_COD),0,1),1))),0)</f>
        <v>0</v>
      </c>
      <c r="M107" s="110">
        <f>IF($X$6="yes",IF(DATE($C107,M$95,1)&lt;Start_Date,0,IF(DATE($C107,M$95,1)&gt;DATE(YEAR(Expected_COD)+20,MONTH(Expected_COD),1),0,INDEX(Part_IV!$I$19:$I$38,$C107-Table_Year_1+IF(M$95&lt;=MONTH(Expected_COD),0,1),1))),0)</f>
        <v>0</v>
      </c>
      <c r="N107" s="110">
        <f>IF($X$6="yes",IF(DATE($C107,N$95,1)&lt;Start_Date,0,IF(DATE($C107,N$95,1)&gt;DATE(YEAR(Expected_COD)+20,MONTH(Expected_COD),1),0,INDEX(Part_IV!$I$19:$I$38,$C107-Table_Year_1+IF(N$95&lt;=MONTH(Expected_COD),0,1),1))),0)</f>
        <v>0</v>
      </c>
      <c r="O107" s="110">
        <f>IF($X$6="yes",IF(DATE($C107,O$95,1)&lt;Start_Date,0,IF(DATE($C107,O$95,1)&gt;DATE(YEAR(Expected_COD)+20,MONTH(Expected_COD),1),0,INDEX(Part_IV!$I$19:$I$38,$C107-Table_Year_1+IF(O$95&lt;=MONTH(Expected_COD),0,1),1))),0)</f>
        <v>0</v>
      </c>
      <c r="P107" s="36"/>
      <c r="Q107" s="112"/>
      <c r="R107" s="11"/>
      <c r="S107" s="4"/>
      <c r="T107" s="17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5">
      <c r="A108" s="4"/>
      <c r="B108" s="10"/>
      <c r="C108" s="94">
        <f t="shared" si="9"/>
        <v>2032</v>
      </c>
      <c r="D108" s="110">
        <f>IF($X$6="yes",IF(DATE($C108,D$95,1)&lt;Start_Date,0,IF(DATE($C108,D$95,1)&gt;DATE(YEAR(Expected_COD)+20,MONTH(Expected_COD),1),0,INDEX(Part_IV!$I$19:$I$38,$C108-Table_Year_1+IF(D$95&lt;=MONTH(Expected_COD),0,1),1))),0)</f>
        <v>0</v>
      </c>
      <c r="E108" s="110">
        <f>IF($X$6="yes",IF(DATE($C108,E$95,1)&lt;Start_Date,0,IF(DATE($C108,E$95,1)&gt;DATE(YEAR(Expected_COD)+20,MONTH(Expected_COD),1),0,INDEX(Part_IV!$I$19:$I$38,$C108-Table_Year_1+IF(E$95&lt;=MONTH(Expected_COD),0,1),1))),0)</f>
        <v>0</v>
      </c>
      <c r="F108" s="110">
        <f>IF($X$6="yes",IF(DATE($C108,F$95,1)&lt;Start_Date,0,IF(DATE($C108,F$95,1)&gt;DATE(YEAR(Expected_COD)+20,MONTH(Expected_COD),1),0,INDEX(Part_IV!$I$19:$I$38,$C108-Table_Year_1+IF(F$95&lt;=MONTH(Expected_COD),0,1),1))),0)</f>
        <v>0</v>
      </c>
      <c r="G108" s="110">
        <f>IF($X$6="yes",IF(DATE($C108,G$95,1)&lt;Start_Date,0,IF(DATE($C108,G$95,1)&gt;DATE(YEAR(Expected_COD)+20,MONTH(Expected_COD),1),0,INDEX(Part_IV!$I$19:$I$38,$C108-Table_Year_1+IF(G$95&lt;=MONTH(Expected_COD),0,1),1))),0)</f>
        <v>0</v>
      </c>
      <c r="H108" s="110">
        <f>IF($X$6="yes",IF(DATE($C108,H$95,1)&lt;Start_Date,0,IF(DATE($C108,H$95,1)&gt;DATE(YEAR(Expected_COD)+20,MONTH(Expected_COD),1),0,INDEX(Part_IV!$I$19:$I$38,$C108-Table_Year_1+IF(H$95&lt;=MONTH(Expected_COD),0,1),1))),0)</f>
        <v>0</v>
      </c>
      <c r="I108" s="110">
        <f>IF($X$6="yes",IF(DATE($C108,I$95,1)&lt;Start_Date,0,IF(DATE($C108,I$95,1)&gt;DATE(YEAR(Expected_COD)+20,MONTH(Expected_COD),1),0,INDEX(Part_IV!$I$19:$I$38,$C108-Table_Year_1+IF(I$95&lt;=MONTH(Expected_COD),0,1),1))),0)</f>
        <v>0</v>
      </c>
      <c r="J108" s="110">
        <f>IF($X$6="yes",IF(DATE($C108,J$95,1)&lt;Start_Date,0,IF(DATE($C108,J$95,1)&gt;DATE(YEAR(Expected_COD)+20,MONTH(Expected_COD),1),0,INDEX(Part_IV!$I$19:$I$38,$C108-Table_Year_1+IF(J$95&lt;=MONTH(Expected_COD),0,1),1))),0)</f>
        <v>0</v>
      </c>
      <c r="K108" s="110">
        <f>IF($X$6="yes",IF(DATE($C108,K$95,1)&lt;Start_Date,0,IF(DATE($C108,K$95,1)&gt;DATE(YEAR(Expected_COD)+20,MONTH(Expected_COD),1),0,INDEX(Part_IV!$I$19:$I$38,$C108-Table_Year_1+IF(K$95&lt;=MONTH(Expected_COD),0,1),1))),0)</f>
        <v>0</v>
      </c>
      <c r="L108" s="110">
        <f>IF($X$6="yes",IF(DATE($C108,L$95,1)&lt;Start_Date,0,IF(DATE($C108,L$95,1)&gt;DATE(YEAR(Expected_COD)+20,MONTH(Expected_COD),1),0,INDEX(Part_IV!$I$19:$I$38,$C108-Table_Year_1+IF(L$95&lt;=MONTH(Expected_COD),0,1),1))),0)</f>
        <v>0</v>
      </c>
      <c r="M108" s="110">
        <f>IF($X$6="yes",IF(DATE($C108,M$95,1)&lt;Start_Date,0,IF(DATE($C108,M$95,1)&gt;DATE(YEAR(Expected_COD)+20,MONTH(Expected_COD),1),0,INDEX(Part_IV!$I$19:$I$38,$C108-Table_Year_1+IF(M$95&lt;=MONTH(Expected_COD),0,1),1))),0)</f>
        <v>0</v>
      </c>
      <c r="N108" s="110">
        <f>IF($X$6="yes",IF(DATE($C108,N$95,1)&lt;Start_Date,0,IF(DATE($C108,N$95,1)&gt;DATE(YEAR(Expected_COD)+20,MONTH(Expected_COD),1),0,INDEX(Part_IV!$I$19:$I$38,$C108-Table_Year_1+IF(N$95&lt;=MONTH(Expected_COD),0,1),1))),0)</f>
        <v>0</v>
      </c>
      <c r="O108" s="110">
        <f>IF($X$6="yes",IF(DATE($C108,O$95,1)&lt;Start_Date,0,IF(DATE($C108,O$95,1)&gt;DATE(YEAR(Expected_COD)+20,MONTH(Expected_COD),1),0,INDEX(Part_IV!$I$19:$I$38,$C108-Table_Year_1+IF(O$95&lt;=MONTH(Expected_COD),0,1),1))),0)</f>
        <v>0</v>
      </c>
      <c r="P108" s="36"/>
      <c r="Q108" s="112"/>
      <c r="R108" s="11"/>
      <c r="S108" s="4"/>
      <c r="T108" s="17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5">
      <c r="A109" s="4"/>
      <c r="B109" s="10"/>
      <c r="C109" s="94">
        <f t="shared" si="9"/>
        <v>2033</v>
      </c>
      <c r="D109" s="110">
        <f>IF($X$6="yes",IF(DATE($C109,D$95,1)&lt;Start_Date,0,IF(DATE($C109,D$95,1)&gt;DATE(YEAR(Expected_COD)+20,MONTH(Expected_COD),1),0,INDEX(Part_IV!$I$19:$I$38,$C109-Table_Year_1+IF(D$95&lt;=MONTH(Expected_COD),0,1),1))),0)</f>
        <v>0</v>
      </c>
      <c r="E109" s="110">
        <f>IF($X$6="yes",IF(DATE($C109,E$95,1)&lt;Start_Date,0,IF(DATE($C109,E$95,1)&gt;DATE(YEAR(Expected_COD)+20,MONTH(Expected_COD),1),0,INDEX(Part_IV!$I$19:$I$38,$C109-Table_Year_1+IF(E$95&lt;=MONTH(Expected_COD),0,1),1))),0)</f>
        <v>0</v>
      </c>
      <c r="F109" s="110">
        <f>IF($X$6="yes",IF(DATE($C109,F$95,1)&lt;Start_Date,0,IF(DATE($C109,F$95,1)&gt;DATE(YEAR(Expected_COD)+20,MONTH(Expected_COD),1),0,INDEX(Part_IV!$I$19:$I$38,$C109-Table_Year_1+IF(F$95&lt;=MONTH(Expected_COD),0,1),1))),0)</f>
        <v>0</v>
      </c>
      <c r="G109" s="110">
        <f>IF($X$6="yes",IF(DATE($C109,G$95,1)&lt;Start_Date,0,IF(DATE($C109,G$95,1)&gt;DATE(YEAR(Expected_COD)+20,MONTH(Expected_COD),1),0,INDEX(Part_IV!$I$19:$I$38,$C109-Table_Year_1+IF(G$95&lt;=MONTH(Expected_COD),0,1),1))),0)</f>
        <v>0</v>
      </c>
      <c r="H109" s="110">
        <f>IF($X$6="yes",IF(DATE($C109,H$95,1)&lt;Start_Date,0,IF(DATE($C109,H$95,1)&gt;DATE(YEAR(Expected_COD)+20,MONTH(Expected_COD),1),0,INDEX(Part_IV!$I$19:$I$38,$C109-Table_Year_1+IF(H$95&lt;=MONTH(Expected_COD),0,1),1))),0)</f>
        <v>0</v>
      </c>
      <c r="I109" s="110">
        <f>IF($X$6="yes",IF(DATE($C109,I$95,1)&lt;Start_Date,0,IF(DATE($C109,I$95,1)&gt;DATE(YEAR(Expected_COD)+20,MONTH(Expected_COD),1),0,INDEX(Part_IV!$I$19:$I$38,$C109-Table_Year_1+IF(I$95&lt;=MONTH(Expected_COD),0,1),1))),0)</f>
        <v>0</v>
      </c>
      <c r="J109" s="110">
        <f>IF($X$6="yes",IF(DATE($C109,J$95,1)&lt;Start_Date,0,IF(DATE($C109,J$95,1)&gt;DATE(YEAR(Expected_COD)+20,MONTH(Expected_COD),1),0,INDEX(Part_IV!$I$19:$I$38,$C109-Table_Year_1+IF(J$95&lt;=MONTH(Expected_COD),0,1),1))),0)</f>
        <v>0</v>
      </c>
      <c r="K109" s="110">
        <f>IF($X$6="yes",IF(DATE($C109,K$95,1)&lt;Start_Date,0,IF(DATE($C109,K$95,1)&gt;DATE(YEAR(Expected_COD)+20,MONTH(Expected_COD),1),0,INDEX(Part_IV!$I$19:$I$38,$C109-Table_Year_1+IF(K$95&lt;=MONTH(Expected_COD),0,1),1))),0)</f>
        <v>0</v>
      </c>
      <c r="L109" s="110">
        <f>IF($X$6="yes",IF(DATE($C109,L$95,1)&lt;Start_Date,0,IF(DATE($C109,L$95,1)&gt;DATE(YEAR(Expected_COD)+20,MONTH(Expected_COD),1),0,INDEX(Part_IV!$I$19:$I$38,$C109-Table_Year_1+IF(L$95&lt;=MONTH(Expected_COD),0,1),1))),0)</f>
        <v>0</v>
      </c>
      <c r="M109" s="110">
        <f>IF($X$6="yes",IF(DATE($C109,M$95,1)&lt;Start_Date,0,IF(DATE($C109,M$95,1)&gt;DATE(YEAR(Expected_COD)+20,MONTH(Expected_COD),1),0,INDEX(Part_IV!$I$19:$I$38,$C109-Table_Year_1+IF(M$95&lt;=MONTH(Expected_COD),0,1),1))),0)</f>
        <v>0</v>
      </c>
      <c r="N109" s="110">
        <f>IF($X$6="yes",IF(DATE($C109,N$95,1)&lt;Start_Date,0,IF(DATE($C109,N$95,1)&gt;DATE(YEAR(Expected_COD)+20,MONTH(Expected_COD),1),0,INDEX(Part_IV!$I$19:$I$38,$C109-Table_Year_1+IF(N$95&lt;=MONTH(Expected_COD),0,1),1))),0)</f>
        <v>0</v>
      </c>
      <c r="O109" s="110">
        <f>IF($X$6="yes",IF(DATE($C109,O$95,1)&lt;Start_Date,0,IF(DATE($C109,O$95,1)&gt;DATE(YEAR(Expected_COD)+20,MONTH(Expected_COD),1),0,INDEX(Part_IV!$I$19:$I$38,$C109-Table_Year_1+IF(O$95&lt;=MONTH(Expected_COD),0,1),1))),0)</f>
        <v>0</v>
      </c>
      <c r="P109" s="36"/>
      <c r="Q109" s="112"/>
      <c r="R109" s="11"/>
      <c r="S109" s="4"/>
      <c r="T109" s="17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5">
      <c r="A110" s="4"/>
      <c r="B110" s="10"/>
      <c r="C110" s="94">
        <f t="shared" si="9"/>
        <v>2034</v>
      </c>
      <c r="D110" s="110">
        <f>IF($X$6="yes",IF(DATE($C110,D$95,1)&lt;Start_Date,0,IF(DATE($C110,D$95,1)&gt;DATE(YEAR(Expected_COD)+20,MONTH(Expected_COD),1),0,INDEX(Part_IV!$I$19:$I$38,$C110-Table_Year_1+IF(D$95&lt;=MONTH(Expected_COD),0,1),1))),0)</f>
        <v>0</v>
      </c>
      <c r="E110" s="110">
        <f>IF($X$6="yes",IF(DATE($C110,E$95,1)&lt;Start_Date,0,IF(DATE($C110,E$95,1)&gt;DATE(YEAR(Expected_COD)+20,MONTH(Expected_COD),1),0,INDEX(Part_IV!$I$19:$I$38,$C110-Table_Year_1+IF(E$95&lt;=MONTH(Expected_COD),0,1),1))),0)</f>
        <v>0</v>
      </c>
      <c r="F110" s="110">
        <f>IF($X$6="yes",IF(DATE($C110,F$95,1)&lt;Start_Date,0,IF(DATE($C110,F$95,1)&gt;DATE(YEAR(Expected_COD)+20,MONTH(Expected_COD),1),0,INDEX(Part_IV!$I$19:$I$38,$C110-Table_Year_1+IF(F$95&lt;=MONTH(Expected_COD),0,1),1))),0)</f>
        <v>0</v>
      </c>
      <c r="G110" s="110">
        <f>IF($X$6="yes",IF(DATE($C110,G$95,1)&lt;Start_Date,0,IF(DATE($C110,G$95,1)&gt;DATE(YEAR(Expected_COD)+20,MONTH(Expected_COD),1),0,INDEX(Part_IV!$I$19:$I$38,$C110-Table_Year_1+IF(G$95&lt;=MONTH(Expected_COD),0,1),1))),0)</f>
        <v>0</v>
      </c>
      <c r="H110" s="110">
        <f>IF($X$6="yes",IF(DATE($C110,H$95,1)&lt;Start_Date,0,IF(DATE($C110,H$95,1)&gt;DATE(YEAR(Expected_COD)+20,MONTH(Expected_COD),1),0,INDEX(Part_IV!$I$19:$I$38,$C110-Table_Year_1+IF(H$95&lt;=MONTH(Expected_COD),0,1),1))),0)</f>
        <v>0</v>
      </c>
      <c r="I110" s="110">
        <f>IF($X$6="yes",IF(DATE($C110,I$95,1)&lt;Start_Date,0,IF(DATE($C110,I$95,1)&gt;DATE(YEAR(Expected_COD)+20,MONTH(Expected_COD),1),0,INDEX(Part_IV!$I$19:$I$38,$C110-Table_Year_1+IF(I$95&lt;=MONTH(Expected_COD),0,1),1))),0)</f>
        <v>0</v>
      </c>
      <c r="J110" s="110">
        <f>IF($X$6="yes",IF(DATE($C110,J$95,1)&lt;Start_Date,0,IF(DATE($C110,J$95,1)&gt;DATE(YEAR(Expected_COD)+20,MONTH(Expected_COD),1),0,INDEX(Part_IV!$I$19:$I$38,$C110-Table_Year_1+IF(J$95&lt;=MONTH(Expected_COD),0,1),1))),0)</f>
        <v>0</v>
      </c>
      <c r="K110" s="110">
        <f>IF($X$6="yes",IF(DATE($C110,K$95,1)&lt;Start_Date,0,IF(DATE($C110,K$95,1)&gt;DATE(YEAR(Expected_COD)+20,MONTH(Expected_COD),1),0,INDEX(Part_IV!$I$19:$I$38,$C110-Table_Year_1+IF(K$95&lt;=MONTH(Expected_COD),0,1),1))),0)</f>
        <v>0</v>
      </c>
      <c r="L110" s="110">
        <f>IF($X$6="yes",IF(DATE($C110,L$95,1)&lt;Start_Date,0,IF(DATE($C110,L$95,1)&gt;DATE(YEAR(Expected_COD)+20,MONTH(Expected_COD),1),0,INDEX(Part_IV!$I$19:$I$38,$C110-Table_Year_1+IF(L$95&lt;=MONTH(Expected_COD),0,1),1))),0)</f>
        <v>0</v>
      </c>
      <c r="M110" s="110">
        <f>IF($X$6="yes",IF(DATE($C110,M$95,1)&lt;Start_Date,0,IF(DATE($C110,M$95,1)&gt;DATE(YEAR(Expected_COD)+20,MONTH(Expected_COD),1),0,INDEX(Part_IV!$I$19:$I$38,$C110-Table_Year_1+IF(M$95&lt;=MONTH(Expected_COD),0,1),1))),0)</f>
        <v>0</v>
      </c>
      <c r="N110" s="110">
        <f>IF($X$6="yes",IF(DATE($C110,N$95,1)&lt;Start_Date,0,IF(DATE($C110,N$95,1)&gt;DATE(YEAR(Expected_COD)+20,MONTH(Expected_COD),1),0,INDEX(Part_IV!$I$19:$I$38,$C110-Table_Year_1+IF(N$95&lt;=MONTH(Expected_COD),0,1),1))),0)</f>
        <v>0</v>
      </c>
      <c r="O110" s="110">
        <f>IF($X$6="yes",IF(DATE($C110,O$95,1)&lt;Start_Date,0,IF(DATE($C110,O$95,1)&gt;DATE(YEAR(Expected_COD)+20,MONTH(Expected_COD),1),0,INDEX(Part_IV!$I$19:$I$38,$C110-Table_Year_1+IF(O$95&lt;=MONTH(Expected_COD),0,1),1))),0)</f>
        <v>0</v>
      </c>
      <c r="P110" s="36"/>
      <c r="Q110" s="112"/>
      <c r="R110" s="11"/>
      <c r="S110" s="4"/>
      <c r="T110" s="17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5">
      <c r="A111" s="4"/>
      <c r="B111" s="10"/>
      <c r="C111" s="94">
        <f t="shared" si="9"/>
        <v>2035</v>
      </c>
      <c r="D111" s="110">
        <f>IF($X$6="yes",IF(DATE($C111,D$95,1)&lt;Start_Date,0,IF(DATE($C111,D$95,1)&gt;DATE(YEAR(Expected_COD)+20,MONTH(Expected_COD),1),0,INDEX(Part_IV!$I$19:$I$38,$C111-Table_Year_1+IF(D$95&lt;=MONTH(Expected_COD),0,1),1))),0)</f>
        <v>0</v>
      </c>
      <c r="E111" s="110">
        <f>IF($X$6="yes",IF(DATE($C111,E$95,1)&lt;Start_Date,0,IF(DATE($C111,E$95,1)&gt;DATE(YEAR(Expected_COD)+20,MONTH(Expected_COD),1),0,INDEX(Part_IV!$I$19:$I$38,$C111-Table_Year_1+IF(E$95&lt;=MONTH(Expected_COD),0,1),1))),0)</f>
        <v>0</v>
      </c>
      <c r="F111" s="110">
        <f>IF($X$6="yes",IF(DATE($C111,F$95,1)&lt;Start_Date,0,IF(DATE($C111,F$95,1)&gt;DATE(YEAR(Expected_COD)+20,MONTH(Expected_COD),1),0,INDEX(Part_IV!$I$19:$I$38,$C111-Table_Year_1+IF(F$95&lt;=MONTH(Expected_COD),0,1),1))),0)</f>
        <v>0</v>
      </c>
      <c r="G111" s="110">
        <f>IF($X$6="yes",IF(DATE($C111,G$95,1)&lt;Start_Date,0,IF(DATE($C111,G$95,1)&gt;DATE(YEAR(Expected_COD)+20,MONTH(Expected_COD),1),0,INDEX(Part_IV!$I$19:$I$38,$C111-Table_Year_1+IF(G$95&lt;=MONTH(Expected_COD),0,1),1))),0)</f>
        <v>0</v>
      </c>
      <c r="H111" s="110">
        <f>IF($X$6="yes",IF(DATE($C111,H$95,1)&lt;Start_Date,0,IF(DATE($C111,H$95,1)&gt;DATE(YEAR(Expected_COD)+20,MONTH(Expected_COD),1),0,INDEX(Part_IV!$I$19:$I$38,$C111-Table_Year_1+IF(H$95&lt;=MONTH(Expected_COD),0,1),1))),0)</f>
        <v>0</v>
      </c>
      <c r="I111" s="110">
        <f>IF($X$6="yes",IF(DATE($C111,I$95,1)&lt;Start_Date,0,IF(DATE($C111,I$95,1)&gt;DATE(YEAR(Expected_COD)+20,MONTH(Expected_COD),1),0,INDEX(Part_IV!$I$19:$I$38,$C111-Table_Year_1+IF(I$95&lt;=MONTH(Expected_COD),0,1),1))),0)</f>
        <v>0</v>
      </c>
      <c r="J111" s="110">
        <f>IF($X$6="yes",IF(DATE($C111,J$95,1)&lt;Start_Date,0,IF(DATE($C111,J$95,1)&gt;DATE(YEAR(Expected_COD)+20,MONTH(Expected_COD),1),0,INDEX(Part_IV!$I$19:$I$38,$C111-Table_Year_1+IF(J$95&lt;=MONTH(Expected_COD),0,1),1))),0)</f>
        <v>0</v>
      </c>
      <c r="K111" s="110">
        <f>IF($X$6="yes",IF(DATE($C111,K$95,1)&lt;Start_Date,0,IF(DATE($C111,K$95,1)&gt;DATE(YEAR(Expected_COD)+20,MONTH(Expected_COD),1),0,INDEX(Part_IV!$I$19:$I$38,$C111-Table_Year_1+IF(K$95&lt;=MONTH(Expected_COD),0,1),1))),0)</f>
        <v>0</v>
      </c>
      <c r="L111" s="110">
        <f>IF($X$6="yes",IF(DATE($C111,L$95,1)&lt;Start_Date,0,IF(DATE($C111,L$95,1)&gt;DATE(YEAR(Expected_COD)+20,MONTH(Expected_COD),1),0,INDEX(Part_IV!$I$19:$I$38,$C111-Table_Year_1+IF(L$95&lt;=MONTH(Expected_COD),0,1),1))),0)</f>
        <v>0</v>
      </c>
      <c r="M111" s="110">
        <f>IF($X$6="yes",IF(DATE($C111,M$95,1)&lt;Start_Date,0,IF(DATE($C111,M$95,1)&gt;DATE(YEAR(Expected_COD)+20,MONTH(Expected_COD),1),0,INDEX(Part_IV!$I$19:$I$38,$C111-Table_Year_1+IF(M$95&lt;=MONTH(Expected_COD),0,1),1))),0)</f>
        <v>0</v>
      </c>
      <c r="N111" s="110">
        <f>IF($X$6="yes",IF(DATE($C111,N$95,1)&lt;Start_Date,0,IF(DATE($C111,N$95,1)&gt;DATE(YEAR(Expected_COD)+20,MONTH(Expected_COD),1),0,INDEX(Part_IV!$I$19:$I$38,$C111-Table_Year_1+IF(N$95&lt;=MONTH(Expected_COD),0,1),1))),0)</f>
        <v>0</v>
      </c>
      <c r="O111" s="110">
        <f>IF($X$6="yes",IF(DATE($C111,O$95,1)&lt;Start_Date,0,IF(DATE($C111,O$95,1)&gt;DATE(YEAR(Expected_COD)+20,MONTH(Expected_COD),1),0,INDEX(Part_IV!$I$19:$I$38,$C111-Table_Year_1+IF(O$95&lt;=MONTH(Expected_COD),0,1),1))),0)</f>
        <v>0</v>
      </c>
      <c r="P111" s="36"/>
      <c r="Q111" s="112"/>
      <c r="R111" s="11"/>
      <c r="S111" s="4"/>
      <c r="T111" s="17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5">
      <c r="A112" s="4"/>
      <c r="B112" s="10"/>
      <c r="C112" s="94">
        <f t="shared" si="9"/>
        <v>2036</v>
      </c>
      <c r="D112" s="110">
        <f>IF($X$6="yes",IF(DATE($C112,D$95,1)&lt;Start_Date,0,IF(DATE($C112,D$95,1)&gt;DATE(YEAR(Expected_COD)+20,MONTH(Expected_COD),1),0,INDEX(Part_IV!$I$19:$I$38,$C112-Table_Year_1+IF(D$95&lt;=MONTH(Expected_COD),0,1),1))),0)</f>
        <v>0</v>
      </c>
      <c r="E112" s="110">
        <f>IF($X$6="yes",IF(DATE($C112,E$95,1)&lt;Start_Date,0,IF(DATE($C112,E$95,1)&gt;DATE(YEAR(Expected_COD)+20,MONTH(Expected_COD),1),0,INDEX(Part_IV!$I$19:$I$38,$C112-Table_Year_1+IF(E$95&lt;=MONTH(Expected_COD),0,1),1))),0)</f>
        <v>0</v>
      </c>
      <c r="F112" s="110">
        <f>IF($X$6="yes",IF(DATE($C112,F$95,1)&lt;Start_Date,0,IF(DATE($C112,F$95,1)&gt;DATE(YEAR(Expected_COD)+20,MONTH(Expected_COD),1),0,INDEX(Part_IV!$I$19:$I$38,$C112-Table_Year_1+IF(F$95&lt;=MONTH(Expected_COD),0,1),1))),0)</f>
        <v>0</v>
      </c>
      <c r="G112" s="110">
        <f>IF($X$6="yes",IF(DATE($C112,G$95,1)&lt;Start_Date,0,IF(DATE($C112,G$95,1)&gt;DATE(YEAR(Expected_COD)+20,MONTH(Expected_COD),1),0,INDEX(Part_IV!$I$19:$I$38,$C112-Table_Year_1+IF(G$95&lt;=MONTH(Expected_COD),0,1),1))),0)</f>
        <v>0</v>
      </c>
      <c r="H112" s="110">
        <f>IF($X$6="yes",IF(DATE($C112,H$95,1)&lt;Start_Date,0,IF(DATE($C112,H$95,1)&gt;DATE(YEAR(Expected_COD)+20,MONTH(Expected_COD),1),0,INDEX(Part_IV!$I$19:$I$38,$C112-Table_Year_1+IF(H$95&lt;=MONTH(Expected_COD),0,1),1))),0)</f>
        <v>0</v>
      </c>
      <c r="I112" s="110">
        <f>IF($X$6="yes",IF(DATE($C112,I$95,1)&lt;Start_Date,0,IF(DATE($C112,I$95,1)&gt;DATE(YEAR(Expected_COD)+20,MONTH(Expected_COD),1),0,INDEX(Part_IV!$I$19:$I$38,$C112-Table_Year_1+IF(I$95&lt;=MONTH(Expected_COD),0,1),1))),0)</f>
        <v>0</v>
      </c>
      <c r="J112" s="110">
        <f>IF($X$6="yes",IF(DATE($C112,J$95,1)&lt;Start_Date,0,IF(DATE($C112,J$95,1)&gt;DATE(YEAR(Expected_COD)+20,MONTH(Expected_COD),1),0,INDEX(Part_IV!$I$19:$I$38,$C112-Table_Year_1+IF(J$95&lt;=MONTH(Expected_COD),0,1),1))),0)</f>
        <v>0</v>
      </c>
      <c r="K112" s="110">
        <f>IF($X$6="yes",IF(DATE($C112,K$95,1)&lt;Start_Date,0,IF(DATE($C112,K$95,1)&gt;DATE(YEAR(Expected_COD)+20,MONTH(Expected_COD),1),0,INDEX(Part_IV!$I$19:$I$38,$C112-Table_Year_1+IF(K$95&lt;=MONTH(Expected_COD),0,1),1))),0)</f>
        <v>0</v>
      </c>
      <c r="L112" s="110">
        <f>IF($X$6="yes",IF(DATE($C112,L$95,1)&lt;Start_Date,0,IF(DATE($C112,L$95,1)&gt;DATE(YEAR(Expected_COD)+20,MONTH(Expected_COD),1),0,INDEX(Part_IV!$I$19:$I$38,$C112-Table_Year_1+IF(L$95&lt;=MONTH(Expected_COD),0,1),1))),0)</f>
        <v>0</v>
      </c>
      <c r="M112" s="110">
        <f>IF($X$6="yes",IF(DATE($C112,M$95,1)&lt;Start_Date,0,IF(DATE($C112,M$95,1)&gt;DATE(YEAR(Expected_COD)+20,MONTH(Expected_COD),1),0,INDEX(Part_IV!$I$19:$I$38,$C112-Table_Year_1+IF(M$95&lt;=MONTH(Expected_COD),0,1),1))),0)</f>
        <v>0</v>
      </c>
      <c r="N112" s="110">
        <f>IF($X$6="yes",IF(DATE($C112,N$95,1)&lt;Start_Date,0,IF(DATE($C112,N$95,1)&gt;DATE(YEAR(Expected_COD)+20,MONTH(Expected_COD),1),0,INDEX(Part_IV!$I$19:$I$38,$C112-Table_Year_1+IF(N$95&lt;=MONTH(Expected_COD),0,1),1))),0)</f>
        <v>0</v>
      </c>
      <c r="O112" s="110">
        <f>IF($X$6="yes",IF(DATE($C112,O$95,1)&lt;Start_Date,0,IF(DATE($C112,O$95,1)&gt;DATE(YEAR(Expected_COD)+20,MONTH(Expected_COD),1),0,INDEX(Part_IV!$I$19:$I$38,$C112-Table_Year_1+IF(O$95&lt;=MONTH(Expected_COD),0,1),1))),0)</f>
        <v>0</v>
      </c>
      <c r="P112" s="36"/>
      <c r="Q112" s="112"/>
      <c r="R112" s="11"/>
      <c r="S112" s="4"/>
      <c r="T112" s="17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5">
      <c r="A113" s="4"/>
      <c r="B113" s="10"/>
      <c r="C113" s="94">
        <f t="shared" si="9"/>
        <v>2037</v>
      </c>
      <c r="D113" s="110">
        <f>IF($X$6="yes",IF(DATE($C113,D$95,1)&lt;Start_Date,0,IF(DATE($C113,D$95,1)&gt;DATE(YEAR(Expected_COD)+20,MONTH(Expected_COD),1),0,INDEX(Part_IV!$I$19:$I$38,$C113-Table_Year_1+IF(D$95&lt;=MONTH(Expected_COD),0,1),1))),0)</f>
        <v>0</v>
      </c>
      <c r="E113" s="110">
        <f>IF($X$6="yes",IF(DATE($C113,E$95,1)&lt;Start_Date,0,IF(DATE($C113,E$95,1)&gt;DATE(YEAR(Expected_COD)+20,MONTH(Expected_COD),1),0,INDEX(Part_IV!$I$19:$I$38,$C113-Table_Year_1+IF(E$95&lt;=MONTH(Expected_COD),0,1),1))),0)</f>
        <v>0</v>
      </c>
      <c r="F113" s="110">
        <f>IF($X$6="yes",IF(DATE($C113,F$95,1)&lt;Start_Date,0,IF(DATE($C113,F$95,1)&gt;DATE(YEAR(Expected_COD)+20,MONTH(Expected_COD),1),0,INDEX(Part_IV!$I$19:$I$38,$C113-Table_Year_1+IF(F$95&lt;=MONTH(Expected_COD),0,1),1))),0)</f>
        <v>0</v>
      </c>
      <c r="G113" s="110">
        <f>IF($X$6="yes",IF(DATE($C113,G$95,1)&lt;Start_Date,0,IF(DATE($C113,G$95,1)&gt;DATE(YEAR(Expected_COD)+20,MONTH(Expected_COD),1),0,INDEX(Part_IV!$I$19:$I$38,$C113-Table_Year_1+IF(G$95&lt;=MONTH(Expected_COD),0,1),1))),0)</f>
        <v>0</v>
      </c>
      <c r="H113" s="110">
        <f>IF($X$6="yes",IF(DATE($C113,H$95,1)&lt;Start_Date,0,IF(DATE($C113,H$95,1)&gt;DATE(YEAR(Expected_COD)+20,MONTH(Expected_COD),1),0,INDEX(Part_IV!$I$19:$I$38,$C113-Table_Year_1+IF(H$95&lt;=MONTH(Expected_COD),0,1),1))),0)</f>
        <v>0</v>
      </c>
      <c r="I113" s="110">
        <f>IF($X$6="yes",IF(DATE($C113,I$95,1)&lt;Start_Date,0,IF(DATE($C113,I$95,1)&gt;DATE(YEAR(Expected_COD)+20,MONTH(Expected_COD),1),0,INDEX(Part_IV!$I$19:$I$38,$C113-Table_Year_1+IF(I$95&lt;=MONTH(Expected_COD),0,1),1))),0)</f>
        <v>0</v>
      </c>
      <c r="J113" s="110">
        <f>IF($X$6="yes",IF(DATE($C113,J$95,1)&lt;Start_Date,0,IF(DATE($C113,J$95,1)&gt;DATE(YEAR(Expected_COD)+20,MONTH(Expected_COD),1),0,INDEX(Part_IV!$I$19:$I$38,$C113-Table_Year_1+IF(J$95&lt;=MONTH(Expected_COD),0,1),1))),0)</f>
        <v>0</v>
      </c>
      <c r="K113" s="110">
        <f>IF($X$6="yes",IF(DATE($C113,K$95,1)&lt;Start_Date,0,IF(DATE($C113,K$95,1)&gt;DATE(YEAR(Expected_COD)+20,MONTH(Expected_COD),1),0,INDEX(Part_IV!$I$19:$I$38,$C113-Table_Year_1+IF(K$95&lt;=MONTH(Expected_COD),0,1),1))),0)</f>
        <v>0</v>
      </c>
      <c r="L113" s="110">
        <f>IF($X$6="yes",IF(DATE($C113,L$95,1)&lt;Start_Date,0,IF(DATE($C113,L$95,1)&gt;DATE(YEAR(Expected_COD)+20,MONTH(Expected_COD),1),0,INDEX(Part_IV!$I$19:$I$38,$C113-Table_Year_1+IF(L$95&lt;=MONTH(Expected_COD),0,1),1))),0)</f>
        <v>0</v>
      </c>
      <c r="M113" s="110">
        <f>IF($X$6="yes",IF(DATE($C113,M$95,1)&lt;Start_Date,0,IF(DATE($C113,M$95,1)&gt;DATE(YEAR(Expected_COD)+20,MONTH(Expected_COD),1),0,INDEX(Part_IV!$I$19:$I$38,$C113-Table_Year_1+IF(M$95&lt;=MONTH(Expected_COD),0,1),1))),0)</f>
        <v>0</v>
      </c>
      <c r="N113" s="110">
        <f>IF($X$6="yes",IF(DATE($C113,N$95,1)&lt;Start_Date,0,IF(DATE($C113,N$95,1)&gt;DATE(YEAR(Expected_COD)+20,MONTH(Expected_COD),1),0,INDEX(Part_IV!$I$19:$I$38,$C113-Table_Year_1+IF(N$95&lt;=MONTH(Expected_COD),0,1),1))),0)</f>
        <v>0</v>
      </c>
      <c r="O113" s="110">
        <f>IF($X$6="yes",IF(DATE($C113,O$95,1)&lt;Start_Date,0,IF(DATE($C113,O$95,1)&gt;DATE(YEAR(Expected_COD)+20,MONTH(Expected_COD),1),0,INDEX(Part_IV!$I$19:$I$38,$C113-Table_Year_1+IF(O$95&lt;=MONTH(Expected_COD),0,1),1))),0)</f>
        <v>0</v>
      </c>
      <c r="P113" s="36"/>
      <c r="Q113" s="112"/>
      <c r="R113" s="11"/>
      <c r="S113" s="4"/>
      <c r="T113" s="17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5">
      <c r="A114" s="4"/>
      <c r="B114" s="10"/>
      <c r="C114" s="94">
        <f t="shared" si="9"/>
        <v>2038</v>
      </c>
      <c r="D114" s="110">
        <f>IF($X$6="yes",IF(DATE($C114,D$95,1)&lt;Start_Date,0,IF(DATE($C114,D$95,1)&gt;DATE(YEAR(Expected_COD)+20,MONTH(Expected_COD),1),0,INDEX(Part_IV!$I$19:$I$38,$C114-Table_Year_1+IF(D$95&lt;=MONTH(Expected_COD),0,1),1))),0)</f>
        <v>0</v>
      </c>
      <c r="E114" s="110">
        <f>IF($X$6="yes",IF(DATE($C114,E$95,1)&lt;Start_Date,0,IF(DATE($C114,E$95,1)&gt;DATE(YEAR(Expected_COD)+20,MONTH(Expected_COD),1),0,INDEX(Part_IV!$I$19:$I$38,$C114-Table_Year_1+IF(E$95&lt;=MONTH(Expected_COD),0,1),1))),0)</f>
        <v>0</v>
      </c>
      <c r="F114" s="110">
        <f>IF($X$6="yes",IF(DATE($C114,F$95,1)&lt;Start_Date,0,IF(DATE($C114,F$95,1)&gt;DATE(YEAR(Expected_COD)+20,MONTH(Expected_COD),1),0,INDEX(Part_IV!$I$19:$I$38,$C114-Table_Year_1+IF(F$95&lt;=MONTH(Expected_COD),0,1),1))),0)</f>
        <v>0</v>
      </c>
      <c r="G114" s="110">
        <f>IF($X$6="yes",IF(DATE($C114,G$95,1)&lt;Start_Date,0,IF(DATE($C114,G$95,1)&gt;DATE(YEAR(Expected_COD)+20,MONTH(Expected_COD),1),0,INDEX(Part_IV!$I$19:$I$38,$C114-Table_Year_1+IF(G$95&lt;=MONTH(Expected_COD),0,1),1))),0)</f>
        <v>0</v>
      </c>
      <c r="H114" s="110">
        <f>IF($X$6="yes",IF(DATE($C114,H$95,1)&lt;Start_Date,0,IF(DATE($C114,H$95,1)&gt;DATE(YEAR(Expected_COD)+20,MONTH(Expected_COD),1),0,INDEX(Part_IV!$I$19:$I$38,$C114-Table_Year_1+IF(H$95&lt;=MONTH(Expected_COD),0,1),1))),0)</f>
        <v>0</v>
      </c>
      <c r="I114" s="110">
        <f>IF($X$6="yes",IF(DATE($C114,I$95,1)&lt;Start_Date,0,IF(DATE($C114,I$95,1)&gt;DATE(YEAR(Expected_COD)+20,MONTH(Expected_COD),1),0,INDEX(Part_IV!$I$19:$I$38,$C114-Table_Year_1+IF(I$95&lt;=MONTH(Expected_COD),0,1),1))),0)</f>
        <v>0</v>
      </c>
      <c r="J114" s="110">
        <f>IF($X$6="yes",IF(DATE($C114,J$95,1)&lt;Start_Date,0,IF(DATE($C114,J$95,1)&gt;DATE(YEAR(Expected_COD)+20,MONTH(Expected_COD),1),0,INDEX(Part_IV!$I$19:$I$38,$C114-Table_Year_1+IF(J$95&lt;=MONTH(Expected_COD),0,1),1))),0)</f>
        <v>0</v>
      </c>
      <c r="K114" s="110">
        <f>IF($X$6="yes",IF(DATE($C114,K$95,1)&lt;Start_Date,0,IF(DATE($C114,K$95,1)&gt;DATE(YEAR(Expected_COD)+20,MONTH(Expected_COD),1),0,INDEX(Part_IV!$I$19:$I$38,$C114-Table_Year_1+IF(K$95&lt;=MONTH(Expected_COD),0,1),1))),0)</f>
        <v>0</v>
      </c>
      <c r="L114" s="110">
        <f>IF($X$6="yes",IF(DATE($C114,L$95,1)&lt;Start_Date,0,IF(DATE($C114,L$95,1)&gt;DATE(YEAR(Expected_COD)+20,MONTH(Expected_COD),1),0,INDEX(Part_IV!$I$19:$I$38,$C114-Table_Year_1+IF(L$95&lt;=MONTH(Expected_COD),0,1),1))),0)</f>
        <v>0</v>
      </c>
      <c r="M114" s="110">
        <f>IF($X$6="yes",IF(DATE($C114,M$95,1)&lt;Start_Date,0,IF(DATE($C114,M$95,1)&gt;DATE(YEAR(Expected_COD)+20,MONTH(Expected_COD),1),0,INDEX(Part_IV!$I$19:$I$38,$C114-Table_Year_1+IF(M$95&lt;=MONTH(Expected_COD),0,1),1))),0)</f>
        <v>0</v>
      </c>
      <c r="N114" s="110">
        <f>IF($X$6="yes",IF(DATE($C114,N$95,1)&lt;Start_Date,0,IF(DATE($C114,N$95,1)&gt;DATE(YEAR(Expected_COD)+20,MONTH(Expected_COD),1),0,INDEX(Part_IV!$I$19:$I$38,$C114-Table_Year_1+IF(N$95&lt;=MONTH(Expected_COD),0,1),1))),0)</f>
        <v>0</v>
      </c>
      <c r="O114" s="110">
        <f>IF($X$6="yes",IF(DATE($C114,O$95,1)&lt;Start_Date,0,IF(DATE($C114,O$95,1)&gt;DATE(YEAR(Expected_COD)+20,MONTH(Expected_COD),1),0,INDEX(Part_IV!$I$19:$I$38,$C114-Table_Year_1+IF(O$95&lt;=MONTH(Expected_COD),0,1),1))),0)</f>
        <v>0</v>
      </c>
      <c r="P114" s="36"/>
      <c r="Q114" s="112"/>
      <c r="R114" s="11"/>
      <c r="S114" s="4"/>
      <c r="T114" s="17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5">
      <c r="A115" s="4"/>
      <c r="B115" s="10"/>
      <c r="C115" s="94">
        <f t="shared" si="9"/>
        <v>2039</v>
      </c>
      <c r="D115" s="110">
        <f>IF($X$6="yes",IF(DATE($C115,D$95,1)&lt;Start_Date,0,IF(DATE($C115,D$95,1)&gt;DATE(YEAR(Expected_COD)+20,MONTH(Expected_COD),1),0,INDEX(Part_IV!$I$19:$I$38,$C115-Table_Year_1+IF(D$95&lt;=MONTH(Expected_COD),0,1),1))),0)</f>
        <v>0</v>
      </c>
      <c r="E115" s="110">
        <f>IF($X$6="yes",IF(DATE($C115,E$95,1)&lt;Start_Date,0,IF(DATE($C115,E$95,1)&gt;DATE(YEAR(Expected_COD)+20,MONTH(Expected_COD),1),0,INDEX(Part_IV!$I$19:$I$38,$C115-Table_Year_1+IF(E$95&lt;=MONTH(Expected_COD),0,1),1))),0)</f>
        <v>0</v>
      </c>
      <c r="F115" s="110">
        <f>IF($X$6="yes",IF(DATE($C115,F$95,1)&lt;Start_Date,0,IF(DATE($C115,F$95,1)&gt;DATE(YEAR(Expected_COD)+20,MONTH(Expected_COD),1),0,INDEX(Part_IV!$I$19:$I$38,$C115-Table_Year_1+IF(F$95&lt;=MONTH(Expected_COD),0,1),1))),0)</f>
        <v>0</v>
      </c>
      <c r="G115" s="110">
        <f>IF($X$6="yes",IF(DATE($C115,G$95,1)&lt;Start_Date,0,IF(DATE($C115,G$95,1)&gt;DATE(YEAR(Expected_COD)+20,MONTH(Expected_COD),1),0,INDEX(Part_IV!$I$19:$I$38,$C115-Table_Year_1+IF(G$95&lt;=MONTH(Expected_COD),0,1),1))),0)</f>
        <v>0</v>
      </c>
      <c r="H115" s="110">
        <f>IF($X$6="yes",IF(DATE($C115,H$95,1)&lt;Start_Date,0,IF(DATE($C115,H$95,1)&gt;DATE(YEAR(Expected_COD)+20,MONTH(Expected_COD),1),0,INDEX(Part_IV!$I$19:$I$38,$C115-Table_Year_1+IF(H$95&lt;=MONTH(Expected_COD),0,1),1))),0)</f>
        <v>0</v>
      </c>
      <c r="I115" s="110">
        <f>IF($X$6="yes",IF(DATE($C115,I$95,1)&lt;Start_Date,0,IF(DATE($C115,I$95,1)&gt;DATE(YEAR(Expected_COD)+20,MONTH(Expected_COD),1),0,INDEX(Part_IV!$I$19:$I$38,$C115-Table_Year_1+IF(I$95&lt;=MONTH(Expected_COD),0,1),1))),0)</f>
        <v>0</v>
      </c>
      <c r="J115" s="110">
        <f>IF($X$6="yes",IF(DATE($C115,J$95,1)&lt;Start_Date,0,IF(DATE($C115,J$95,1)&gt;DATE(YEAR(Expected_COD)+20,MONTH(Expected_COD),1),0,INDEX(Part_IV!$I$19:$I$38,$C115-Table_Year_1+IF(J$95&lt;=MONTH(Expected_COD),0,1),1))),0)</f>
        <v>0</v>
      </c>
      <c r="K115" s="110">
        <f>IF($X$6="yes",IF(DATE($C115,K$95,1)&lt;Start_Date,0,IF(DATE($C115,K$95,1)&gt;DATE(YEAR(Expected_COD)+20,MONTH(Expected_COD),1),0,INDEX(Part_IV!$I$19:$I$38,$C115-Table_Year_1+IF(K$95&lt;=MONTH(Expected_COD),0,1),1))),0)</f>
        <v>0</v>
      </c>
      <c r="L115" s="110">
        <f>IF($X$6="yes",IF(DATE($C115,L$95,1)&lt;Start_Date,0,IF(DATE($C115,L$95,1)&gt;DATE(YEAR(Expected_COD)+20,MONTH(Expected_COD),1),0,INDEX(Part_IV!$I$19:$I$38,$C115-Table_Year_1+IF(L$95&lt;=MONTH(Expected_COD),0,1),1))),0)</f>
        <v>0</v>
      </c>
      <c r="M115" s="110">
        <f>IF($X$6="yes",IF(DATE($C115,M$95,1)&lt;Start_Date,0,IF(DATE($C115,M$95,1)&gt;DATE(YEAR(Expected_COD)+20,MONTH(Expected_COD),1),0,INDEX(Part_IV!$I$19:$I$38,$C115-Table_Year_1+IF(M$95&lt;=MONTH(Expected_COD),0,1),1))),0)</f>
        <v>0</v>
      </c>
      <c r="N115" s="110">
        <f>IF($X$6="yes",IF(DATE($C115,N$95,1)&lt;Start_Date,0,IF(DATE($C115,N$95,1)&gt;DATE(YEAR(Expected_COD)+20,MONTH(Expected_COD),1),0,INDEX(Part_IV!$I$19:$I$38,$C115-Table_Year_1+IF(N$95&lt;=MONTH(Expected_COD),0,1),1))),0)</f>
        <v>0</v>
      </c>
      <c r="O115" s="110">
        <f>IF($X$6="yes",IF(DATE($C115,O$95,1)&lt;Start_Date,0,IF(DATE($C115,O$95,1)&gt;DATE(YEAR(Expected_COD)+20,MONTH(Expected_COD),1),0,INDEX(Part_IV!$I$19:$I$38,$C115-Table_Year_1+IF(O$95&lt;=MONTH(Expected_COD),0,1),1))),0)</f>
        <v>0</v>
      </c>
      <c r="P115" s="36"/>
      <c r="Q115" s="112"/>
      <c r="R115" s="11"/>
      <c r="S115" s="4"/>
      <c r="T115" s="17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5">
      <c r="A116" s="4"/>
      <c r="B116" s="10"/>
      <c r="C116" s="94">
        <f t="shared" si="9"/>
        <v>2040</v>
      </c>
      <c r="D116" s="110">
        <f>IF($X$6="yes",IF(DATE($C116,D$95,1)&lt;Start_Date,0,IF(DATE($C116,D$95,1)&gt;DATE(YEAR(Expected_COD)+20,MONTH(Expected_COD),1),0,INDEX(Part_IV!$I$19:$I$38,$C116-Table_Year_1+IF(D$95&lt;=MONTH(Expected_COD),0,1),1))),0)</f>
        <v>0</v>
      </c>
      <c r="E116" s="110">
        <f>IF($X$6="yes",IF(DATE($C116,E$95,1)&lt;Start_Date,0,IF(DATE($C116,E$95,1)&gt;DATE(YEAR(Expected_COD)+20,MONTH(Expected_COD),1),0,INDEX(Part_IV!$I$19:$I$38,$C116-Table_Year_1+IF(E$95&lt;=MONTH(Expected_COD),0,1),1))),0)</f>
        <v>0</v>
      </c>
      <c r="F116" s="110">
        <f>IF($X$6="yes",IF(DATE($C116,F$95,1)&lt;Start_Date,0,IF(DATE($C116,F$95,1)&gt;DATE(YEAR(Expected_COD)+20,MONTH(Expected_COD),1),0,INDEX(Part_IV!$I$19:$I$38,$C116-Table_Year_1+IF(F$95&lt;=MONTH(Expected_COD),0,1),1))),0)</f>
        <v>0</v>
      </c>
      <c r="G116" s="110">
        <f>IF($X$6="yes",IF(DATE($C116,G$95,1)&lt;Start_Date,0,IF(DATE($C116,G$95,1)&gt;DATE(YEAR(Expected_COD)+20,MONTH(Expected_COD),1),0,INDEX(Part_IV!$I$19:$I$38,$C116-Table_Year_1+IF(G$95&lt;=MONTH(Expected_COD),0,1),1))),0)</f>
        <v>0</v>
      </c>
      <c r="H116" s="110">
        <f>IF($X$6="yes",IF(DATE($C116,H$95,1)&lt;Start_Date,0,IF(DATE($C116,H$95,1)&gt;DATE(YEAR(Expected_COD)+20,MONTH(Expected_COD),1),0,INDEX(Part_IV!$I$19:$I$38,$C116-Table_Year_1+IF(H$95&lt;=MONTH(Expected_COD),0,1),1))),0)</f>
        <v>0</v>
      </c>
      <c r="I116" s="110">
        <f>IF($X$6="yes",IF(DATE($C116,I$95,1)&lt;Start_Date,0,IF(DATE($C116,I$95,1)&gt;DATE(YEAR(Expected_COD)+20,MONTH(Expected_COD),1),0,INDEX(Part_IV!$I$19:$I$38,$C116-Table_Year_1+IF(I$95&lt;=MONTH(Expected_COD),0,1),1))),0)</f>
        <v>0</v>
      </c>
      <c r="J116" s="110">
        <f>IF($X$6="yes",IF(DATE($C116,J$95,1)&lt;Start_Date,0,IF(DATE($C116,J$95,1)&gt;DATE(YEAR(Expected_COD)+20,MONTH(Expected_COD),1),0,INDEX(Part_IV!$I$19:$I$38,$C116-Table_Year_1+IF(J$95&lt;=MONTH(Expected_COD),0,1),1))),0)</f>
        <v>0</v>
      </c>
      <c r="K116" s="110">
        <f>IF($X$6="yes",IF(DATE($C116,K$95,1)&lt;Start_Date,0,IF(DATE($C116,K$95,1)&gt;DATE(YEAR(Expected_COD)+20,MONTH(Expected_COD),1),0,INDEX(Part_IV!$I$19:$I$38,$C116-Table_Year_1+IF(K$95&lt;=MONTH(Expected_COD),0,1),1))),0)</f>
        <v>0</v>
      </c>
      <c r="L116" s="110">
        <f>IF($X$6="yes",IF(DATE($C116,L$95,1)&lt;Start_Date,0,IF(DATE($C116,L$95,1)&gt;DATE(YEAR(Expected_COD)+20,MONTH(Expected_COD),1),0,INDEX(Part_IV!$I$19:$I$38,$C116-Table_Year_1+IF(L$95&lt;=MONTH(Expected_COD),0,1),1))),0)</f>
        <v>0</v>
      </c>
      <c r="M116" s="110">
        <f>IF($X$6="yes",IF(DATE($C116,M$95,1)&lt;Start_Date,0,IF(DATE($C116,M$95,1)&gt;DATE(YEAR(Expected_COD)+20,MONTH(Expected_COD),1),0,INDEX(Part_IV!$I$19:$I$38,$C116-Table_Year_1+IF(M$95&lt;=MONTH(Expected_COD),0,1),1))),0)</f>
        <v>0</v>
      </c>
      <c r="N116" s="110">
        <f>IF($X$6="yes",IF(DATE($C116,N$95,1)&lt;Start_Date,0,IF(DATE($C116,N$95,1)&gt;DATE(YEAR(Expected_COD)+20,MONTH(Expected_COD),1),0,INDEX(Part_IV!$I$19:$I$38,$C116-Table_Year_1+IF(N$95&lt;=MONTH(Expected_COD),0,1),1))),0)</f>
        <v>0</v>
      </c>
      <c r="O116" s="110">
        <f>IF($X$6="yes",IF(DATE($C116,O$95,1)&lt;Start_Date,0,IF(DATE($C116,O$95,1)&gt;DATE(YEAR(Expected_COD)+20,MONTH(Expected_COD),1),0,INDEX(Part_IV!$I$19:$I$38,$C116-Table_Year_1+IF(O$95&lt;=MONTH(Expected_COD),0,1),1))),0)</f>
        <v>0</v>
      </c>
      <c r="P116" s="36"/>
      <c r="Q116" s="112"/>
      <c r="R116" s="11"/>
      <c r="S116" s="4"/>
      <c r="T116" s="17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5">
      <c r="A117" s="4"/>
      <c r="B117" s="10"/>
      <c r="C117" s="94">
        <f t="shared" si="9"/>
        <v>2041</v>
      </c>
      <c r="D117" s="110">
        <f>IF($X$6="yes",IF(DATE($C117,D$95,1)&lt;Start_Date,0,IF(DATE($C117,D$95,1)&gt;DATE(YEAR(Expected_COD)+20,MONTH(Expected_COD),1),0,INDEX(Part_IV!$I$19:$I$38,$C117-Table_Year_1+IF(D$95&lt;=MONTH(Expected_COD),0,1),1))),0)</f>
        <v>0</v>
      </c>
      <c r="E117" s="110">
        <f>IF($X$6="yes",IF(DATE($C117,E$95,1)&lt;Start_Date,0,IF(DATE($C117,E$95,1)&gt;DATE(YEAR(Expected_COD)+20,MONTH(Expected_COD),1),0,INDEX(Part_IV!$I$19:$I$38,$C117-Table_Year_1+IF(E$95&lt;=MONTH(Expected_COD),0,1),1))),0)</f>
        <v>0</v>
      </c>
      <c r="F117" s="110">
        <f>IF($X$6="yes",IF(DATE($C117,F$95,1)&lt;Start_Date,0,IF(DATE($C117,F$95,1)&gt;DATE(YEAR(Expected_COD)+20,MONTH(Expected_COD),1),0,INDEX(Part_IV!$I$19:$I$38,$C117-Table_Year_1+IF(F$95&lt;=MONTH(Expected_COD),0,1),1))),0)</f>
        <v>0</v>
      </c>
      <c r="G117" s="110">
        <f>IF($X$6="yes",IF(DATE($C117,G$95,1)&lt;Start_Date,0,IF(DATE($C117,G$95,1)&gt;DATE(YEAR(Expected_COD)+20,MONTH(Expected_COD),1),0,INDEX(Part_IV!$I$19:$I$38,$C117-Table_Year_1+IF(G$95&lt;=MONTH(Expected_COD),0,1),1))),0)</f>
        <v>0</v>
      </c>
      <c r="H117" s="110">
        <f>IF($X$6="yes",IF(DATE($C117,H$95,1)&lt;Start_Date,0,IF(DATE($C117,H$95,1)&gt;DATE(YEAR(Expected_COD)+20,MONTH(Expected_COD),1),0,INDEX(Part_IV!$I$19:$I$38,$C117-Table_Year_1+IF(H$95&lt;=MONTH(Expected_COD),0,1),1))),0)</f>
        <v>0</v>
      </c>
      <c r="I117" s="110">
        <f>IF($X$6="yes",IF(DATE($C117,I$95,1)&lt;Start_Date,0,IF(DATE($C117,I$95,1)&gt;DATE(YEAR(Expected_COD)+20,MONTH(Expected_COD),1),0,INDEX(Part_IV!$I$19:$I$38,$C117-Table_Year_1+IF(I$95&lt;=MONTH(Expected_COD),0,1),1))),0)</f>
        <v>0</v>
      </c>
      <c r="J117" s="110">
        <f>IF($X$6="yes",IF(DATE($C117,J$95,1)&lt;Start_Date,0,IF(DATE($C117,J$95,1)&gt;DATE(YEAR(Expected_COD)+20,MONTH(Expected_COD),1),0,INDEX(Part_IV!$I$19:$I$38,$C117-Table_Year_1+IF(J$95&lt;=MONTH(Expected_COD),0,1),1))),0)</f>
        <v>0</v>
      </c>
      <c r="K117" s="110">
        <f>IF($X$6="yes",IF(DATE($C117,K$95,1)&lt;Start_Date,0,IF(DATE($C117,K$95,1)&gt;DATE(YEAR(Expected_COD)+20,MONTH(Expected_COD),1),0,INDEX(Part_IV!$I$19:$I$38,$C117-Table_Year_1+IF(K$95&lt;=MONTH(Expected_COD),0,1),1))),0)</f>
        <v>0</v>
      </c>
      <c r="L117" s="110">
        <f>IF($X$6="yes",IF(DATE($C117,L$95,1)&lt;Start_Date,0,IF(DATE($C117,L$95,1)&gt;DATE(YEAR(Expected_COD)+20,MONTH(Expected_COD),1),0,INDEX(Part_IV!$I$19:$I$38,$C117-Table_Year_1+IF(L$95&lt;=MONTH(Expected_COD),0,1),1))),0)</f>
        <v>0</v>
      </c>
      <c r="M117" s="110">
        <f>IF($X$6="yes",IF(DATE($C117,M$95,1)&lt;Start_Date,0,IF(DATE($C117,M$95,1)&gt;DATE(YEAR(Expected_COD)+20,MONTH(Expected_COD),1),0,INDEX(Part_IV!$I$19:$I$38,$C117-Table_Year_1+IF(M$95&lt;=MONTH(Expected_COD),0,1),1))),0)</f>
        <v>0</v>
      </c>
      <c r="N117" s="110">
        <f>IF($X$6="yes",IF(DATE($C117,N$95,1)&lt;Start_Date,0,IF(DATE($C117,N$95,1)&gt;DATE(YEAR(Expected_COD)+20,MONTH(Expected_COD),1),0,INDEX(Part_IV!$I$19:$I$38,$C117-Table_Year_1+IF(N$95&lt;=MONTH(Expected_COD),0,1),1))),0)</f>
        <v>0</v>
      </c>
      <c r="O117" s="110">
        <f>IF($X$6="yes",IF(DATE($C117,O$95,1)&lt;Start_Date,0,IF(DATE($C117,O$95,1)&gt;DATE(YEAR(Expected_COD)+20,MONTH(Expected_COD),1),0,INDEX(Part_IV!$I$19:$I$38,$C117-Table_Year_1+IF(O$95&lt;=MONTH(Expected_COD),0,1),1))),0)</f>
        <v>0</v>
      </c>
      <c r="P117" s="36"/>
      <c r="Q117" s="112"/>
      <c r="R117" s="11"/>
      <c r="S117" s="4"/>
      <c r="T117" s="17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5">
      <c r="A118" s="4"/>
      <c r="B118" s="10"/>
      <c r="C118" s="94">
        <f t="shared" si="9"/>
        <v>2042</v>
      </c>
      <c r="D118" s="110">
        <f>IF($X$6="yes",IF(DATE($C118,D$95,1)&lt;Start_Date,0,IF(DATE($C118,D$95,1)&gt;DATE(YEAR(Expected_COD)+20,MONTH(Expected_COD),1),0,INDEX(Part_IV!$I$19:$I$38,$C118-Table_Year_1+IF(D$95&lt;=MONTH(Expected_COD),0,1),1))),0)</f>
        <v>0</v>
      </c>
      <c r="E118" s="110">
        <f>IF($X$6="yes",IF(DATE($C118,E$95,1)&lt;Start_Date,0,IF(DATE($C118,E$95,1)&gt;DATE(YEAR(Expected_COD)+20,MONTH(Expected_COD),1),0,INDEX(Part_IV!$I$19:$I$38,$C118-Table_Year_1+IF(E$95&lt;=MONTH(Expected_COD),0,1),1))),0)</f>
        <v>0</v>
      </c>
      <c r="F118" s="110">
        <f>IF($X$6="yes",IF(DATE($C118,F$95,1)&lt;Start_Date,0,IF(DATE($C118,F$95,1)&gt;DATE(YEAR(Expected_COD)+20,MONTH(Expected_COD),1),0,INDEX(Part_IV!$I$19:$I$38,$C118-Table_Year_1+IF(F$95&lt;=MONTH(Expected_COD),0,1),1))),0)</f>
        <v>0</v>
      </c>
      <c r="G118" s="110">
        <f>IF($X$6="yes",IF(DATE($C118,G$95,1)&lt;Start_Date,0,IF(DATE($C118,G$95,1)&gt;DATE(YEAR(Expected_COD)+20,MONTH(Expected_COD),1),0,INDEX(Part_IV!$I$19:$I$38,$C118-Table_Year_1+IF(G$95&lt;=MONTH(Expected_COD),0,1),1))),0)</f>
        <v>0</v>
      </c>
      <c r="H118" s="110">
        <f>IF($X$6="yes",IF(DATE($C118,H$95,1)&lt;Start_Date,0,IF(DATE($C118,H$95,1)&gt;DATE(YEAR(Expected_COD)+20,MONTH(Expected_COD),1),0,INDEX(Part_IV!$I$19:$I$38,$C118-Table_Year_1+IF(H$95&lt;=MONTH(Expected_COD),0,1),1))),0)</f>
        <v>0</v>
      </c>
      <c r="I118" s="110">
        <f>IF($X$6="yes",IF(DATE($C118,I$95,1)&lt;Start_Date,0,IF(DATE($C118,I$95,1)&gt;DATE(YEAR(Expected_COD)+20,MONTH(Expected_COD),1),0,INDEX(Part_IV!$I$19:$I$38,$C118-Table_Year_1+IF(I$95&lt;=MONTH(Expected_COD),0,1),1))),0)</f>
        <v>0</v>
      </c>
      <c r="J118" s="110">
        <f>IF($X$6="yes",IF(DATE($C118,J$95,1)&lt;Start_Date,0,IF(DATE($C118,J$95,1)&gt;DATE(YEAR(Expected_COD)+20,MONTH(Expected_COD),1),0,INDEX(Part_IV!$I$19:$I$38,$C118-Table_Year_1+IF(J$95&lt;=MONTH(Expected_COD),0,1),1))),0)</f>
        <v>0</v>
      </c>
      <c r="K118" s="110">
        <f>IF($X$6="yes",IF(DATE($C118,K$95,1)&lt;Start_Date,0,IF(DATE($C118,K$95,1)&gt;DATE(YEAR(Expected_COD)+20,MONTH(Expected_COD),1),0,INDEX(Part_IV!$I$19:$I$38,$C118-Table_Year_1+IF(K$95&lt;=MONTH(Expected_COD),0,1),1))),0)</f>
        <v>0</v>
      </c>
      <c r="L118" s="110">
        <f>IF($X$6="yes",IF(DATE($C118,L$95,1)&lt;Start_Date,0,IF(DATE($C118,L$95,1)&gt;DATE(YEAR(Expected_COD)+20,MONTH(Expected_COD),1),0,INDEX(Part_IV!$I$19:$I$38,$C118-Table_Year_1+IF(L$95&lt;=MONTH(Expected_COD),0,1),1))),0)</f>
        <v>0</v>
      </c>
      <c r="M118" s="110">
        <f>IF($X$6="yes",IF(DATE($C118,M$95,1)&lt;Start_Date,0,IF(DATE($C118,M$95,1)&gt;DATE(YEAR(Expected_COD)+20,MONTH(Expected_COD),1),0,INDEX(Part_IV!$I$19:$I$38,$C118-Table_Year_1+IF(M$95&lt;=MONTH(Expected_COD),0,1),1))),0)</f>
        <v>0</v>
      </c>
      <c r="N118" s="110">
        <f>IF($X$6="yes",IF(DATE($C118,N$95,1)&lt;Start_Date,0,IF(DATE($C118,N$95,1)&gt;DATE(YEAR(Expected_COD)+20,MONTH(Expected_COD),1),0,INDEX(Part_IV!$I$19:$I$38,$C118-Table_Year_1+IF(N$95&lt;=MONTH(Expected_COD),0,1),1))),0)</f>
        <v>0</v>
      </c>
      <c r="O118" s="110">
        <f>IF($X$6="yes",IF(DATE($C118,O$95,1)&lt;Start_Date,0,IF(DATE($C118,O$95,1)&gt;DATE(YEAR(Expected_COD)+20,MONTH(Expected_COD),1),0,INDEX(Part_IV!$I$19:$I$38,$C118-Table_Year_1+IF(O$95&lt;=MONTH(Expected_COD),0,1),1))),0)</f>
        <v>0</v>
      </c>
      <c r="P118" s="36"/>
      <c r="Q118" s="112"/>
      <c r="R118" s="11"/>
      <c r="S118" s="4"/>
      <c r="T118" s="17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5">
      <c r="A119" s="4"/>
      <c r="B119" s="10"/>
      <c r="C119" s="94">
        <f t="shared" si="9"/>
        <v>2043</v>
      </c>
      <c r="D119" s="110">
        <f>IF($X$6="yes",IF(DATE($C119,D$95,1)&lt;Start_Date,0,IF(DATE($C119,D$95,1)&gt;DATE(YEAR(Expected_COD)+20,MONTH(Expected_COD),1),0,INDEX(Part_IV!$I$19:$I$38,$C119-Table_Year_1+IF(D$95&lt;=MONTH(Expected_COD),0,1),1))),0)</f>
        <v>0</v>
      </c>
      <c r="E119" s="110">
        <f>IF($X$6="yes",IF(DATE($C119,E$95,1)&lt;Start_Date,0,IF(DATE($C119,E$95,1)&gt;DATE(YEAR(Expected_COD)+20,MONTH(Expected_COD),1),0,INDEX(Part_IV!$I$19:$I$38,$C119-Table_Year_1+IF(E$95&lt;=MONTH(Expected_COD),0,1),1))),0)</f>
        <v>0</v>
      </c>
      <c r="F119" s="110">
        <f>IF($X$6="yes",IF(DATE($C119,F$95,1)&lt;Start_Date,0,IF(DATE($C119,F$95,1)&gt;DATE(YEAR(Expected_COD)+20,MONTH(Expected_COD),1),0,INDEX(Part_IV!$I$19:$I$38,$C119-Table_Year_1+IF(F$95&lt;=MONTH(Expected_COD),0,1),1))),0)</f>
        <v>0</v>
      </c>
      <c r="G119" s="110">
        <f>IF($X$6="yes",IF(DATE($C119,G$95,1)&lt;Start_Date,0,IF(DATE($C119,G$95,1)&gt;DATE(YEAR(Expected_COD)+20,MONTH(Expected_COD),1),0,INDEX(Part_IV!$I$19:$I$38,$C119-Table_Year_1+IF(G$95&lt;=MONTH(Expected_COD),0,1),1))),0)</f>
        <v>0</v>
      </c>
      <c r="H119" s="110">
        <f>IF($X$6="yes",IF(DATE($C119,H$95,1)&lt;Start_Date,0,IF(DATE($C119,H$95,1)&gt;DATE(YEAR(Expected_COD)+20,MONTH(Expected_COD),1),0,INDEX(Part_IV!$I$19:$I$38,$C119-Table_Year_1+IF(H$95&lt;=MONTH(Expected_COD),0,1),1))),0)</f>
        <v>0</v>
      </c>
      <c r="I119" s="110">
        <f>IF($X$6="yes",IF(DATE($C119,I$95,1)&lt;Start_Date,0,IF(DATE($C119,I$95,1)&gt;DATE(YEAR(Expected_COD)+20,MONTH(Expected_COD),1),0,INDEX(Part_IV!$I$19:$I$38,$C119-Table_Year_1+IF(I$95&lt;=MONTH(Expected_COD),0,1),1))),0)</f>
        <v>0</v>
      </c>
      <c r="J119" s="110">
        <f>IF($X$6="yes",IF(DATE($C119,J$95,1)&lt;Start_Date,0,IF(DATE($C119,J$95,1)&gt;DATE(YEAR(Expected_COD)+20,MONTH(Expected_COD),1),0,INDEX(Part_IV!$I$19:$I$38,$C119-Table_Year_1+IF(J$95&lt;=MONTH(Expected_COD),0,1),1))),0)</f>
        <v>0</v>
      </c>
      <c r="K119" s="110">
        <f>IF($X$6="yes",IF(DATE($C119,K$95,1)&lt;Start_Date,0,IF(DATE($C119,K$95,1)&gt;DATE(YEAR(Expected_COD)+20,MONTH(Expected_COD),1),0,INDEX(Part_IV!$I$19:$I$38,$C119-Table_Year_1+IF(K$95&lt;=MONTH(Expected_COD),0,1),1))),0)</f>
        <v>0</v>
      </c>
      <c r="L119" s="110">
        <f>IF($X$6="yes",IF(DATE($C119,L$95,1)&lt;Start_Date,0,IF(DATE($C119,L$95,1)&gt;DATE(YEAR(Expected_COD)+20,MONTH(Expected_COD),1),0,INDEX(Part_IV!$I$19:$I$38,$C119-Table_Year_1+IF(L$95&lt;=MONTH(Expected_COD),0,1),1))),0)</f>
        <v>0</v>
      </c>
      <c r="M119" s="110">
        <f>IF($X$6="yes",IF(DATE($C119,M$95,1)&lt;Start_Date,0,IF(DATE($C119,M$95,1)&gt;DATE(YEAR(Expected_COD)+20,MONTH(Expected_COD),1),0,INDEX(Part_IV!$I$19:$I$38,$C119-Table_Year_1+IF(M$95&lt;=MONTH(Expected_COD),0,1),1))),0)</f>
        <v>0</v>
      </c>
      <c r="N119" s="110">
        <f>IF($X$6="yes",IF(DATE($C119,N$95,1)&lt;Start_Date,0,IF(DATE($C119,N$95,1)&gt;DATE(YEAR(Expected_COD)+20,MONTH(Expected_COD),1),0,INDEX(Part_IV!$I$19:$I$38,$C119-Table_Year_1+IF(N$95&lt;=MONTH(Expected_COD),0,1),1))),0)</f>
        <v>0</v>
      </c>
      <c r="O119" s="110">
        <f>IF($X$6="yes",IF(DATE($C119,O$95,1)&lt;Start_Date,0,IF(DATE($C119,O$95,1)&gt;DATE(YEAR(Expected_COD)+20,MONTH(Expected_COD),1),0,INDEX(Part_IV!$I$19:$I$38,$C119-Table_Year_1+IF(O$95&lt;=MONTH(Expected_COD),0,1),1))),0)</f>
        <v>0</v>
      </c>
      <c r="P119" s="36"/>
      <c r="Q119" s="112"/>
      <c r="R119" s="11"/>
      <c r="S119" s="4"/>
      <c r="T119" s="17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4"/>
      <c r="B120" s="10"/>
      <c r="C120" s="94">
        <f t="shared" si="9"/>
        <v>2044</v>
      </c>
      <c r="D120" s="110">
        <f>IF($X$6="yes",IF(DATE($C120,D$95,1)&lt;Start_Date,0,IF(DATE($C120,D$95,1)&gt;DATE(YEAR(Expected_COD)+20,MONTH(Expected_COD),1),0,INDEX(Part_IV!$I$19:$I$38,$C120-Table_Year_1+IF(D$95&lt;=MONTH(Expected_COD),0,1),1))),0)</f>
        <v>0</v>
      </c>
      <c r="E120" s="110">
        <f>IF($X$6="yes",IF(DATE($C120,E$95,1)&lt;Start_Date,0,IF(DATE($C120,E$95,1)&gt;DATE(YEAR(Expected_COD)+20,MONTH(Expected_COD),1),0,INDEX(Part_IV!$I$19:$I$38,$C120-Table_Year_1+IF(E$95&lt;=MONTH(Expected_COD),0,1),1))),0)</f>
        <v>0</v>
      </c>
      <c r="F120" s="110">
        <f>IF($X$6="yes",IF(DATE($C120,F$95,1)&lt;Start_Date,0,IF(DATE($C120,F$95,1)&gt;DATE(YEAR(Expected_COD)+20,MONTH(Expected_COD),1),0,INDEX(Part_IV!$I$19:$I$38,$C120-Table_Year_1+IF(F$95&lt;=MONTH(Expected_COD),0,1),1))),0)</f>
        <v>0</v>
      </c>
      <c r="G120" s="110">
        <f>IF($X$6="yes",IF(DATE($C120,G$95,1)&lt;Start_Date,0,IF(DATE($C120,G$95,1)&gt;DATE(YEAR(Expected_COD)+20,MONTH(Expected_COD),1),0,INDEX(Part_IV!$I$19:$I$38,$C120-Table_Year_1+IF(G$95&lt;=MONTH(Expected_COD),0,1),1))),0)</f>
        <v>0</v>
      </c>
      <c r="H120" s="110">
        <f>IF($X$6="yes",IF(DATE($C120,H$95,1)&lt;Start_Date,0,IF(DATE($C120,H$95,1)&gt;DATE(YEAR(Expected_COD)+20,MONTH(Expected_COD),1),0,INDEX(Part_IV!$I$19:$I$38,$C120-Table_Year_1+IF(H$95&lt;=MONTH(Expected_COD),0,1),1))),0)</f>
        <v>0</v>
      </c>
      <c r="I120" s="110">
        <f>IF($X$6="yes",IF(DATE($C120,I$95,1)&lt;Start_Date,0,IF(DATE($C120,I$95,1)&gt;DATE(YEAR(Expected_COD)+20,MONTH(Expected_COD),1),0,INDEX(Part_IV!$I$19:$I$38,$C120-Table_Year_1+IF(I$95&lt;=MONTH(Expected_COD),0,1),1))),0)</f>
        <v>0</v>
      </c>
      <c r="J120" s="110">
        <f>IF($X$6="yes",IF(DATE($C120,J$95,1)&lt;Start_Date,0,IF(DATE($C120,J$95,1)&gt;DATE(YEAR(Expected_COD)+20,MONTH(Expected_COD),1),0,INDEX(Part_IV!$I$19:$I$38,$C120-Table_Year_1+IF(J$95&lt;=MONTH(Expected_COD),0,1),1))),0)</f>
        <v>0</v>
      </c>
      <c r="K120" s="110">
        <f>IF($X$6="yes",IF(DATE($C120,K$95,1)&lt;Start_Date,0,IF(DATE($C120,K$95,1)&gt;DATE(YEAR(Expected_COD)+20,MONTH(Expected_COD),1),0,INDEX(Part_IV!$I$19:$I$38,$C120-Table_Year_1+IF(K$95&lt;=MONTH(Expected_COD),0,1),1))),0)</f>
        <v>0</v>
      </c>
      <c r="L120" s="110">
        <f>IF($X$6="yes",IF(DATE($C120,L$95,1)&lt;Start_Date,0,IF(DATE($C120,L$95,1)&gt;DATE(YEAR(Expected_COD)+20,MONTH(Expected_COD),1),0,INDEX(Part_IV!$I$19:$I$38,$C120-Table_Year_1+IF(L$95&lt;=MONTH(Expected_COD),0,1),1))),0)</f>
        <v>0</v>
      </c>
      <c r="M120" s="110">
        <f>IF($X$6="yes",IF(DATE($C120,M$95,1)&lt;Start_Date,0,IF(DATE($C120,M$95,1)&gt;DATE(YEAR(Expected_COD)+20,MONTH(Expected_COD),1),0,INDEX(Part_IV!$I$19:$I$38,$C120-Table_Year_1+IF(M$95&lt;=MONTH(Expected_COD),0,1),1))),0)</f>
        <v>0</v>
      </c>
      <c r="N120" s="110">
        <f>IF($X$6="yes",IF(DATE($C120,N$95,1)&lt;Start_Date,0,IF(DATE($C120,N$95,1)&gt;DATE(YEAR(Expected_COD)+20,MONTH(Expected_COD),1),0,INDEX(Part_IV!$I$19:$I$38,$C120-Table_Year_1+IF(N$95&lt;=MONTH(Expected_COD),0,1),1))),0)</f>
        <v>0</v>
      </c>
      <c r="O120" s="110">
        <f>IF($X$6="yes",IF(DATE($C120,O$95,1)&lt;Start_Date,0,IF(DATE($C120,O$95,1)&gt;DATE(YEAR(Expected_COD)+20,MONTH(Expected_COD),1),0,INDEX(Part_IV!$I$19:$I$38,$C120-Table_Year_1+IF(O$95&lt;=MONTH(Expected_COD),0,1),1))),0)</f>
        <v>0</v>
      </c>
      <c r="P120" s="36"/>
      <c r="Q120" s="112"/>
      <c r="R120" s="11"/>
      <c r="S120" s="4"/>
      <c r="T120" s="17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5">
      <c r="A121" s="4"/>
      <c r="B121" s="10"/>
      <c r="C121" s="94">
        <f t="shared" si="9"/>
        <v>2045</v>
      </c>
      <c r="D121" s="110">
        <f>IF($X$6="yes",IF(DATE($C121,D$95,1)&lt;Start_Date,0,IF(DATE($C121,D$95,1)&gt;DATE(YEAR(Expected_COD)+20,MONTH(Expected_COD),1),0,INDEX(Part_IV!$I$19:$I$38,$C121-Table_Year_1+IF(D$95&lt;=MONTH(Expected_COD),0,1),1))),0)</f>
        <v>0</v>
      </c>
      <c r="E121" s="110">
        <f>IF($X$6="yes",IF(DATE($C121,E$95,1)&lt;Start_Date,0,IF(DATE($C121,E$95,1)&gt;DATE(YEAR(Expected_COD)+20,MONTH(Expected_COD),1),0,INDEX(Part_IV!$I$19:$I$38,$C121-Table_Year_1+IF(E$95&lt;=MONTH(Expected_COD),0,1),1))),0)</f>
        <v>0</v>
      </c>
      <c r="F121" s="110">
        <f>IF($X$6="yes",IF(DATE($C121,F$95,1)&lt;Start_Date,0,IF(DATE($C121,F$95,1)&gt;DATE(YEAR(Expected_COD)+20,MONTH(Expected_COD),1),0,INDEX(Part_IV!$I$19:$I$38,$C121-Table_Year_1+IF(F$95&lt;=MONTH(Expected_COD),0,1),1))),0)</f>
        <v>0</v>
      </c>
      <c r="G121" s="110">
        <f>IF($X$6="yes",IF(DATE($C121,G$95,1)&lt;Start_Date,0,IF(DATE($C121,G$95,1)&gt;DATE(YEAR(Expected_COD)+20,MONTH(Expected_COD),1),0,INDEX(Part_IV!$I$19:$I$38,$C121-Table_Year_1+IF(G$95&lt;=MONTH(Expected_COD),0,1),1))),0)</f>
        <v>0</v>
      </c>
      <c r="H121" s="110">
        <f>IF($X$6="yes",IF(DATE($C121,H$95,1)&lt;Start_Date,0,IF(DATE($C121,H$95,1)&gt;DATE(YEAR(Expected_COD)+20,MONTH(Expected_COD),1),0,INDEX(Part_IV!$I$19:$I$38,$C121-Table_Year_1+IF(H$95&lt;=MONTH(Expected_COD),0,1),1))),0)</f>
        <v>0</v>
      </c>
      <c r="I121" s="110">
        <f>IF($X$6="yes",IF(DATE($C121,I$95,1)&lt;Start_Date,0,IF(DATE($C121,I$95,1)&gt;DATE(YEAR(Expected_COD)+20,MONTH(Expected_COD),1),0,INDEX(Part_IV!$I$19:$I$38,$C121-Table_Year_1+IF(I$95&lt;=MONTH(Expected_COD),0,1),1))),0)</f>
        <v>0</v>
      </c>
      <c r="J121" s="110">
        <f>IF($X$6="yes",IF(DATE($C121,J$95,1)&lt;Start_Date,0,IF(DATE($C121,J$95,1)&gt;DATE(YEAR(Expected_COD)+20,MONTH(Expected_COD),1),0,INDEX(Part_IV!$I$19:$I$38,$C121-Table_Year_1+IF(J$95&lt;=MONTH(Expected_COD),0,1),1))),0)</f>
        <v>0</v>
      </c>
      <c r="K121" s="110">
        <f>IF($X$6="yes",IF(DATE($C121,K$95,1)&lt;Start_Date,0,IF(DATE($C121,K$95,1)&gt;DATE(YEAR(Expected_COD)+20,MONTH(Expected_COD),1),0,INDEX(Part_IV!$I$19:$I$38,$C121-Table_Year_1+IF(K$95&lt;=MONTH(Expected_COD),0,1),1))),0)</f>
        <v>0</v>
      </c>
      <c r="L121" s="110">
        <f>IF($X$6="yes",IF(DATE($C121,L$95,1)&lt;Start_Date,0,IF(DATE($C121,L$95,1)&gt;DATE(YEAR(Expected_COD)+20,MONTH(Expected_COD),1),0,INDEX(Part_IV!$I$19:$I$38,$C121-Table_Year_1+IF(L$95&lt;=MONTH(Expected_COD),0,1),1))),0)</f>
        <v>0</v>
      </c>
      <c r="M121" s="110">
        <f>IF($X$6="yes",IF(DATE($C121,M$95,1)&lt;Start_Date,0,IF(DATE($C121,M$95,1)&gt;DATE(YEAR(Expected_COD)+20,MONTH(Expected_COD),1),0,INDEX(Part_IV!$I$19:$I$38,$C121-Table_Year_1+IF(M$95&lt;=MONTH(Expected_COD),0,1),1))),0)</f>
        <v>0</v>
      </c>
      <c r="N121" s="110">
        <f>IF($X$6="yes",IF(DATE($C121,N$95,1)&lt;Start_Date,0,IF(DATE($C121,N$95,1)&gt;DATE(YEAR(Expected_COD)+20,MONTH(Expected_COD),1),0,INDEX(Part_IV!$I$19:$I$38,$C121-Table_Year_1+IF(N$95&lt;=MONTH(Expected_COD),0,1),1))),0)</f>
        <v>0</v>
      </c>
      <c r="O121" s="110">
        <f>IF($X$6="yes",IF(DATE($C121,O$95,1)&lt;Start_Date,0,IF(DATE($C121,O$95,1)&gt;DATE(YEAR(Expected_COD)+20,MONTH(Expected_COD),1),0,INDEX(Part_IV!$I$19:$I$38,$C121-Table_Year_1+IF(O$95&lt;=MONTH(Expected_COD),0,1),1))),0)</f>
        <v>0</v>
      </c>
      <c r="P121" s="36"/>
      <c r="Q121" s="112"/>
      <c r="R121" s="11"/>
      <c r="S121" s="4"/>
      <c r="T121" s="17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5">
      <c r="A122" s="4"/>
      <c r="B122" s="10"/>
      <c r="C122" s="94">
        <f t="shared" si="9"/>
        <v>2046</v>
      </c>
      <c r="D122" s="110">
        <f>IF($X$6="yes",IF(DATE($C122,D$95,1)&lt;Start_Date,0,IF(DATE($C122,D$95,1)&gt;DATE(YEAR(Expected_COD)+20,MONTH(Expected_COD),1),0,INDEX(Part_IV!$I$19:$I$38,$C122-Table_Year_1+IF(D$95&lt;=MONTH(Expected_COD),0,1),1))),0)</f>
        <v>0</v>
      </c>
      <c r="E122" s="110">
        <f>IF($X$6="yes",IF(DATE($C122,E$95,1)&lt;Start_Date,0,IF(DATE($C122,E$95,1)&gt;DATE(YEAR(Expected_COD)+20,MONTH(Expected_COD),1),0,INDEX(Part_IV!$I$19:$I$38,$C122-Table_Year_1+IF(E$95&lt;=MONTH(Expected_COD),0,1),1))),0)</f>
        <v>0</v>
      </c>
      <c r="F122" s="110">
        <f>IF($X$6="yes",IF(DATE($C122,F$95,1)&lt;Start_Date,0,IF(DATE($C122,F$95,1)&gt;DATE(YEAR(Expected_COD)+20,MONTH(Expected_COD),1),0,INDEX(Part_IV!$I$19:$I$38,$C122-Table_Year_1+IF(F$95&lt;=MONTH(Expected_COD),0,1),1))),0)</f>
        <v>0</v>
      </c>
      <c r="G122" s="110">
        <f>IF($X$6="yes",IF(DATE($C122,G$95,1)&lt;Start_Date,0,IF(DATE($C122,G$95,1)&gt;DATE(YEAR(Expected_COD)+20,MONTH(Expected_COD),1),0,INDEX(Part_IV!$I$19:$I$38,$C122-Table_Year_1+IF(G$95&lt;=MONTH(Expected_COD),0,1),1))),0)</f>
        <v>0</v>
      </c>
      <c r="H122" s="110">
        <f>IF($X$6="yes",IF(DATE($C122,H$95,1)&lt;Start_Date,0,IF(DATE($C122,H$95,1)&gt;DATE(YEAR(Expected_COD)+20,MONTH(Expected_COD),1),0,INDEX(Part_IV!$I$19:$I$38,$C122-Table_Year_1+IF(H$95&lt;=MONTH(Expected_COD),0,1),1))),0)</f>
        <v>0</v>
      </c>
      <c r="I122" s="110">
        <f>IF($X$6="yes",IF(DATE($C122,I$95,1)&lt;Start_Date,0,IF(DATE($C122,I$95,1)&gt;DATE(YEAR(Expected_COD)+20,MONTH(Expected_COD),1),0,INDEX(Part_IV!$I$19:$I$38,$C122-Table_Year_1+IF(I$95&lt;=MONTH(Expected_COD),0,1),1))),0)</f>
        <v>0</v>
      </c>
      <c r="J122" s="110">
        <f>IF($X$6="yes",IF(DATE($C122,J$95,1)&lt;Start_Date,0,IF(DATE($C122,J$95,1)&gt;DATE(YEAR(Expected_COD)+20,MONTH(Expected_COD),1),0,INDEX(Part_IV!$I$19:$I$38,$C122-Table_Year_1+IF(J$95&lt;=MONTH(Expected_COD),0,1),1))),0)</f>
        <v>0</v>
      </c>
      <c r="K122" s="110">
        <f>IF($X$6="yes",IF(DATE($C122,K$95,1)&lt;Start_Date,0,IF(DATE($C122,K$95,1)&gt;DATE(YEAR(Expected_COD)+20,MONTH(Expected_COD),1),0,INDEX(Part_IV!$I$19:$I$38,$C122-Table_Year_1+IF(K$95&lt;=MONTH(Expected_COD),0,1),1))),0)</f>
        <v>0</v>
      </c>
      <c r="L122" s="110">
        <f>IF($X$6="yes",IF(DATE($C122,L$95,1)&lt;Start_Date,0,IF(DATE($C122,L$95,1)&gt;DATE(YEAR(Expected_COD)+20,MONTH(Expected_COD),1),0,INDEX(Part_IV!$I$19:$I$38,$C122-Table_Year_1+IF(L$95&lt;=MONTH(Expected_COD),0,1),1))),0)</f>
        <v>0</v>
      </c>
      <c r="M122" s="110">
        <f>IF($X$6="yes",IF(DATE($C122,M$95,1)&lt;Start_Date,0,IF(DATE($C122,M$95,1)&gt;DATE(YEAR(Expected_COD)+20,MONTH(Expected_COD),1),0,INDEX(Part_IV!$I$19:$I$38,$C122-Table_Year_1+IF(M$95&lt;=MONTH(Expected_COD),0,1),1))),0)</f>
        <v>0</v>
      </c>
      <c r="N122" s="110">
        <f>IF($X$6="yes",IF(DATE($C122,N$95,1)&lt;Start_Date,0,IF(DATE($C122,N$95,1)&gt;DATE(YEAR(Expected_COD)+20,MONTH(Expected_COD),1),0,INDEX(Part_IV!$I$19:$I$38,$C122-Table_Year_1+IF(N$95&lt;=MONTH(Expected_COD),0,1),1))),0)</f>
        <v>0</v>
      </c>
      <c r="O122" s="110">
        <f>IF($X$6="yes",IF(DATE($C122,O$95,1)&lt;Start_Date,0,IF(DATE($C122,O$95,1)&gt;DATE(YEAR(Expected_COD)+20,MONTH(Expected_COD),1),0,INDEX(Part_IV!$I$19:$I$38,$C122-Table_Year_1+IF(O$95&lt;=MONTH(Expected_COD),0,1),1))),0)</f>
        <v>0</v>
      </c>
      <c r="P122" s="36"/>
      <c r="Q122" s="112"/>
      <c r="R122" s="11"/>
      <c r="S122" s="4"/>
      <c r="T122" s="17" t="s">
        <v>145</v>
      </c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5">
      <c r="A123" s="4"/>
      <c r="B123" s="13"/>
      <c r="C123" s="14"/>
      <c r="D123" s="14"/>
      <c r="E123" s="14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15"/>
      <c r="S123" s="4"/>
      <c r="T123" s="17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5">
      <c r="A124" s="4"/>
      <c r="B124" s="113"/>
      <c r="C124" s="113"/>
      <c r="D124" s="113"/>
      <c r="E124" s="113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3"/>
      <c r="S124" s="4"/>
      <c r="T124" s="17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5">
      <c r="A125" s="4"/>
      <c r="B125" s="6"/>
      <c r="C125" s="7"/>
      <c r="D125" s="7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9"/>
      <c r="S125" s="4"/>
      <c r="T125" s="17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.75" x14ac:dyDescent="0.3">
      <c r="A126" s="4"/>
      <c r="B126" s="10"/>
      <c r="C126" s="158" t="str">
        <f>Part_I!$C$3</f>
        <v>Offer Data Form</v>
      </c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1"/>
      <c r="S126" s="4"/>
      <c r="T126" s="17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x14ac:dyDescent="0.25">
      <c r="A127" s="4"/>
      <c r="B127" s="10"/>
      <c r="C127" s="159" t="str">
        <f>Part_I!$C$4</f>
        <v>NYSERDA RFP No.  ORECRFP18-1</v>
      </c>
      <c r="D127" s="159"/>
      <c r="E127" s="159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1"/>
      <c r="S127" s="4"/>
      <c r="T127" s="17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7.25" customHeight="1" x14ac:dyDescent="0.25">
      <c r="A128" s="4"/>
      <c r="B128" s="10"/>
      <c r="C128" s="159" t="s">
        <v>75</v>
      </c>
      <c r="D128" s="159"/>
      <c r="E128" s="159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1"/>
      <c r="S128" s="4"/>
      <c r="T128" s="17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9.75" customHeight="1" x14ac:dyDescent="0.25">
      <c r="A129" s="4"/>
      <c r="B129" s="1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1"/>
      <c r="S129" s="4"/>
      <c r="T129" s="17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8.25" customHeight="1" x14ac:dyDescent="0.25">
      <c r="A130" s="4"/>
      <c r="B130" s="1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1"/>
      <c r="S130" s="4"/>
      <c r="T130" s="17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5" customHeight="1" x14ac:dyDescent="0.25">
      <c r="A131" s="4"/>
      <c r="B131" s="10"/>
      <c r="C131" s="12" t="str">
        <f>Part_I!$C$9</f>
        <v>Proposer Name</v>
      </c>
      <c r="D131" s="12"/>
      <c r="E131" s="12"/>
      <c r="F131" s="12"/>
      <c r="G131" s="12"/>
      <c r="H131" s="173" t="str">
        <f>Project_Sponsor</f>
        <v xml:space="preserve">  </v>
      </c>
      <c r="I131" s="173"/>
      <c r="J131" s="173"/>
      <c r="K131" s="173"/>
      <c r="L131" s="173"/>
      <c r="M131" s="173"/>
      <c r="N131" s="173"/>
      <c r="O131" s="173"/>
      <c r="P131" s="173"/>
      <c r="Q131" s="12"/>
      <c r="R131" s="11"/>
      <c r="S131" s="4"/>
      <c r="T131" s="17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4"/>
      <c r="B132" s="10"/>
      <c r="C132" s="12" t="str">
        <f>Part_I!$C$11</f>
        <v>Offshore Wind Generation Facility Name</v>
      </c>
      <c r="D132" s="12"/>
      <c r="E132" s="12"/>
      <c r="F132" s="12"/>
      <c r="G132" s="12"/>
      <c r="H132" s="173" t="str">
        <f>Facility_Name</f>
        <v xml:space="preserve">  </v>
      </c>
      <c r="I132" s="173"/>
      <c r="J132" s="173"/>
      <c r="K132" s="173"/>
      <c r="L132" s="173"/>
      <c r="M132" s="173"/>
      <c r="N132" s="173"/>
      <c r="O132" s="173"/>
      <c r="P132" s="173"/>
      <c r="Q132" s="32"/>
      <c r="R132" s="11"/>
      <c r="S132" s="4"/>
      <c r="T132" s="17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4"/>
      <c r="B133" s="10"/>
      <c r="C133" s="12" t="str">
        <f>Part_I!$C$16</f>
        <v>Offer Data Form ID Name</v>
      </c>
      <c r="D133" s="12"/>
      <c r="E133" s="12"/>
      <c r="F133" s="12"/>
      <c r="G133" s="12"/>
      <c r="H133" s="174" t="str">
        <f>Offer_Data_Form_ID_Name</f>
        <v/>
      </c>
      <c r="I133" s="174"/>
      <c r="J133" s="174"/>
      <c r="K133" s="174"/>
      <c r="L133" s="174"/>
      <c r="M133" s="174"/>
      <c r="N133" s="174"/>
      <c r="O133" s="174"/>
      <c r="P133" s="174"/>
      <c r="Q133" s="32"/>
      <c r="R133" s="11"/>
      <c r="S133" s="4"/>
      <c r="T133" s="17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8.25" customHeight="1" x14ac:dyDescent="0.25">
      <c r="A134" s="4"/>
      <c r="B134" s="10"/>
      <c r="C134" s="12"/>
      <c r="D134" s="12"/>
      <c r="E134" s="12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11"/>
      <c r="S134" s="4"/>
      <c r="T134" s="17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5">
      <c r="A135" s="4"/>
      <c r="B135" s="10"/>
      <c r="C135" s="184" t="str">
        <f>$C$11</f>
        <v>Price/Tenor Offer Type 2 - Level Price, 20-year Tenor</v>
      </c>
      <c r="D135" s="184"/>
      <c r="E135" s="184"/>
      <c r="F135" s="184"/>
      <c r="G135" s="184"/>
      <c r="H135" s="184"/>
      <c r="I135" s="184"/>
      <c r="J135" s="184"/>
      <c r="K135" s="184"/>
      <c r="L135" s="184"/>
      <c r="M135" s="184"/>
      <c r="N135" s="184"/>
      <c r="O135" s="184"/>
      <c r="P135" s="184"/>
      <c r="Q135" s="184"/>
      <c r="R135" s="11"/>
      <c r="S135" s="4"/>
      <c r="T135" s="17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5">
      <c r="A136" s="4"/>
      <c r="B136" s="10"/>
      <c r="C136" s="184" t="s">
        <v>80</v>
      </c>
      <c r="D136" s="184"/>
      <c r="E136" s="184"/>
      <c r="F136" s="184"/>
      <c r="G136" s="184"/>
      <c r="H136" s="184"/>
      <c r="I136" s="184"/>
      <c r="J136" s="184"/>
      <c r="K136" s="184"/>
      <c r="L136" s="184"/>
      <c r="M136" s="184"/>
      <c r="N136" s="184"/>
      <c r="O136" s="184"/>
      <c r="P136" s="184"/>
      <c r="Q136" s="184"/>
      <c r="R136" s="11"/>
      <c r="S136" s="4"/>
      <c r="T136" s="17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9.75" customHeight="1" x14ac:dyDescent="0.25">
      <c r="A137" s="4"/>
      <c r="B137" s="10"/>
      <c r="C137" s="92"/>
      <c r="D137" s="47">
        <v>1</v>
      </c>
      <c r="E137" s="47">
        <f>D137+1</f>
        <v>2</v>
      </c>
      <c r="F137" s="47">
        <f t="shared" ref="F137:O137" si="10">E137+1</f>
        <v>3</v>
      </c>
      <c r="G137" s="47">
        <f t="shared" si="10"/>
        <v>4</v>
      </c>
      <c r="H137" s="47">
        <f t="shared" si="10"/>
        <v>5</v>
      </c>
      <c r="I137" s="47">
        <f t="shared" si="10"/>
        <v>6</v>
      </c>
      <c r="J137" s="47">
        <f t="shared" si="10"/>
        <v>7</v>
      </c>
      <c r="K137" s="47">
        <f t="shared" si="10"/>
        <v>8</v>
      </c>
      <c r="L137" s="47">
        <f t="shared" si="10"/>
        <v>9</v>
      </c>
      <c r="M137" s="47">
        <f t="shared" si="10"/>
        <v>10</v>
      </c>
      <c r="N137" s="47">
        <f t="shared" si="10"/>
        <v>11</v>
      </c>
      <c r="O137" s="47">
        <f t="shared" si="10"/>
        <v>12</v>
      </c>
      <c r="P137" s="92"/>
      <c r="Q137" s="92"/>
      <c r="R137" s="11"/>
      <c r="S137" s="4"/>
      <c r="T137" s="17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4"/>
      <c r="B138" s="10"/>
      <c r="C138" s="94" t="s">
        <v>9</v>
      </c>
      <c r="D138" s="94" t="s">
        <v>10</v>
      </c>
      <c r="E138" s="94" t="s">
        <v>11</v>
      </c>
      <c r="F138" s="44" t="s">
        <v>12</v>
      </c>
      <c r="G138" s="44" t="s">
        <v>13</v>
      </c>
      <c r="H138" s="44" t="s">
        <v>14</v>
      </c>
      <c r="I138" s="44" t="s">
        <v>15</v>
      </c>
      <c r="J138" s="44" t="s">
        <v>16</v>
      </c>
      <c r="K138" s="44" t="s">
        <v>17</v>
      </c>
      <c r="L138" s="44" t="s">
        <v>18</v>
      </c>
      <c r="M138" s="44" t="s">
        <v>19</v>
      </c>
      <c r="N138" s="44" t="s">
        <v>20</v>
      </c>
      <c r="O138" s="44" t="s">
        <v>21</v>
      </c>
      <c r="P138" s="34"/>
      <c r="Q138" s="44" t="s">
        <v>25</v>
      </c>
      <c r="R138" s="11"/>
      <c r="S138" s="4"/>
      <c r="T138" s="17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4"/>
      <c r="B139" s="10"/>
      <c r="C139" s="94">
        <f>Early_Year</f>
        <v>2021</v>
      </c>
      <c r="D139" s="115">
        <f>D97*Part_III!D145/1000</f>
        <v>0</v>
      </c>
      <c r="E139" s="115">
        <f>E97*Part_III!E145/1000</f>
        <v>0</v>
      </c>
      <c r="F139" s="115">
        <f>F97*Part_III!F145/1000</f>
        <v>0</v>
      </c>
      <c r="G139" s="115">
        <f>G97*Part_III!G145/1000</f>
        <v>0</v>
      </c>
      <c r="H139" s="115">
        <f>H97*Part_III!H145/1000</f>
        <v>0</v>
      </c>
      <c r="I139" s="115">
        <f>I97*Part_III!I145/1000</f>
        <v>0</v>
      </c>
      <c r="J139" s="115">
        <f>J97*Part_III!J145/1000</f>
        <v>0</v>
      </c>
      <c r="K139" s="115">
        <f>K97*Part_III!K145/1000</f>
        <v>0</v>
      </c>
      <c r="L139" s="115">
        <f>L97*Part_III!L145/1000</f>
        <v>0</v>
      </c>
      <c r="M139" s="115">
        <f>M97*Part_III!M145/1000</f>
        <v>0</v>
      </c>
      <c r="N139" s="115">
        <f>N97*Part_III!N145/1000</f>
        <v>0</v>
      </c>
      <c r="O139" s="115">
        <f>O97*Part_III!O145/1000</f>
        <v>0</v>
      </c>
      <c r="P139" s="36"/>
      <c r="Q139" s="115">
        <f>SUM(D139:O139)</f>
        <v>0</v>
      </c>
      <c r="R139" s="11"/>
      <c r="S139" s="4"/>
      <c r="T139" s="17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5">
      <c r="A140" s="4"/>
      <c r="B140" s="10"/>
      <c r="C140" s="94">
        <f>C139+1</f>
        <v>2022</v>
      </c>
      <c r="D140" s="115">
        <f>D98*Part_III!D146/1000</f>
        <v>0</v>
      </c>
      <c r="E140" s="115">
        <f>E98*Part_III!E146/1000</f>
        <v>0</v>
      </c>
      <c r="F140" s="115">
        <f>F98*Part_III!F146/1000</f>
        <v>0</v>
      </c>
      <c r="G140" s="115">
        <f>G98*Part_III!G146/1000</f>
        <v>0</v>
      </c>
      <c r="H140" s="115">
        <f>H98*Part_III!H146/1000</f>
        <v>0</v>
      </c>
      <c r="I140" s="115">
        <f>I98*Part_III!I146/1000</f>
        <v>0</v>
      </c>
      <c r="J140" s="115">
        <f>J98*Part_III!J146/1000</f>
        <v>0</v>
      </c>
      <c r="K140" s="115">
        <f>K98*Part_III!K146/1000</f>
        <v>0</v>
      </c>
      <c r="L140" s="115">
        <f>L98*Part_III!L146/1000</f>
        <v>0</v>
      </c>
      <c r="M140" s="115">
        <f>M98*Part_III!M146/1000</f>
        <v>0</v>
      </c>
      <c r="N140" s="115">
        <f>N98*Part_III!N146/1000</f>
        <v>0</v>
      </c>
      <c r="O140" s="115">
        <f>O98*Part_III!O146/1000</f>
        <v>0</v>
      </c>
      <c r="P140" s="36"/>
      <c r="Q140" s="115">
        <f t="shared" ref="Q140:Q164" si="11">SUM(D140:O140)</f>
        <v>0</v>
      </c>
      <c r="R140" s="11"/>
      <c r="S140" s="4"/>
      <c r="T140" s="17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5">
      <c r="A141" s="4"/>
      <c r="B141" s="10"/>
      <c r="C141" s="94">
        <f t="shared" ref="C141:C164" si="12">C140+1</f>
        <v>2023</v>
      </c>
      <c r="D141" s="115">
        <f>D99*Part_III!D147/1000</f>
        <v>0</v>
      </c>
      <c r="E141" s="115">
        <f>E99*Part_III!E147/1000</f>
        <v>0</v>
      </c>
      <c r="F141" s="115">
        <f>F99*Part_III!F147/1000</f>
        <v>0</v>
      </c>
      <c r="G141" s="115">
        <f>G99*Part_III!G147/1000</f>
        <v>0</v>
      </c>
      <c r="H141" s="115">
        <f>H99*Part_III!H147/1000</f>
        <v>0</v>
      </c>
      <c r="I141" s="115">
        <f>I99*Part_III!I147/1000</f>
        <v>0</v>
      </c>
      <c r="J141" s="115">
        <f>J99*Part_III!J147/1000</f>
        <v>0</v>
      </c>
      <c r="K141" s="115">
        <f>K99*Part_III!K147/1000</f>
        <v>0</v>
      </c>
      <c r="L141" s="115">
        <f>L99*Part_III!L147/1000</f>
        <v>0</v>
      </c>
      <c r="M141" s="115">
        <f>M99*Part_III!M147/1000</f>
        <v>0</v>
      </c>
      <c r="N141" s="115">
        <f>N99*Part_III!N147/1000</f>
        <v>0</v>
      </c>
      <c r="O141" s="115">
        <f>O99*Part_III!O147/1000</f>
        <v>0</v>
      </c>
      <c r="P141" s="36"/>
      <c r="Q141" s="115">
        <f t="shared" si="11"/>
        <v>0</v>
      </c>
      <c r="R141" s="11"/>
      <c r="S141" s="4"/>
      <c r="T141" s="17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x14ac:dyDescent="0.25">
      <c r="A142" s="4"/>
      <c r="B142" s="10"/>
      <c r="C142" s="94">
        <f t="shared" si="12"/>
        <v>2024</v>
      </c>
      <c r="D142" s="115">
        <f>D100*Part_III!D148/1000</f>
        <v>0</v>
      </c>
      <c r="E142" s="115">
        <f>E100*Part_III!E148/1000</f>
        <v>0</v>
      </c>
      <c r="F142" s="115">
        <f>F100*Part_III!F148/1000</f>
        <v>0</v>
      </c>
      <c r="G142" s="115">
        <f>G100*Part_III!G148/1000</f>
        <v>0</v>
      </c>
      <c r="H142" s="115">
        <f>H100*Part_III!H148/1000</f>
        <v>0</v>
      </c>
      <c r="I142" s="115">
        <f>I100*Part_III!I148/1000</f>
        <v>0</v>
      </c>
      <c r="J142" s="115">
        <f>J100*Part_III!J148/1000</f>
        <v>0</v>
      </c>
      <c r="K142" s="115">
        <f>K100*Part_III!K148/1000</f>
        <v>0</v>
      </c>
      <c r="L142" s="115">
        <f>L100*Part_III!L148/1000</f>
        <v>0</v>
      </c>
      <c r="M142" s="115">
        <f>M100*Part_III!M148/1000</f>
        <v>0</v>
      </c>
      <c r="N142" s="115">
        <f>N100*Part_III!N148/1000</f>
        <v>0</v>
      </c>
      <c r="O142" s="115">
        <f>O100*Part_III!O148/1000</f>
        <v>0</v>
      </c>
      <c r="P142" s="36"/>
      <c r="Q142" s="115">
        <f t="shared" si="11"/>
        <v>0</v>
      </c>
      <c r="R142" s="11"/>
      <c r="S142" s="4"/>
      <c r="T142" s="17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x14ac:dyDescent="0.25">
      <c r="A143" s="4"/>
      <c r="B143" s="10"/>
      <c r="C143" s="94">
        <f t="shared" si="12"/>
        <v>2025</v>
      </c>
      <c r="D143" s="115">
        <f>D101*Part_III!D149/1000</f>
        <v>0</v>
      </c>
      <c r="E143" s="115">
        <f>E101*Part_III!E149/1000</f>
        <v>0</v>
      </c>
      <c r="F143" s="115">
        <f>F101*Part_III!F149/1000</f>
        <v>0</v>
      </c>
      <c r="G143" s="115">
        <f>G101*Part_III!G149/1000</f>
        <v>0</v>
      </c>
      <c r="H143" s="115">
        <f>H101*Part_III!H149/1000</f>
        <v>0</v>
      </c>
      <c r="I143" s="115">
        <f>I101*Part_III!I149/1000</f>
        <v>0</v>
      </c>
      <c r="J143" s="115">
        <f>J101*Part_III!J149/1000</f>
        <v>0</v>
      </c>
      <c r="K143" s="115">
        <f>K101*Part_III!K149/1000</f>
        <v>0</v>
      </c>
      <c r="L143" s="115">
        <f>L101*Part_III!L149/1000</f>
        <v>0</v>
      </c>
      <c r="M143" s="115">
        <f>M101*Part_III!M149/1000</f>
        <v>0</v>
      </c>
      <c r="N143" s="115">
        <f>N101*Part_III!N149/1000</f>
        <v>0</v>
      </c>
      <c r="O143" s="115">
        <f>O101*Part_III!O149/1000</f>
        <v>0</v>
      </c>
      <c r="P143" s="36"/>
      <c r="Q143" s="115">
        <f t="shared" si="11"/>
        <v>0</v>
      </c>
      <c r="R143" s="11"/>
      <c r="S143" s="4"/>
      <c r="T143" s="17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x14ac:dyDescent="0.25">
      <c r="A144" s="4"/>
      <c r="B144" s="10"/>
      <c r="C144" s="94">
        <f t="shared" si="12"/>
        <v>2026</v>
      </c>
      <c r="D144" s="115">
        <f>D102*Part_III!D150/1000</f>
        <v>0</v>
      </c>
      <c r="E144" s="115">
        <f>E102*Part_III!E150/1000</f>
        <v>0</v>
      </c>
      <c r="F144" s="115">
        <f>F102*Part_III!F150/1000</f>
        <v>0</v>
      </c>
      <c r="G144" s="115">
        <f>G102*Part_III!G150/1000</f>
        <v>0</v>
      </c>
      <c r="H144" s="115">
        <f>H102*Part_III!H150/1000</f>
        <v>0</v>
      </c>
      <c r="I144" s="115">
        <f>I102*Part_III!I150/1000</f>
        <v>0</v>
      </c>
      <c r="J144" s="115">
        <f>J102*Part_III!J150/1000</f>
        <v>0</v>
      </c>
      <c r="K144" s="115">
        <f>K102*Part_III!K150/1000</f>
        <v>0</v>
      </c>
      <c r="L144" s="115">
        <f>L102*Part_III!L150/1000</f>
        <v>0</v>
      </c>
      <c r="M144" s="115">
        <f>M102*Part_III!M150/1000</f>
        <v>0</v>
      </c>
      <c r="N144" s="115">
        <f>N102*Part_III!N150/1000</f>
        <v>0</v>
      </c>
      <c r="O144" s="115">
        <f>O102*Part_III!O150/1000</f>
        <v>0</v>
      </c>
      <c r="P144" s="36"/>
      <c r="Q144" s="115">
        <f t="shared" si="11"/>
        <v>0</v>
      </c>
      <c r="R144" s="11"/>
      <c r="S144" s="4"/>
      <c r="T144" s="17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x14ac:dyDescent="0.25">
      <c r="A145" s="4"/>
      <c r="B145" s="10"/>
      <c r="C145" s="94">
        <f t="shared" si="12"/>
        <v>2027</v>
      </c>
      <c r="D145" s="115">
        <f>D103*Part_III!D151/1000</f>
        <v>0</v>
      </c>
      <c r="E145" s="115">
        <f>E103*Part_III!E151/1000</f>
        <v>0</v>
      </c>
      <c r="F145" s="115">
        <f>F103*Part_III!F151/1000</f>
        <v>0</v>
      </c>
      <c r="G145" s="115">
        <f>G103*Part_III!G151/1000</f>
        <v>0</v>
      </c>
      <c r="H145" s="115">
        <f>H103*Part_III!H151/1000</f>
        <v>0</v>
      </c>
      <c r="I145" s="115">
        <f>I103*Part_III!I151/1000</f>
        <v>0</v>
      </c>
      <c r="J145" s="115">
        <f>J103*Part_III!J151/1000</f>
        <v>0</v>
      </c>
      <c r="K145" s="115">
        <f>K103*Part_III!K151/1000</f>
        <v>0</v>
      </c>
      <c r="L145" s="115">
        <f>L103*Part_III!L151/1000</f>
        <v>0</v>
      </c>
      <c r="M145" s="115">
        <f>M103*Part_III!M151/1000</f>
        <v>0</v>
      </c>
      <c r="N145" s="115">
        <f>N103*Part_III!N151/1000</f>
        <v>0</v>
      </c>
      <c r="O145" s="115">
        <f>O103*Part_III!O151/1000</f>
        <v>0</v>
      </c>
      <c r="P145" s="36"/>
      <c r="Q145" s="115">
        <f t="shared" si="11"/>
        <v>0</v>
      </c>
      <c r="R145" s="11"/>
      <c r="S145" s="4"/>
      <c r="T145" s="17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x14ac:dyDescent="0.25">
      <c r="A146" s="4"/>
      <c r="B146" s="10"/>
      <c r="C146" s="94">
        <f t="shared" si="12"/>
        <v>2028</v>
      </c>
      <c r="D146" s="115">
        <f>D104*Part_III!D152/1000</f>
        <v>0</v>
      </c>
      <c r="E146" s="115">
        <f>E104*Part_III!E152/1000</f>
        <v>0</v>
      </c>
      <c r="F146" s="115">
        <f>F104*Part_III!F152/1000</f>
        <v>0</v>
      </c>
      <c r="G146" s="115">
        <f>G104*Part_III!G152/1000</f>
        <v>0</v>
      </c>
      <c r="H146" s="115">
        <f>H104*Part_III!H152/1000</f>
        <v>0</v>
      </c>
      <c r="I146" s="115">
        <f>I104*Part_III!I152/1000</f>
        <v>0</v>
      </c>
      <c r="J146" s="115">
        <f>J104*Part_III!J152/1000</f>
        <v>0</v>
      </c>
      <c r="K146" s="115">
        <f>K104*Part_III!K152/1000</f>
        <v>0</v>
      </c>
      <c r="L146" s="115">
        <f>L104*Part_III!L152/1000</f>
        <v>0</v>
      </c>
      <c r="M146" s="115">
        <f>M104*Part_III!M152/1000</f>
        <v>0</v>
      </c>
      <c r="N146" s="115">
        <f>N104*Part_III!N152/1000</f>
        <v>0</v>
      </c>
      <c r="O146" s="115">
        <f>O104*Part_III!O152/1000</f>
        <v>0</v>
      </c>
      <c r="P146" s="36"/>
      <c r="Q146" s="115">
        <f t="shared" si="11"/>
        <v>0</v>
      </c>
      <c r="R146" s="11"/>
      <c r="S146" s="4"/>
      <c r="T146" s="17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x14ac:dyDescent="0.25">
      <c r="A147" s="4"/>
      <c r="B147" s="10"/>
      <c r="C147" s="94">
        <f t="shared" si="12"/>
        <v>2029</v>
      </c>
      <c r="D147" s="115">
        <f>D105*Part_III!D153/1000</f>
        <v>0</v>
      </c>
      <c r="E147" s="115">
        <f>E105*Part_III!E153/1000</f>
        <v>0</v>
      </c>
      <c r="F147" s="115">
        <f>F105*Part_III!F153/1000</f>
        <v>0</v>
      </c>
      <c r="G147" s="115">
        <f>G105*Part_III!G153/1000</f>
        <v>0</v>
      </c>
      <c r="H147" s="115">
        <f>H105*Part_III!H153/1000</f>
        <v>0</v>
      </c>
      <c r="I147" s="115">
        <f>I105*Part_III!I153/1000</f>
        <v>0</v>
      </c>
      <c r="J147" s="115">
        <f>J105*Part_III!J153/1000</f>
        <v>0</v>
      </c>
      <c r="K147" s="115">
        <f>K105*Part_III!K153/1000</f>
        <v>0</v>
      </c>
      <c r="L147" s="115">
        <f>L105*Part_III!L153/1000</f>
        <v>0</v>
      </c>
      <c r="M147" s="115">
        <f>M105*Part_III!M153/1000</f>
        <v>0</v>
      </c>
      <c r="N147" s="115">
        <f>N105*Part_III!N153/1000</f>
        <v>0</v>
      </c>
      <c r="O147" s="115">
        <f>O105*Part_III!O153/1000</f>
        <v>0</v>
      </c>
      <c r="P147" s="36"/>
      <c r="Q147" s="115">
        <f t="shared" si="11"/>
        <v>0</v>
      </c>
      <c r="R147" s="11"/>
      <c r="S147" s="4"/>
      <c r="T147" s="17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5">
      <c r="A148" s="4"/>
      <c r="B148" s="10"/>
      <c r="C148" s="94">
        <f t="shared" si="12"/>
        <v>2030</v>
      </c>
      <c r="D148" s="115">
        <f>D106*Part_III!D154/1000</f>
        <v>0</v>
      </c>
      <c r="E148" s="115">
        <f>E106*Part_III!E154/1000</f>
        <v>0</v>
      </c>
      <c r="F148" s="115">
        <f>F106*Part_III!F154/1000</f>
        <v>0</v>
      </c>
      <c r="G148" s="115">
        <f>G106*Part_III!G154/1000</f>
        <v>0</v>
      </c>
      <c r="H148" s="115">
        <f>H106*Part_III!H154/1000</f>
        <v>0</v>
      </c>
      <c r="I148" s="115">
        <f>I106*Part_III!I154/1000</f>
        <v>0</v>
      </c>
      <c r="J148" s="115">
        <f>J106*Part_III!J154/1000</f>
        <v>0</v>
      </c>
      <c r="K148" s="115">
        <f>K106*Part_III!K154/1000</f>
        <v>0</v>
      </c>
      <c r="L148" s="115">
        <f>L106*Part_III!L154/1000</f>
        <v>0</v>
      </c>
      <c r="M148" s="115">
        <f>M106*Part_III!M154/1000</f>
        <v>0</v>
      </c>
      <c r="N148" s="115">
        <f>N106*Part_III!N154/1000</f>
        <v>0</v>
      </c>
      <c r="O148" s="115">
        <f>O106*Part_III!O154/1000</f>
        <v>0</v>
      </c>
      <c r="P148" s="36"/>
      <c r="Q148" s="115">
        <f t="shared" si="11"/>
        <v>0</v>
      </c>
      <c r="R148" s="11"/>
      <c r="S148" s="4"/>
      <c r="T148" s="17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x14ac:dyDescent="0.25">
      <c r="A149" s="4"/>
      <c r="B149" s="10"/>
      <c r="C149" s="94">
        <f t="shared" si="12"/>
        <v>2031</v>
      </c>
      <c r="D149" s="115">
        <f>D107*Part_III!D155/1000</f>
        <v>0</v>
      </c>
      <c r="E149" s="115">
        <f>E107*Part_III!E155/1000</f>
        <v>0</v>
      </c>
      <c r="F149" s="115">
        <f>F107*Part_III!F155/1000</f>
        <v>0</v>
      </c>
      <c r="G149" s="115">
        <f>G107*Part_III!G155/1000</f>
        <v>0</v>
      </c>
      <c r="H149" s="115">
        <f>H107*Part_III!H155/1000</f>
        <v>0</v>
      </c>
      <c r="I149" s="115">
        <f>I107*Part_III!I155/1000</f>
        <v>0</v>
      </c>
      <c r="J149" s="115">
        <f>J107*Part_III!J155/1000</f>
        <v>0</v>
      </c>
      <c r="K149" s="115">
        <f>K107*Part_III!K155/1000</f>
        <v>0</v>
      </c>
      <c r="L149" s="115">
        <f>L107*Part_III!L155/1000</f>
        <v>0</v>
      </c>
      <c r="M149" s="115">
        <f>M107*Part_III!M155/1000</f>
        <v>0</v>
      </c>
      <c r="N149" s="115">
        <f>N107*Part_III!N155/1000</f>
        <v>0</v>
      </c>
      <c r="O149" s="115">
        <f>O107*Part_III!O155/1000</f>
        <v>0</v>
      </c>
      <c r="P149" s="36"/>
      <c r="Q149" s="115">
        <f t="shared" si="11"/>
        <v>0</v>
      </c>
      <c r="R149" s="11"/>
      <c r="S149" s="4"/>
      <c r="T149" s="17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x14ac:dyDescent="0.25">
      <c r="A150" s="4"/>
      <c r="B150" s="10"/>
      <c r="C150" s="94">
        <f t="shared" si="12"/>
        <v>2032</v>
      </c>
      <c r="D150" s="115">
        <f>D108*Part_III!D156/1000</f>
        <v>0</v>
      </c>
      <c r="E150" s="115">
        <f>E108*Part_III!E156/1000</f>
        <v>0</v>
      </c>
      <c r="F150" s="115">
        <f>F108*Part_III!F156/1000</f>
        <v>0</v>
      </c>
      <c r="G150" s="115">
        <f>G108*Part_III!G156/1000</f>
        <v>0</v>
      </c>
      <c r="H150" s="115">
        <f>H108*Part_III!H156/1000</f>
        <v>0</v>
      </c>
      <c r="I150" s="115">
        <f>I108*Part_III!I156/1000</f>
        <v>0</v>
      </c>
      <c r="J150" s="115">
        <f>J108*Part_III!J156/1000</f>
        <v>0</v>
      </c>
      <c r="K150" s="115">
        <f>K108*Part_III!K156/1000</f>
        <v>0</v>
      </c>
      <c r="L150" s="115">
        <f>L108*Part_III!L156/1000</f>
        <v>0</v>
      </c>
      <c r="M150" s="115">
        <f>M108*Part_III!M156/1000</f>
        <v>0</v>
      </c>
      <c r="N150" s="115">
        <f>N108*Part_III!N156/1000</f>
        <v>0</v>
      </c>
      <c r="O150" s="115">
        <f>O108*Part_III!O156/1000</f>
        <v>0</v>
      </c>
      <c r="P150" s="36"/>
      <c r="Q150" s="115">
        <f t="shared" si="11"/>
        <v>0</v>
      </c>
      <c r="R150" s="11"/>
      <c r="S150" s="4"/>
      <c r="T150" s="17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x14ac:dyDescent="0.25">
      <c r="A151" s="4"/>
      <c r="B151" s="10"/>
      <c r="C151" s="94">
        <f t="shared" si="12"/>
        <v>2033</v>
      </c>
      <c r="D151" s="115">
        <f>D109*Part_III!D157/1000</f>
        <v>0</v>
      </c>
      <c r="E151" s="115">
        <f>E109*Part_III!E157/1000</f>
        <v>0</v>
      </c>
      <c r="F151" s="115">
        <f>F109*Part_III!F157/1000</f>
        <v>0</v>
      </c>
      <c r="G151" s="115">
        <f>G109*Part_III!G157/1000</f>
        <v>0</v>
      </c>
      <c r="H151" s="115">
        <f>H109*Part_III!H157/1000</f>
        <v>0</v>
      </c>
      <c r="I151" s="115">
        <f>I109*Part_III!I157/1000</f>
        <v>0</v>
      </c>
      <c r="J151" s="115">
        <f>J109*Part_III!J157/1000</f>
        <v>0</v>
      </c>
      <c r="K151" s="115">
        <f>K109*Part_III!K157/1000</f>
        <v>0</v>
      </c>
      <c r="L151" s="115">
        <f>L109*Part_III!L157/1000</f>
        <v>0</v>
      </c>
      <c r="M151" s="115">
        <f>M109*Part_III!M157/1000</f>
        <v>0</v>
      </c>
      <c r="N151" s="115">
        <f>N109*Part_III!N157/1000</f>
        <v>0</v>
      </c>
      <c r="O151" s="115">
        <f>O109*Part_III!O157/1000</f>
        <v>0</v>
      </c>
      <c r="P151" s="36"/>
      <c r="Q151" s="115">
        <f t="shared" si="11"/>
        <v>0</v>
      </c>
      <c r="R151" s="11"/>
      <c r="S151" s="4"/>
      <c r="T151" s="17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x14ac:dyDescent="0.25">
      <c r="A152" s="4"/>
      <c r="B152" s="10"/>
      <c r="C152" s="94">
        <f t="shared" si="12"/>
        <v>2034</v>
      </c>
      <c r="D152" s="115">
        <f>D110*Part_III!D158/1000</f>
        <v>0</v>
      </c>
      <c r="E152" s="115">
        <f>E110*Part_III!E158/1000</f>
        <v>0</v>
      </c>
      <c r="F152" s="115">
        <f>F110*Part_III!F158/1000</f>
        <v>0</v>
      </c>
      <c r="G152" s="115">
        <f>G110*Part_III!G158/1000</f>
        <v>0</v>
      </c>
      <c r="H152" s="115">
        <f>H110*Part_III!H158/1000</f>
        <v>0</v>
      </c>
      <c r="I152" s="115">
        <f>I110*Part_III!I158/1000</f>
        <v>0</v>
      </c>
      <c r="J152" s="115">
        <f>J110*Part_III!J158/1000</f>
        <v>0</v>
      </c>
      <c r="K152" s="115">
        <f>K110*Part_III!K158/1000</f>
        <v>0</v>
      </c>
      <c r="L152" s="115">
        <f>L110*Part_III!L158/1000</f>
        <v>0</v>
      </c>
      <c r="M152" s="115">
        <f>M110*Part_III!M158/1000</f>
        <v>0</v>
      </c>
      <c r="N152" s="115">
        <f>N110*Part_III!N158/1000</f>
        <v>0</v>
      </c>
      <c r="O152" s="115">
        <f>O110*Part_III!O158/1000</f>
        <v>0</v>
      </c>
      <c r="P152" s="36"/>
      <c r="Q152" s="115">
        <f t="shared" si="11"/>
        <v>0</v>
      </c>
      <c r="R152" s="11"/>
      <c r="S152" s="4"/>
      <c r="T152" s="17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x14ac:dyDescent="0.25">
      <c r="A153" s="4"/>
      <c r="B153" s="10"/>
      <c r="C153" s="94">
        <f t="shared" si="12"/>
        <v>2035</v>
      </c>
      <c r="D153" s="115">
        <f>D111*Part_III!D159/1000</f>
        <v>0</v>
      </c>
      <c r="E153" s="115">
        <f>E111*Part_III!E159/1000</f>
        <v>0</v>
      </c>
      <c r="F153" s="115">
        <f>F111*Part_III!F159/1000</f>
        <v>0</v>
      </c>
      <c r="G153" s="115">
        <f>G111*Part_III!G159/1000</f>
        <v>0</v>
      </c>
      <c r="H153" s="115">
        <f>H111*Part_III!H159/1000</f>
        <v>0</v>
      </c>
      <c r="I153" s="115">
        <f>I111*Part_III!I159/1000</f>
        <v>0</v>
      </c>
      <c r="J153" s="115">
        <f>J111*Part_III!J159/1000</f>
        <v>0</v>
      </c>
      <c r="K153" s="115">
        <f>K111*Part_III!K159/1000</f>
        <v>0</v>
      </c>
      <c r="L153" s="115">
        <f>L111*Part_III!L159/1000</f>
        <v>0</v>
      </c>
      <c r="M153" s="115">
        <f>M111*Part_III!M159/1000</f>
        <v>0</v>
      </c>
      <c r="N153" s="115">
        <f>N111*Part_III!N159/1000</f>
        <v>0</v>
      </c>
      <c r="O153" s="115">
        <f>O111*Part_III!O159/1000</f>
        <v>0</v>
      </c>
      <c r="P153" s="36"/>
      <c r="Q153" s="115">
        <f t="shared" si="11"/>
        <v>0</v>
      </c>
      <c r="R153" s="11"/>
      <c r="S153" s="4"/>
      <c r="T153" s="17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x14ac:dyDescent="0.25">
      <c r="A154" s="4"/>
      <c r="B154" s="10"/>
      <c r="C154" s="94">
        <f t="shared" si="12"/>
        <v>2036</v>
      </c>
      <c r="D154" s="115">
        <f>D112*Part_III!D160/1000</f>
        <v>0</v>
      </c>
      <c r="E154" s="115">
        <f>E112*Part_III!E160/1000</f>
        <v>0</v>
      </c>
      <c r="F154" s="115">
        <f>F112*Part_III!F160/1000</f>
        <v>0</v>
      </c>
      <c r="G154" s="115">
        <f>G112*Part_III!G160/1000</f>
        <v>0</v>
      </c>
      <c r="H154" s="115">
        <f>H112*Part_III!H160/1000</f>
        <v>0</v>
      </c>
      <c r="I154" s="115">
        <f>I112*Part_III!I160/1000</f>
        <v>0</v>
      </c>
      <c r="J154" s="115">
        <f>J112*Part_III!J160/1000</f>
        <v>0</v>
      </c>
      <c r="K154" s="115">
        <f>K112*Part_III!K160/1000</f>
        <v>0</v>
      </c>
      <c r="L154" s="115">
        <f>L112*Part_III!L160/1000</f>
        <v>0</v>
      </c>
      <c r="M154" s="115">
        <f>M112*Part_III!M160/1000</f>
        <v>0</v>
      </c>
      <c r="N154" s="115">
        <f>N112*Part_III!N160/1000</f>
        <v>0</v>
      </c>
      <c r="O154" s="115">
        <f>O112*Part_III!O160/1000</f>
        <v>0</v>
      </c>
      <c r="P154" s="36"/>
      <c r="Q154" s="115">
        <f t="shared" si="11"/>
        <v>0</v>
      </c>
      <c r="R154" s="11"/>
      <c r="S154" s="4"/>
      <c r="T154" s="17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x14ac:dyDescent="0.25">
      <c r="A155" s="4"/>
      <c r="B155" s="10"/>
      <c r="C155" s="94">
        <f t="shared" si="12"/>
        <v>2037</v>
      </c>
      <c r="D155" s="115">
        <f>D113*Part_III!D161/1000</f>
        <v>0</v>
      </c>
      <c r="E155" s="115">
        <f>E113*Part_III!E161/1000</f>
        <v>0</v>
      </c>
      <c r="F155" s="115">
        <f>F113*Part_III!F161/1000</f>
        <v>0</v>
      </c>
      <c r="G155" s="115">
        <f>G113*Part_III!G161/1000</f>
        <v>0</v>
      </c>
      <c r="H155" s="115">
        <f>H113*Part_III!H161/1000</f>
        <v>0</v>
      </c>
      <c r="I155" s="115">
        <f>I113*Part_III!I161/1000</f>
        <v>0</v>
      </c>
      <c r="J155" s="115">
        <f>J113*Part_III!J161/1000</f>
        <v>0</v>
      </c>
      <c r="K155" s="115">
        <f>K113*Part_III!K161/1000</f>
        <v>0</v>
      </c>
      <c r="L155" s="115">
        <f>L113*Part_III!L161/1000</f>
        <v>0</v>
      </c>
      <c r="M155" s="115">
        <f>M113*Part_III!M161/1000</f>
        <v>0</v>
      </c>
      <c r="N155" s="115">
        <f>N113*Part_III!N161/1000</f>
        <v>0</v>
      </c>
      <c r="O155" s="115">
        <f>O113*Part_III!O161/1000</f>
        <v>0</v>
      </c>
      <c r="P155" s="36"/>
      <c r="Q155" s="115">
        <f t="shared" si="11"/>
        <v>0</v>
      </c>
      <c r="R155" s="11"/>
      <c r="S155" s="4"/>
      <c r="T155" s="17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4"/>
      <c r="B156" s="10"/>
      <c r="C156" s="94">
        <f t="shared" si="12"/>
        <v>2038</v>
      </c>
      <c r="D156" s="115">
        <f>D114*Part_III!D162/1000</f>
        <v>0</v>
      </c>
      <c r="E156" s="115">
        <f>E114*Part_III!E162/1000</f>
        <v>0</v>
      </c>
      <c r="F156" s="115">
        <f>F114*Part_III!F162/1000</f>
        <v>0</v>
      </c>
      <c r="G156" s="115">
        <f>G114*Part_III!G162/1000</f>
        <v>0</v>
      </c>
      <c r="H156" s="115">
        <f>H114*Part_III!H162/1000</f>
        <v>0</v>
      </c>
      <c r="I156" s="115">
        <f>I114*Part_III!I162/1000</f>
        <v>0</v>
      </c>
      <c r="J156" s="115">
        <f>J114*Part_III!J162/1000</f>
        <v>0</v>
      </c>
      <c r="K156" s="115">
        <f>K114*Part_III!K162/1000</f>
        <v>0</v>
      </c>
      <c r="L156" s="115">
        <f>L114*Part_III!L162/1000</f>
        <v>0</v>
      </c>
      <c r="M156" s="115">
        <f>M114*Part_III!M162/1000</f>
        <v>0</v>
      </c>
      <c r="N156" s="115">
        <f>N114*Part_III!N162/1000</f>
        <v>0</v>
      </c>
      <c r="O156" s="115">
        <f>O114*Part_III!O162/1000</f>
        <v>0</v>
      </c>
      <c r="P156" s="36"/>
      <c r="Q156" s="115">
        <f t="shared" si="11"/>
        <v>0</v>
      </c>
      <c r="R156" s="11"/>
      <c r="S156" s="4"/>
      <c r="T156" s="17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4"/>
      <c r="B157" s="10"/>
      <c r="C157" s="94">
        <f t="shared" si="12"/>
        <v>2039</v>
      </c>
      <c r="D157" s="115">
        <f>D115*Part_III!D163/1000</f>
        <v>0</v>
      </c>
      <c r="E157" s="115">
        <f>E115*Part_III!E163/1000</f>
        <v>0</v>
      </c>
      <c r="F157" s="115">
        <f>F115*Part_III!F163/1000</f>
        <v>0</v>
      </c>
      <c r="G157" s="115">
        <f>G115*Part_III!G163/1000</f>
        <v>0</v>
      </c>
      <c r="H157" s="115">
        <f>H115*Part_III!H163/1000</f>
        <v>0</v>
      </c>
      <c r="I157" s="115">
        <f>I115*Part_III!I163/1000</f>
        <v>0</v>
      </c>
      <c r="J157" s="115">
        <f>J115*Part_III!J163/1000</f>
        <v>0</v>
      </c>
      <c r="K157" s="115">
        <f>K115*Part_III!K163/1000</f>
        <v>0</v>
      </c>
      <c r="L157" s="115">
        <f>L115*Part_III!L163/1000</f>
        <v>0</v>
      </c>
      <c r="M157" s="115">
        <f>M115*Part_III!M163/1000</f>
        <v>0</v>
      </c>
      <c r="N157" s="115">
        <f>N115*Part_III!N163/1000</f>
        <v>0</v>
      </c>
      <c r="O157" s="115">
        <f>O115*Part_III!O163/1000</f>
        <v>0</v>
      </c>
      <c r="P157" s="36"/>
      <c r="Q157" s="115">
        <f t="shared" si="11"/>
        <v>0</v>
      </c>
      <c r="R157" s="11"/>
      <c r="S157" s="4"/>
      <c r="T157" s="17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x14ac:dyDescent="0.25">
      <c r="A158" s="4"/>
      <c r="B158" s="10"/>
      <c r="C158" s="94">
        <f t="shared" si="12"/>
        <v>2040</v>
      </c>
      <c r="D158" s="115">
        <f>D116*Part_III!D164/1000</f>
        <v>0</v>
      </c>
      <c r="E158" s="115">
        <f>E116*Part_III!E164/1000</f>
        <v>0</v>
      </c>
      <c r="F158" s="115">
        <f>F116*Part_III!F164/1000</f>
        <v>0</v>
      </c>
      <c r="G158" s="115">
        <f>G116*Part_III!G164/1000</f>
        <v>0</v>
      </c>
      <c r="H158" s="115">
        <f>H116*Part_III!H164/1000</f>
        <v>0</v>
      </c>
      <c r="I158" s="115">
        <f>I116*Part_III!I164/1000</f>
        <v>0</v>
      </c>
      <c r="J158" s="115">
        <f>J116*Part_III!J164/1000</f>
        <v>0</v>
      </c>
      <c r="K158" s="115">
        <f>K116*Part_III!K164/1000</f>
        <v>0</v>
      </c>
      <c r="L158" s="115">
        <f>L116*Part_III!L164/1000</f>
        <v>0</v>
      </c>
      <c r="M158" s="115">
        <f>M116*Part_III!M164/1000</f>
        <v>0</v>
      </c>
      <c r="N158" s="115">
        <f>N116*Part_III!N164/1000</f>
        <v>0</v>
      </c>
      <c r="O158" s="115">
        <f>O116*Part_III!O164/1000</f>
        <v>0</v>
      </c>
      <c r="P158" s="36"/>
      <c r="Q158" s="115">
        <f t="shared" si="11"/>
        <v>0</v>
      </c>
      <c r="R158" s="11"/>
      <c r="S158" s="4"/>
      <c r="T158" s="17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x14ac:dyDescent="0.25">
      <c r="A159" s="4"/>
      <c r="B159" s="10"/>
      <c r="C159" s="94">
        <f t="shared" si="12"/>
        <v>2041</v>
      </c>
      <c r="D159" s="115">
        <f>D117*Part_III!D165/1000</f>
        <v>0</v>
      </c>
      <c r="E159" s="115">
        <f>E117*Part_III!E165/1000</f>
        <v>0</v>
      </c>
      <c r="F159" s="115">
        <f>F117*Part_III!F165/1000</f>
        <v>0</v>
      </c>
      <c r="G159" s="115">
        <f>G117*Part_III!G165/1000</f>
        <v>0</v>
      </c>
      <c r="H159" s="115">
        <f>H117*Part_III!H165/1000</f>
        <v>0</v>
      </c>
      <c r="I159" s="115">
        <f>I117*Part_III!I165/1000</f>
        <v>0</v>
      </c>
      <c r="J159" s="115">
        <f>J117*Part_III!J165/1000</f>
        <v>0</v>
      </c>
      <c r="K159" s="115">
        <f>K117*Part_III!K165/1000</f>
        <v>0</v>
      </c>
      <c r="L159" s="115">
        <f>L117*Part_III!L165/1000</f>
        <v>0</v>
      </c>
      <c r="M159" s="115">
        <f>M117*Part_III!M165/1000</f>
        <v>0</v>
      </c>
      <c r="N159" s="115">
        <f>N117*Part_III!N165/1000</f>
        <v>0</v>
      </c>
      <c r="O159" s="115">
        <f>O117*Part_III!O165/1000</f>
        <v>0</v>
      </c>
      <c r="P159" s="36"/>
      <c r="Q159" s="115">
        <f t="shared" si="11"/>
        <v>0</v>
      </c>
      <c r="R159" s="11"/>
      <c r="S159" s="4"/>
      <c r="T159" s="17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x14ac:dyDescent="0.25">
      <c r="A160" s="4"/>
      <c r="B160" s="10"/>
      <c r="C160" s="94">
        <f t="shared" si="12"/>
        <v>2042</v>
      </c>
      <c r="D160" s="115">
        <f>D118*Part_III!D166/1000</f>
        <v>0</v>
      </c>
      <c r="E160" s="115">
        <f>E118*Part_III!E166/1000</f>
        <v>0</v>
      </c>
      <c r="F160" s="115">
        <f>F118*Part_III!F166/1000</f>
        <v>0</v>
      </c>
      <c r="G160" s="115">
        <f>G118*Part_III!G166/1000</f>
        <v>0</v>
      </c>
      <c r="H160" s="115">
        <f>H118*Part_III!H166/1000</f>
        <v>0</v>
      </c>
      <c r="I160" s="115">
        <f>I118*Part_III!I166/1000</f>
        <v>0</v>
      </c>
      <c r="J160" s="115">
        <f>J118*Part_III!J166/1000</f>
        <v>0</v>
      </c>
      <c r="K160" s="115">
        <f>K118*Part_III!K166/1000</f>
        <v>0</v>
      </c>
      <c r="L160" s="115">
        <f>L118*Part_III!L166/1000</f>
        <v>0</v>
      </c>
      <c r="M160" s="115">
        <f>M118*Part_III!M166/1000</f>
        <v>0</v>
      </c>
      <c r="N160" s="115">
        <f>N118*Part_III!N166/1000</f>
        <v>0</v>
      </c>
      <c r="O160" s="115">
        <f>O118*Part_III!O166/1000</f>
        <v>0</v>
      </c>
      <c r="P160" s="36"/>
      <c r="Q160" s="115">
        <f t="shared" si="11"/>
        <v>0</v>
      </c>
      <c r="R160" s="11"/>
      <c r="S160" s="4"/>
      <c r="T160" s="17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x14ac:dyDescent="0.25">
      <c r="A161" s="4"/>
      <c r="B161" s="10"/>
      <c r="C161" s="94">
        <f t="shared" si="12"/>
        <v>2043</v>
      </c>
      <c r="D161" s="115">
        <f>D119*Part_III!D167/1000</f>
        <v>0</v>
      </c>
      <c r="E161" s="115">
        <f>E119*Part_III!E167/1000</f>
        <v>0</v>
      </c>
      <c r="F161" s="115">
        <f>F119*Part_III!F167/1000</f>
        <v>0</v>
      </c>
      <c r="G161" s="115">
        <f>G119*Part_III!G167/1000</f>
        <v>0</v>
      </c>
      <c r="H161" s="115">
        <f>H119*Part_III!H167/1000</f>
        <v>0</v>
      </c>
      <c r="I161" s="115">
        <f>I119*Part_III!I167/1000</f>
        <v>0</v>
      </c>
      <c r="J161" s="115">
        <f>J119*Part_III!J167/1000</f>
        <v>0</v>
      </c>
      <c r="K161" s="115">
        <f>K119*Part_III!K167/1000</f>
        <v>0</v>
      </c>
      <c r="L161" s="115">
        <f>L119*Part_III!L167/1000</f>
        <v>0</v>
      </c>
      <c r="M161" s="115">
        <f>M119*Part_III!M167/1000</f>
        <v>0</v>
      </c>
      <c r="N161" s="115">
        <f>N119*Part_III!N167/1000</f>
        <v>0</v>
      </c>
      <c r="O161" s="115">
        <f>O119*Part_III!O167/1000</f>
        <v>0</v>
      </c>
      <c r="P161" s="36"/>
      <c r="Q161" s="115">
        <f t="shared" si="11"/>
        <v>0</v>
      </c>
      <c r="R161" s="11"/>
      <c r="S161" s="4"/>
      <c r="T161" s="17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x14ac:dyDescent="0.25">
      <c r="A162" s="4"/>
      <c r="B162" s="10"/>
      <c r="C162" s="94">
        <f t="shared" si="12"/>
        <v>2044</v>
      </c>
      <c r="D162" s="115">
        <f>D120*Part_III!D168/1000</f>
        <v>0</v>
      </c>
      <c r="E162" s="115">
        <f>E120*Part_III!E168/1000</f>
        <v>0</v>
      </c>
      <c r="F162" s="115">
        <f>F120*Part_III!F168/1000</f>
        <v>0</v>
      </c>
      <c r="G162" s="115">
        <f>G120*Part_III!G168/1000</f>
        <v>0</v>
      </c>
      <c r="H162" s="115">
        <f>H120*Part_III!H168/1000</f>
        <v>0</v>
      </c>
      <c r="I162" s="115">
        <f>I120*Part_III!I168/1000</f>
        <v>0</v>
      </c>
      <c r="J162" s="115">
        <f>J120*Part_III!J168/1000</f>
        <v>0</v>
      </c>
      <c r="K162" s="115">
        <f>K120*Part_III!K168/1000</f>
        <v>0</v>
      </c>
      <c r="L162" s="115">
        <f>L120*Part_III!L168/1000</f>
        <v>0</v>
      </c>
      <c r="M162" s="115">
        <f>M120*Part_III!M168/1000</f>
        <v>0</v>
      </c>
      <c r="N162" s="115">
        <f>N120*Part_III!N168/1000</f>
        <v>0</v>
      </c>
      <c r="O162" s="115">
        <f>O120*Part_III!O168/1000</f>
        <v>0</v>
      </c>
      <c r="P162" s="36"/>
      <c r="Q162" s="115">
        <f t="shared" si="11"/>
        <v>0</v>
      </c>
      <c r="R162" s="11"/>
      <c r="S162" s="4"/>
      <c r="T162" s="17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x14ac:dyDescent="0.25">
      <c r="A163" s="4"/>
      <c r="B163" s="10"/>
      <c r="C163" s="94">
        <f t="shared" si="12"/>
        <v>2045</v>
      </c>
      <c r="D163" s="115">
        <f>D121*Part_III!D169/1000</f>
        <v>0</v>
      </c>
      <c r="E163" s="115">
        <f>E121*Part_III!E169/1000</f>
        <v>0</v>
      </c>
      <c r="F163" s="115">
        <f>F121*Part_III!F169/1000</f>
        <v>0</v>
      </c>
      <c r="G163" s="115">
        <f>G121*Part_III!G169/1000</f>
        <v>0</v>
      </c>
      <c r="H163" s="115">
        <f>H121*Part_III!H169/1000</f>
        <v>0</v>
      </c>
      <c r="I163" s="115">
        <f>I121*Part_III!I169/1000</f>
        <v>0</v>
      </c>
      <c r="J163" s="115">
        <f>J121*Part_III!J169/1000</f>
        <v>0</v>
      </c>
      <c r="K163" s="115">
        <f>K121*Part_III!K169/1000</f>
        <v>0</v>
      </c>
      <c r="L163" s="115">
        <f>L121*Part_III!L169/1000</f>
        <v>0</v>
      </c>
      <c r="M163" s="115">
        <f>M121*Part_III!M169/1000</f>
        <v>0</v>
      </c>
      <c r="N163" s="115">
        <f>N121*Part_III!N169/1000</f>
        <v>0</v>
      </c>
      <c r="O163" s="115">
        <f>O121*Part_III!O169/1000</f>
        <v>0</v>
      </c>
      <c r="P163" s="36"/>
      <c r="Q163" s="115">
        <f t="shared" si="11"/>
        <v>0</v>
      </c>
      <c r="R163" s="11"/>
      <c r="S163" s="4"/>
      <c r="T163" s="17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x14ac:dyDescent="0.25">
      <c r="A164" s="4"/>
      <c r="B164" s="10"/>
      <c r="C164" s="94">
        <f t="shared" si="12"/>
        <v>2046</v>
      </c>
      <c r="D164" s="115">
        <f>D122*Part_III!D170/1000</f>
        <v>0</v>
      </c>
      <c r="E164" s="115">
        <f>E122*Part_III!E170/1000</f>
        <v>0</v>
      </c>
      <c r="F164" s="115">
        <f>F122*Part_III!F170/1000</f>
        <v>0</v>
      </c>
      <c r="G164" s="115">
        <f>G122*Part_III!G170/1000</f>
        <v>0</v>
      </c>
      <c r="H164" s="115">
        <f>H122*Part_III!H170/1000</f>
        <v>0</v>
      </c>
      <c r="I164" s="115">
        <f>I122*Part_III!I170/1000</f>
        <v>0</v>
      </c>
      <c r="J164" s="115">
        <f>J122*Part_III!J170/1000</f>
        <v>0</v>
      </c>
      <c r="K164" s="115">
        <f>K122*Part_III!K170/1000</f>
        <v>0</v>
      </c>
      <c r="L164" s="115">
        <f>L122*Part_III!L170/1000</f>
        <v>0</v>
      </c>
      <c r="M164" s="115">
        <f>M122*Part_III!M170/1000</f>
        <v>0</v>
      </c>
      <c r="N164" s="115">
        <f>N122*Part_III!N170/1000</f>
        <v>0</v>
      </c>
      <c r="O164" s="115">
        <f>O122*Part_III!O170/1000</f>
        <v>0</v>
      </c>
      <c r="P164" s="36"/>
      <c r="Q164" s="115">
        <f t="shared" si="11"/>
        <v>0</v>
      </c>
      <c r="R164" s="11"/>
      <c r="S164" s="4"/>
      <c r="T164" s="17" t="s">
        <v>145</v>
      </c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2.75" customHeight="1" x14ac:dyDescent="0.25">
      <c r="A165" s="4"/>
      <c r="B165" s="13"/>
      <c r="C165" s="24"/>
      <c r="D165" s="14"/>
      <c r="E165" s="14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15"/>
      <c r="S165" s="4"/>
      <c r="T165" s="17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4"/>
      <c r="B166" s="113"/>
      <c r="C166" s="113"/>
      <c r="D166" s="113"/>
      <c r="E166" s="113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3"/>
      <c r="S166" s="4"/>
      <c r="T166" s="17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x14ac:dyDescent="0.25">
      <c r="A167" s="4"/>
      <c r="B167" s="6"/>
      <c r="C167" s="7"/>
      <c r="D167" s="7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9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7.25" customHeight="1" x14ac:dyDescent="0.3">
      <c r="A168" s="4"/>
      <c r="B168" s="10"/>
      <c r="C168" s="158" t="str">
        <f>Part_I!$C$3</f>
        <v>Offer Data Form</v>
      </c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1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5.75" x14ac:dyDescent="0.25">
      <c r="A169" s="4"/>
      <c r="B169" s="10"/>
      <c r="C169" s="159" t="str">
        <f>Part_I!$C$4</f>
        <v>NYSERDA RFP No.  ORECRFP18-1</v>
      </c>
      <c r="D169" s="159"/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1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5.75" x14ac:dyDescent="0.25">
      <c r="A170" s="4"/>
      <c r="B170" s="10"/>
      <c r="C170" s="159" t="s">
        <v>75</v>
      </c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1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9.75" customHeight="1" x14ac:dyDescent="0.25">
      <c r="A171" s="4"/>
      <c r="B171" s="10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1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5" customHeight="1" x14ac:dyDescent="0.25">
      <c r="A172" s="4"/>
      <c r="B172" s="10"/>
      <c r="C172" s="12" t="str">
        <f>Part_I!$C$9</f>
        <v>Proposer Name</v>
      </c>
      <c r="D172" s="12"/>
      <c r="E172" s="12"/>
      <c r="F172" s="12"/>
      <c r="G172" s="12"/>
      <c r="H172" s="173" t="str">
        <f>Project_Sponsor</f>
        <v xml:space="preserve">  </v>
      </c>
      <c r="I172" s="173"/>
      <c r="J172" s="173"/>
      <c r="K172" s="173"/>
      <c r="L172" s="173"/>
      <c r="M172" s="173"/>
      <c r="N172" s="173"/>
      <c r="O172" s="173"/>
      <c r="P172" s="173"/>
      <c r="Q172" s="12"/>
      <c r="R172" s="11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x14ac:dyDescent="0.25">
      <c r="A173" s="4"/>
      <c r="B173" s="10"/>
      <c r="C173" s="12" t="str">
        <f>Part_I!$C$11</f>
        <v>Offshore Wind Generation Facility Name</v>
      </c>
      <c r="D173" s="12"/>
      <c r="E173" s="12"/>
      <c r="F173" s="12"/>
      <c r="G173" s="12"/>
      <c r="H173" s="173" t="str">
        <f>Facility_Name</f>
        <v xml:space="preserve">  </v>
      </c>
      <c r="I173" s="173"/>
      <c r="J173" s="173"/>
      <c r="K173" s="173"/>
      <c r="L173" s="173"/>
      <c r="M173" s="173"/>
      <c r="N173" s="173"/>
      <c r="O173" s="173"/>
      <c r="P173" s="173"/>
      <c r="Q173" s="32"/>
      <c r="R173" s="11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x14ac:dyDescent="0.25">
      <c r="A174" s="4"/>
      <c r="B174" s="10"/>
      <c r="C174" s="12" t="str">
        <f>Part_I!$C$16</f>
        <v>Offer Data Form ID Name</v>
      </c>
      <c r="D174" s="12"/>
      <c r="E174" s="12"/>
      <c r="F174" s="12"/>
      <c r="G174" s="12"/>
      <c r="H174" s="174" t="str">
        <f>Offer_Data_Form_ID_Name</f>
        <v/>
      </c>
      <c r="I174" s="174"/>
      <c r="J174" s="174"/>
      <c r="K174" s="174"/>
      <c r="L174" s="174"/>
      <c r="M174" s="174"/>
      <c r="N174" s="174"/>
      <c r="O174" s="174"/>
      <c r="P174" s="174"/>
      <c r="Q174" s="32"/>
      <c r="R174" s="11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7.25" customHeight="1" x14ac:dyDescent="0.25">
      <c r="A175" s="4"/>
      <c r="B175" s="10"/>
      <c r="C175" s="12"/>
      <c r="D175" s="12"/>
      <c r="E175" s="12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11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x14ac:dyDescent="0.25">
      <c r="A176" s="4"/>
      <c r="B176" s="10"/>
      <c r="C176" s="184" t="str">
        <f>$C$11</f>
        <v>Price/Tenor Offer Type 2 - Level Price, 20-year Tenor</v>
      </c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P176" s="184"/>
      <c r="Q176" s="184"/>
      <c r="R176" s="11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x14ac:dyDescent="0.25">
      <c r="A177" s="4"/>
      <c r="B177" s="10"/>
      <c r="C177" s="184" t="s">
        <v>81</v>
      </c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P177" s="184"/>
      <c r="Q177" s="184"/>
      <c r="R177" s="11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5" customHeight="1" x14ac:dyDescent="0.25">
      <c r="A178" s="4"/>
      <c r="B178" s="10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47"/>
      <c r="O178" s="47"/>
      <c r="P178" s="92"/>
      <c r="Q178" s="92"/>
      <c r="R178" s="11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32.25" customHeight="1" x14ac:dyDescent="0.25">
      <c r="A179" s="4"/>
      <c r="B179" s="10"/>
      <c r="C179" s="92"/>
      <c r="D179" s="92"/>
      <c r="E179" s="121"/>
      <c r="F179" s="92"/>
      <c r="G179" s="92"/>
      <c r="H179" s="96"/>
      <c r="I179" s="217" t="s">
        <v>87</v>
      </c>
      <c r="J179" s="218"/>
      <c r="K179" s="219"/>
      <c r="L179" s="127"/>
      <c r="M179" s="185" t="s">
        <v>88</v>
      </c>
      <c r="N179" s="213"/>
      <c r="O179" s="213"/>
      <c r="P179" s="186"/>
      <c r="Q179" s="111"/>
      <c r="R179" s="11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24" customHeight="1" x14ac:dyDescent="0.25">
      <c r="A180" s="4"/>
      <c r="B180" s="10"/>
      <c r="C180" s="96"/>
      <c r="D180" s="130" t="s">
        <v>89</v>
      </c>
      <c r="E180" s="125"/>
      <c r="F180" s="95"/>
      <c r="G180" s="126"/>
      <c r="H180" s="96"/>
      <c r="I180" s="216">
        <f>SUMPRODUCT($X$15:$X$40,$Y$15:$Y$40,$Q$56:$Q$81)</f>
        <v>0</v>
      </c>
      <c r="J180" s="216"/>
      <c r="K180" s="216"/>
      <c r="L180" s="128"/>
      <c r="M180" s="216">
        <f>SUMPRODUCT($X$15:$X$40,$Y$15:$Y$40,$Q$139:$Q$164)</f>
        <v>0</v>
      </c>
      <c r="N180" s="216"/>
      <c r="O180" s="216"/>
      <c r="P180" s="216"/>
      <c r="Q180" s="119"/>
      <c r="R180" s="11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24" customHeight="1" x14ac:dyDescent="0.25">
      <c r="A181" s="4"/>
      <c r="B181" s="10"/>
      <c r="C181" s="96"/>
      <c r="D181" s="130" t="s">
        <v>90</v>
      </c>
      <c r="E181" s="95"/>
      <c r="F181" s="95"/>
      <c r="G181" s="126"/>
      <c r="H181" s="96"/>
      <c r="I181" s="211">
        <f>SUMPRODUCT($X$15:$X$40,$Z$15:$Z$40)</f>
        <v>0</v>
      </c>
      <c r="J181" s="211"/>
      <c r="K181" s="211"/>
      <c r="L181" s="129"/>
      <c r="M181" s="211">
        <f>SUMPRODUCT($X$15:$X$40,$Z$15:$Z$40)</f>
        <v>0</v>
      </c>
      <c r="N181" s="211"/>
      <c r="O181" s="211"/>
      <c r="P181" s="211"/>
      <c r="Q181" s="119"/>
      <c r="R181" s="11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24" customHeight="1" x14ac:dyDescent="0.25">
      <c r="A182" s="4"/>
      <c r="B182" s="10"/>
      <c r="C182" s="96"/>
      <c r="D182" s="131" t="str">
        <f>"Levelized Price  ("&amp;TEXT(Base_Year,"0000")&amp;" $/MWh)"</f>
        <v>Levelized Price  (2018 $/MWh)</v>
      </c>
      <c r="E182" s="132"/>
      <c r="F182" s="132"/>
      <c r="G182" s="133"/>
      <c r="H182" s="134"/>
      <c r="I182" s="212" t="e">
        <f>I180/I181*1000</f>
        <v>#DIV/0!</v>
      </c>
      <c r="J182" s="212"/>
      <c r="K182" s="212"/>
      <c r="L182" s="135"/>
      <c r="M182" s="212" t="e">
        <f>M180/M181*1000</f>
        <v>#DIV/0!</v>
      </c>
      <c r="N182" s="212"/>
      <c r="O182" s="212"/>
      <c r="P182" s="212"/>
      <c r="Q182" s="119"/>
      <c r="R182" s="11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x14ac:dyDescent="0.25">
      <c r="A183" s="4"/>
      <c r="B183" s="10"/>
      <c r="C183" s="92"/>
      <c r="D183" s="123"/>
      <c r="E183" s="92"/>
      <c r="F183" s="92"/>
      <c r="G183" s="122"/>
      <c r="H183" s="92"/>
      <c r="I183" s="122"/>
      <c r="J183" s="122"/>
      <c r="K183" s="122"/>
      <c r="L183" s="122"/>
      <c r="M183" s="122"/>
      <c r="N183" s="215"/>
      <c r="O183" s="215"/>
      <c r="P183" s="215"/>
      <c r="Q183" s="119"/>
      <c r="R183" s="11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4"/>
      <c r="B184" s="10"/>
      <c r="C184" s="92"/>
      <c r="D184" s="120"/>
      <c r="E184" s="120"/>
      <c r="F184" s="103"/>
      <c r="G184" s="214"/>
      <c r="H184" s="214"/>
      <c r="I184" s="103"/>
      <c r="J184" s="215"/>
      <c r="K184" s="215"/>
      <c r="L184" s="215"/>
      <c r="M184" s="103"/>
      <c r="N184" s="215"/>
      <c r="O184" s="215"/>
      <c r="P184" s="215"/>
      <c r="Q184" s="119"/>
      <c r="R184" s="11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x14ac:dyDescent="0.25">
      <c r="A185" s="4"/>
      <c r="B185" s="13"/>
      <c r="C185" s="14"/>
      <c r="D185" s="14"/>
      <c r="E185" s="14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15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</sheetData>
  <sheetProtection password="EA31" sheet="1" objects="1" scenarios="1"/>
  <mergeCells count="52">
    <mergeCell ref="H174:P174"/>
    <mergeCell ref="N183:P183"/>
    <mergeCell ref="G184:H184"/>
    <mergeCell ref="J184:L184"/>
    <mergeCell ref="N184:P184"/>
    <mergeCell ref="I180:K180"/>
    <mergeCell ref="M180:P180"/>
    <mergeCell ref="I181:K181"/>
    <mergeCell ref="M181:P181"/>
    <mergeCell ref="I182:K182"/>
    <mergeCell ref="M182:P182"/>
    <mergeCell ref="I179:K179"/>
    <mergeCell ref="M179:P179"/>
    <mergeCell ref="C176:Q176"/>
    <mergeCell ref="C177:Q177"/>
    <mergeCell ref="H173:P173"/>
    <mergeCell ref="C128:Q128"/>
    <mergeCell ref="C52:Q52"/>
    <mergeCell ref="C53:Q53"/>
    <mergeCell ref="C85:Q85"/>
    <mergeCell ref="C86:Q86"/>
    <mergeCell ref="C87:Q87"/>
    <mergeCell ref="C93:Q93"/>
    <mergeCell ref="C94:Q94"/>
    <mergeCell ref="C126:Q126"/>
    <mergeCell ref="C127:Q127"/>
    <mergeCell ref="H90:P90"/>
    <mergeCell ref="H91:P91"/>
    <mergeCell ref="H131:P131"/>
    <mergeCell ref="C135:Q135"/>
    <mergeCell ref="C136:Q136"/>
    <mergeCell ref="C3:Q3"/>
    <mergeCell ref="C4:Q4"/>
    <mergeCell ref="C5:Q5"/>
    <mergeCell ref="C11:Q11"/>
    <mergeCell ref="C12:Q12"/>
    <mergeCell ref="H172:P172"/>
    <mergeCell ref="H49:P49"/>
    <mergeCell ref="H50:P50"/>
    <mergeCell ref="H7:P7"/>
    <mergeCell ref="H48:P48"/>
    <mergeCell ref="H89:P89"/>
    <mergeCell ref="C44:Q44"/>
    <mergeCell ref="C45:Q45"/>
    <mergeCell ref="C46:Q46"/>
    <mergeCell ref="H8:P8"/>
    <mergeCell ref="H9:P9"/>
    <mergeCell ref="H132:P132"/>
    <mergeCell ref="H133:P133"/>
    <mergeCell ref="C168:Q168"/>
    <mergeCell ref="C169:Q169"/>
    <mergeCell ref="C170:Q170"/>
  </mergeCells>
  <printOptions horizontalCentered="1"/>
  <pageMargins left="0.7" right="0.7" top="0.75" bottom="0.5" header="0.3" footer="0.25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48</vt:i4>
      </vt:variant>
    </vt:vector>
  </HeadingPairs>
  <TitlesOfParts>
    <vt:vector size="59" baseType="lpstr">
      <vt:lpstr>Part_I</vt:lpstr>
      <vt:lpstr>Part_II</vt:lpstr>
      <vt:lpstr>Part_III</vt:lpstr>
      <vt:lpstr>Part_IV</vt:lpstr>
      <vt:lpstr>Part_V-1</vt:lpstr>
      <vt:lpstr>Part_V-2</vt:lpstr>
      <vt:lpstr>Part_V-3</vt:lpstr>
      <vt:lpstr>LevPrice_1</vt:lpstr>
      <vt:lpstr>LevPrice_2</vt:lpstr>
      <vt:lpstr>LevPrice_3</vt:lpstr>
      <vt:lpstr>LevPrice_4</vt:lpstr>
      <vt:lpstr>Base_Offer</vt:lpstr>
      <vt:lpstr>Base_Year</vt:lpstr>
      <vt:lpstr>BOEM_Lease_Area</vt:lpstr>
      <vt:lpstr>Configuration_Name</vt:lpstr>
      <vt:lpstr>Custom_UDRPF</vt:lpstr>
      <vt:lpstr>Delivery_Node</vt:lpstr>
      <vt:lpstr>Early_Year</vt:lpstr>
      <vt:lpstr>Expected_COD</vt:lpstr>
      <vt:lpstr>Facility_Name</vt:lpstr>
      <vt:lpstr>IC_Cntl_Area</vt:lpstr>
      <vt:lpstr>IC_Location</vt:lpstr>
      <vt:lpstr>ICAP_TAble</vt:lpstr>
      <vt:lpstr>Inflation</vt:lpstr>
      <vt:lpstr>InstCap</vt:lpstr>
      <vt:lpstr>Neg_Contingencies</vt:lpstr>
      <vt:lpstr>Nominal_DR</vt:lpstr>
      <vt:lpstr>Offer_Data_Form_ID_Name</vt:lpstr>
      <vt:lpstr>P10_MWh</vt:lpstr>
      <vt:lpstr>Partial_Operation</vt:lpstr>
      <vt:lpstr>PartIII_1</vt:lpstr>
      <vt:lpstr>PartIII_2</vt:lpstr>
      <vt:lpstr>PartIII_3</vt:lpstr>
      <vt:lpstr>PartIII_4</vt:lpstr>
      <vt:lpstr>Phase_Table</vt:lpstr>
      <vt:lpstr>Pos_Contingencies</vt:lpstr>
      <vt:lpstr>PriceOpt_1</vt:lpstr>
      <vt:lpstr>PriceOpt_2</vt:lpstr>
      <vt:lpstr>PriceOpt_3</vt:lpstr>
      <vt:lpstr>PriceOpt_4</vt:lpstr>
      <vt:lpstr>LevPrice_1!Print_Area</vt:lpstr>
      <vt:lpstr>LevPrice_2!Print_Area</vt:lpstr>
      <vt:lpstr>LevPrice_3!Print_Area</vt:lpstr>
      <vt:lpstr>LevPrice_4!Print_Area</vt:lpstr>
      <vt:lpstr>Part_I!Print_Area</vt:lpstr>
      <vt:lpstr>Part_II!Print_Area</vt:lpstr>
      <vt:lpstr>Part_III!Print_Area</vt:lpstr>
      <vt:lpstr>Part_IV!Print_Area</vt:lpstr>
      <vt:lpstr>'Part_V-1'!Print_Area</vt:lpstr>
      <vt:lpstr>'Part_V-2'!Print_Area</vt:lpstr>
      <vt:lpstr>'Part_V-3'!Print_Area</vt:lpstr>
      <vt:lpstr>Project_Sponsor</vt:lpstr>
      <vt:lpstr>Real_DR</vt:lpstr>
      <vt:lpstr>Start_Date</vt:lpstr>
      <vt:lpstr>Substation</vt:lpstr>
      <vt:lpstr>Summer_UCAP_Factor</vt:lpstr>
      <vt:lpstr>Table_Year_1</vt:lpstr>
      <vt:lpstr>Version</vt:lpstr>
      <vt:lpstr>Winter_UCAP_Factor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L. Curlett</dc:creator>
  <cp:lastModifiedBy>clk</cp:lastModifiedBy>
  <cp:lastPrinted>2018-09-17T14:51:43Z</cp:lastPrinted>
  <dcterms:created xsi:type="dcterms:W3CDTF">2018-08-15T13:44:37Z</dcterms:created>
  <dcterms:modified xsi:type="dcterms:W3CDTF">2018-09-20T13:41:28Z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{198C3173-68BF-4A95-A6FE-69FF8319F3EF}</vt:lpwstr>
  </property>
</Properties>
</file>