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30" windowWidth="12435" windowHeight="9780" activeTab="1"/>
  </bookViews>
  <sheets>
    <sheet name="Incentive Methodology" sheetId="3" r:id="rId1"/>
    <sheet name="Fixed Mount PV Systems" sheetId="1" r:id="rId2"/>
    <sheet name="1-Axis Tracking Systems" sheetId="5" r:id="rId3"/>
    <sheet name="2-Axis Tracking Systems" sheetId="4" r:id="rId4"/>
  </sheets>
  <calcPr calcId="125725"/>
</workbook>
</file>

<file path=xl/calcChain.xml><?xml version="1.0" encoding="utf-8"?>
<calcChain xmlns="http://schemas.openxmlformats.org/spreadsheetml/2006/main">
  <c r="B16" i="1"/>
  <c r="B13"/>
  <c r="L11" l="1"/>
  <c r="B18" i="5"/>
  <c r="B17"/>
  <c r="B14"/>
  <c r="B15" s="1"/>
  <c r="B16" i="4"/>
  <c r="B16" i="5"/>
  <c r="L23" i="4"/>
  <c r="L22"/>
  <c r="O21"/>
  <c r="L21"/>
  <c r="R20"/>
  <c r="O20"/>
  <c r="L20"/>
  <c r="R19"/>
  <c r="O19"/>
  <c r="L19"/>
  <c r="R18"/>
  <c r="O18"/>
  <c r="L18"/>
  <c r="R17"/>
  <c r="O17"/>
  <c r="L17"/>
  <c r="R16"/>
  <c r="O16"/>
  <c r="L16"/>
  <c r="R15"/>
  <c r="O15"/>
  <c r="L15"/>
  <c r="R14"/>
  <c r="O14"/>
  <c r="L14"/>
  <c r="R13"/>
  <c r="O13"/>
  <c r="L13"/>
  <c r="R12"/>
  <c r="O12"/>
  <c r="L12"/>
  <c r="R11"/>
  <c r="O11"/>
  <c r="L11"/>
  <c r="L23" i="5"/>
  <c r="L22"/>
  <c r="O21"/>
  <c r="L21"/>
  <c r="R20"/>
  <c r="O20"/>
  <c r="L20"/>
  <c r="R19"/>
  <c r="O19"/>
  <c r="L19"/>
  <c r="R18"/>
  <c r="O18"/>
  <c r="L18"/>
  <c r="R17"/>
  <c r="O17"/>
  <c r="L17"/>
  <c r="R16"/>
  <c r="O16"/>
  <c r="L16"/>
  <c r="R15"/>
  <c r="O15"/>
  <c r="L15"/>
  <c r="R14"/>
  <c r="O14"/>
  <c r="L14"/>
  <c r="R13"/>
  <c r="O13"/>
  <c r="L13"/>
  <c r="R12"/>
  <c r="O12"/>
  <c r="L12"/>
  <c r="R11"/>
  <c r="O11"/>
  <c r="L11"/>
  <c r="B18" i="1"/>
  <c r="R12"/>
  <c r="R13"/>
  <c r="R14"/>
  <c r="R15"/>
  <c r="R16"/>
  <c r="R17"/>
  <c r="R18"/>
  <c r="R19"/>
  <c r="R20"/>
  <c r="R11"/>
  <c r="S1" i="5"/>
  <c r="O21" i="1"/>
  <c r="B13" i="4"/>
  <c r="B13" i="5"/>
  <c r="B14" i="4"/>
  <c r="B14" i="1"/>
  <c r="S1" i="4"/>
  <c r="B18"/>
  <c r="L12" i="1"/>
  <c r="B17" l="1"/>
  <c r="B19" i="5"/>
  <c r="B17" i="4"/>
  <c r="B19" s="1"/>
  <c r="B15"/>
  <c r="O12" i="1"/>
  <c r="O13"/>
  <c r="O14"/>
  <c r="O15"/>
  <c r="O16"/>
  <c r="O17"/>
  <c r="O18"/>
  <c r="O19"/>
  <c r="O20"/>
  <c r="O11"/>
  <c r="L13"/>
  <c r="L14"/>
  <c r="L15"/>
  <c r="L16"/>
  <c r="L17"/>
  <c r="L18"/>
  <c r="L19"/>
  <c r="L20"/>
  <c r="L21"/>
  <c r="L22"/>
  <c r="L23"/>
  <c r="B20" i="5" l="1"/>
  <c r="B21" s="1"/>
  <c r="B20" i="4"/>
  <c r="B21" s="1"/>
  <c r="B22" s="1"/>
  <c r="B19" i="1"/>
  <c r="B20" s="1"/>
  <c r="B21" s="1"/>
  <c r="B15"/>
  <c r="B22" i="5" l="1"/>
  <c r="B22" i="1"/>
</calcChain>
</file>

<file path=xl/comments1.xml><?xml version="1.0" encoding="utf-8"?>
<comments xmlns="http://schemas.openxmlformats.org/spreadsheetml/2006/main">
  <authors>
    <author>fdc</author>
  </authors>
  <commentList>
    <comment ref="B7" authorId="0">
      <text>
        <r>
          <rPr>
            <sz val="8"/>
            <color indexed="81"/>
            <rFont val="Tahoma"/>
            <family val="2"/>
          </rPr>
          <t>The PV system size in kW DC.</t>
        </r>
      </text>
    </comment>
    <comment ref="B8" authorId="0">
      <text>
        <r>
          <rPr>
            <sz val="8"/>
            <color indexed="81"/>
            <rFont val="Tahoma"/>
            <family val="2"/>
          </rPr>
          <t>PV system annual energy production in DC kilowatt-hours.</t>
        </r>
      </text>
    </comment>
    <comment ref="B9" authorId="0">
      <text>
        <r>
          <rPr>
            <sz val="8"/>
            <color indexed="81"/>
            <rFont val="Tahoma"/>
            <family val="2"/>
          </rPr>
          <t>MW Block Region - ConEd or Rest of State (ROS)</t>
        </r>
      </text>
    </comment>
    <comment ref="B10" authorId="0">
      <text>
        <r>
          <rPr>
            <sz val="8"/>
            <color indexed="81"/>
            <rFont val="Tahoma"/>
            <family val="2"/>
          </rPr>
          <t>Incentive Block Number</t>
        </r>
      </text>
    </comment>
    <comment ref="B11" authorId="0">
      <text>
        <r>
          <rPr>
            <sz val="8"/>
            <color indexed="81"/>
            <rFont val="Tahoma"/>
            <family val="2"/>
          </rPr>
          <t>Is the project located in a strategic location as defined by the utility's strategic location map? Projects in strategic locations are elgible for an additional 20% incentive.</t>
        </r>
      </text>
    </comment>
  </commentList>
</comments>
</file>

<file path=xl/comments2.xml><?xml version="1.0" encoding="utf-8"?>
<comments xmlns="http://schemas.openxmlformats.org/spreadsheetml/2006/main">
  <authors>
    <author>fdc</author>
  </authors>
  <commentList>
    <comment ref="B7" authorId="0">
      <text>
        <r>
          <rPr>
            <sz val="8"/>
            <color indexed="81"/>
            <rFont val="Tahoma"/>
            <family val="2"/>
          </rPr>
          <t>The PV system size in kW DC.</t>
        </r>
      </text>
    </comment>
    <comment ref="B8" authorId="0">
      <text>
        <r>
          <rPr>
            <sz val="8"/>
            <color indexed="81"/>
            <rFont val="Tahoma"/>
            <family val="2"/>
          </rPr>
          <t>PV system annual energy production in DC kilowatt-hours.</t>
        </r>
      </text>
    </comment>
    <comment ref="B9" authorId="0">
      <text>
        <r>
          <rPr>
            <sz val="8"/>
            <color indexed="81"/>
            <rFont val="Tahoma"/>
            <family val="2"/>
          </rPr>
          <t>MW Block Region - ConEd or Rest of State (ROS)</t>
        </r>
      </text>
    </comment>
    <comment ref="B10" authorId="0">
      <text>
        <r>
          <rPr>
            <sz val="8"/>
            <color indexed="81"/>
            <rFont val="Tahoma"/>
            <family val="2"/>
          </rPr>
          <t>Incentive Block Number</t>
        </r>
      </text>
    </comment>
    <comment ref="B11" authorId="0">
      <text>
        <r>
          <rPr>
            <sz val="8"/>
            <color indexed="81"/>
            <rFont val="Tahoma"/>
            <family val="2"/>
          </rPr>
          <t>Is the project located in a strategic location as defined by the utility's strategic location map? Projects in strategic locations are elgible for an additional 20% incentive.</t>
        </r>
      </text>
    </comment>
  </commentList>
</comments>
</file>

<file path=xl/comments3.xml><?xml version="1.0" encoding="utf-8"?>
<comments xmlns="http://schemas.openxmlformats.org/spreadsheetml/2006/main">
  <authors>
    <author>fdc</author>
  </authors>
  <commentList>
    <comment ref="B7" authorId="0">
      <text>
        <r>
          <rPr>
            <sz val="8"/>
            <color indexed="81"/>
            <rFont val="Tahoma"/>
            <family val="2"/>
          </rPr>
          <t>The PV system size in kW DC.</t>
        </r>
      </text>
    </comment>
    <comment ref="B8" authorId="0">
      <text>
        <r>
          <rPr>
            <sz val="8"/>
            <color indexed="81"/>
            <rFont val="Tahoma"/>
            <family val="2"/>
          </rPr>
          <t>PV system annual energy production in DC kilowatt-hours.</t>
        </r>
      </text>
    </comment>
    <comment ref="B9" authorId="0">
      <text>
        <r>
          <rPr>
            <sz val="8"/>
            <color indexed="81"/>
            <rFont val="Tahoma"/>
            <family val="2"/>
          </rPr>
          <t>MW Block Region - ConEd or Rest of State (ROS)</t>
        </r>
      </text>
    </comment>
    <comment ref="B10" authorId="0">
      <text>
        <r>
          <rPr>
            <sz val="8"/>
            <color indexed="81"/>
            <rFont val="Tahoma"/>
            <family val="2"/>
          </rPr>
          <t>Incentive Block Number</t>
        </r>
      </text>
    </comment>
    <comment ref="B11" authorId="0">
      <text>
        <r>
          <rPr>
            <sz val="8"/>
            <color indexed="81"/>
            <rFont val="Tahoma"/>
            <family val="2"/>
          </rPr>
          <t>Is the project located in a strategic location as defined by the utility's strategic location map? Projects in strategic locations are elgible for an additional 20% incentive.</t>
        </r>
      </text>
    </comment>
  </commentList>
</comments>
</file>

<file path=xl/sharedStrings.xml><?xml version="1.0" encoding="utf-8"?>
<sst xmlns="http://schemas.openxmlformats.org/spreadsheetml/2006/main" count="120" uniqueCount="31">
  <si>
    <t>Inputs</t>
  </si>
  <si>
    <t>ConEd</t>
  </si>
  <si>
    <t>Block</t>
  </si>
  <si>
    <t>Rest of State</t>
  </si>
  <si>
    <t>$/W</t>
  </si>
  <si>
    <t>System Size (kWdc)</t>
  </si>
  <si>
    <t>System Location</t>
  </si>
  <si>
    <t>ROS</t>
  </si>
  <si>
    <t>Outputs</t>
  </si>
  <si>
    <t>Block Number</t>
  </si>
  <si>
    <t>PBI  $/kWh</t>
  </si>
  <si>
    <t>Estimated 1st Year Performance Payment</t>
  </si>
  <si>
    <t>Estimated 2nd Year Performance Payment</t>
  </si>
  <si>
    <t>Estimated 3rd Year Performance Payment</t>
  </si>
  <si>
    <t>Strategic Location</t>
  </si>
  <si>
    <t>Yes</t>
  </si>
  <si>
    <t>No</t>
  </si>
  <si>
    <t>Payments are multiplied by  1.2 if Strategic Location = Yes</t>
  </si>
  <si>
    <t>Total Incentive Payment</t>
  </si>
  <si>
    <r>
      <rPr>
        <b/>
        <sz val="11"/>
        <color theme="3"/>
        <rFont val="Calibri"/>
        <family val="2"/>
        <scheme val="minor"/>
      </rPr>
      <t>DRAFT</t>
    </r>
    <r>
      <rPr>
        <sz val="11"/>
        <color theme="3"/>
        <rFont val="Calibri"/>
        <family val="2"/>
        <scheme val="minor"/>
      </rPr>
      <t xml:space="preserve"> MW Block incentives and corresponding 3-year PBI. </t>
    </r>
  </si>
  <si>
    <t>Maximum Incentive Contract Amount</t>
  </si>
  <si>
    <t>Rest of State - West</t>
  </si>
  <si>
    <t>ROS-W</t>
  </si>
  <si>
    <t>25% Commercial Operation Payment</t>
  </si>
  <si>
    <r>
      <rPr>
        <b/>
        <sz val="18"/>
        <color theme="1"/>
        <rFont val="Andalus"/>
        <family val="1"/>
      </rPr>
      <t>DRAFT</t>
    </r>
    <r>
      <rPr>
        <sz val="18"/>
        <color theme="1"/>
        <rFont val="Andalus"/>
        <family val="1"/>
      </rPr>
      <t xml:space="preserve"> Performance Based PV Incentive Estimator (&gt;200 kW PV)</t>
    </r>
  </si>
  <si>
    <t>Note: The Performance Based PV Program for systems &gt;200 kW is currently in draft form. The incentive levels and structure presented here are preliminary and subject to change.</t>
  </si>
  <si>
    <t>Annual Energy Production (kWh-AC)</t>
  </si>
  <si>
    <t>3-Year Energy Production (kWh-AC)</t>
  </si>
  <si>
    <t>3-Year PBI ($/kWh-AC)</t>
  </si>
  <si>
    <r>
      <t xml:space="preserve">Capacity Factor </t>
    </r>
    <r>
      <rPr>
        <sz val="11"/>
        <color rgb="FF008000"/>
        <rFont val="Calibri"/>
        <family val="2"/>
        <scheme val="minor"/>
      </rPr>
      <t>(Estimated from Production)</t>
    </r>
  </si>
  <si>
    <t>Version 4.6  Last Updated: 2015/01/28</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</si>
</sst>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_(&quot;$&quot;* #,##0.000_);_(&quot;$&quot;* \(#,##0.000\);_(&quot;$&quot;* &quot;-&quot;??_);_(@_)"/>
    <numFmt numFmtId="165" formatCode="#,##0.0_);\(#,##0.0\)"/>
    <numFmt numFmtId="166" formatCode="0.0%"/>
    <numFmt numFmtId="167" formatCode="_(* #,##0.0_);_(* \(#,##0.0\);_(* &quot;-&quot;??_);_(@_)"/>
  </numFmts>
  <fonts count="26">
    <font>
      <sz val="11"/>
      <color theme="1"/>
      <name val="Calibri"/>
      <family val="2"/>
      <scheme val="minor"/>
    </font>
    <font>
      <sz val="11"/>
      <color theme="1"/>
      <name val="Calibri"/>
      <family val="2"/>
      <scheme val="minor"/>
    </font>
    <font>
      <sz val="11"/>
      <color theme="3"/>
      <name val="Calibri"/>
      <family val="2"/>
      <scheme val="minor"/>
    </font>
    <font>
      <sz val="14"/>
      <color theme="1"/>
      <name val="Calibri"/>
      <family val="2"/>
      <scheme val="minor"/>
    </font>
    <font>
      <sz val="16"/>
      <color theme="1"/>
      <name val="Andalus"/>
      <family val="1"/>
    </font>
    <font>
      <sz val="14"/>
      <color theme="3"/>
      <name val="Andalus"/>
      <family val="1"/>
    </font>
    <font>
      <sz val="12"/>
      <color theme="3"/>
      <name val="Bodoni MT"/>
      <family val="1"/>
    </font>
    <font>
      <sz val="14"/>
      <name val="Andalus"/>
      <family val="1"/>
    </font>
    <font>
      <sz val="11"/>
      <color theme="0" tint="-0.34998626667073579"/>
      <name val="Calibri"/>
      <family val="2"/>
      <scheme val="minor"/>
    </font>
    <font>
      <sz val="14"/>
      <color theme="3"/>
      <name val="Calibri"/>
      <family val="2"/>
      <scheme val="minor"/>
    </font>
    <font>
      <sz val="9"/>
      <color theme="1" tint="0.499984740745262"/>
      <name val="Calibri"/>
      <family val="2"/>
      <scheme val="minor"/>
    </font>
    <font>
      <b/>
      <sz val="11"/>
      <color rgb="FFFF0000"/>
      <name val="Calibri"/>
      <family val="2"/>
      <scheme val="minor"/>
    </font>
    <font>
      <b/>
      <sz val="12"/>
      <color rgb="FFFF0000"/>
      <name val="Calibri"/>
      <family val="2"/>
      <scheme val="minor"/>
    </font>
    <font>
      <sz val="8"/>
      <color indexed="81"/>
      <name val="Tahoma"/>
      <family val="2"/>
    </font>
    <font>
      <sz val="12"/>
      <color theme="1"/>
      <name val="Calibri"/>
      <family val="2"/>
      <scheme val="minor"/>
    </font>
    <font>
      <sz val="11"/>
      <color theme="0" tint="-0.499984740745262"/>
      <name val="Calibri"/>
      <family val="2"/>
      <scheme val="minor"/>
    </font>
    <font>
      <sz val="18"/>
      <color theme="1"/>
      <name val="Andalus"/>
      <family val="1"/>
    </font>
    <font>
      <sz val="11"/>
      <color theme="6" tint="-0.249977111117893"/>
      <name val="Calibri"/>
      <family val="2"/>
      <scheme val="minor"/>
    </font>
    <font>
      <sz val="14"/>
      <color theme="6" tint="-0.249977111117893"/>
      <name val="Calibri"/>
      <family val="2"/>
      <scheme val="minor"/>
    </font>
    <font>
      <sz val="14"/>
      <color rgb="FF008000"/>
      <name val="Calibri"/>
      <family val="2"/>
      <scheme val="minor"/>
    </font>
    <font>
      <sz val="14"/>
      <color rgb="FF008000"/>
      <name val="Andalus"/>
      <family val="1"/>
    </font>
    <font>
      <b/>
      <sz val="11"/>
      <color theme="3"/>
      <name val="Calibri"/>
      <family val="2"/>
      <scheme val="minor"/>
    </font>
    <font>
      <b/>
      <sz val="18"/>
      <color theme="1"/>
      <name val="Andalus"/>
      <family val="1"/>
    </font>
    <font>
      <sz val="11"/>
      <color rgb="FF008000"/>
      <name val="Calibri"/>
      <family val="2"/>
      <scheme val="minor"/>
    </font>
    <font>
      <sz val="11"/>
      <color theme="0"/>
      <name val="Calibri"/>
      <family val="2"/>
      <scheme val="minor"/>
    </font>
    <font>
      <sz val="11"/>
      <color theme="0" tint="-0.249977111117893"/>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theme="3"/>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medium">
        <color theme="3"/>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style="medium">
        <color theme="3"/>
      </right>
      <top style="hair">
        <color theme="3"/>
      </top>
      <bottom style="medium">
        <color theme="3"/>
      </bottom>
      <diagonal/>
    </border>
    <border>
      <left style="medium">
        <color rgb="FF008000"/>
      </left>
      <right style="medium">
        <color rgb="FF008000"/>
      </right>
      <top style="medium">
        <color rgb="FF008000"/>
      </top>
      <bottom style="medium">
        <color rgb="FF008000"/>
      </bottom>
      <diagonal/>
    </border>
    <border>
      <left/>
      <right style="medium">
        <color theme="3"/>
      </right>
      <top style="medium">
        <color theme="3"/>
      </top>
      <bottom style="hair">
        <color theme="3"/>
      </bottom>
      <diagonal/>
    </border>
    <border>
      <left/>
      <right/>
      <top style="medium">
        <color theme="3"/>
      </top>
      <bottom style="hair">
        <color theme="3"/>
      </bottom>
      <diagonal/>
    </border>
    <border>
      <left style="medium">
        <color theme="3"/>
      </left>
      <right/>
      <top style="hair">
        <color theme="3"/>
      </top>
      <bottom style="hair">
        <color theme="3"/>
      </bottom>
      <diagonal/>
    </border>
    <border>
      <left style="medium">
        <color theme="3"/>
      </left>
      <right/>
      <top style="hair">
        <color theme="3"/>
      </top>
      <bottom style="medium">
        <color theme="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0" borderId="2" xfId="0" applyFont="1" applyBorder="1" applyProtection="1"/>
    <xf numFmtId="0" fontId="0" fillId="0" borderId="3" xfId="0" applyBorder="1" applyProtection="1"/>
    <xf numFmtId="0" fontId="0" fillId="0" borderId="4" xfId="0" applyBorder="1" applyProtection="1"/>
    <xf numFmtId="0" fontId="2" fillId="0" borderId="5" xfId="0" applyFont="1" applyBorder="1" applyProtection="1"/>
    <xf numFmtId="0" fontId="0" fillId="0" borderId="0" xfId="0" applyBorder="1" applyProtection="1"/>
    <xf numFmtId="0" fontId="0" fillId="0" borderId="6" xfId="0" applyBorder="1" applyProtection="1"/>
    <xf numFmtId="0" fontId="0" fillId="0" borderId="5" xfId="0" applyBorder="1" applyProtection="1"/>
    <xf numFmtId="0" fontId="6" fillId="0" borderId="2" xfId="0" applyFont="1" applyBorder="1" applyAlignment="1" applyProtection="1"/>
    <xf numFmtId="0" fontId="2" fillId="0" borderId="0" xfId="0" applyFont="1" applyBorder="1" applyAlignment="1" applyProtection="1">
      <alignment horizontal="left"/>
    </xf>
    <xf numFmtId="0" fontId="0" fillId="0" borderId="7" xfId="0" applyBorder="1" applyProtection="1"/>
    <xf numFmtId="0" fontId="0" fillId="0" borderId="8" xfId="0" applyBorder="1" applyProtection="1"/>
    <xf numFmtId="0" fontId="8" fillId="0" borderId="8" xfId="0" applyFont="1" applyBorder="1" applyAlignment="1" applyProtection="1">
      <alignment horizontal="center"/>
    </xf>
    <xf numFmtId="0" fontId="8" fillId="0" borderId="9" xfId="0" applyFont="1" applyBorder="1" applyAlignment="1" applyProtection="1">
      <alignment horizontal="center"/>
    </xf>
    <xf numFmtId="0" fontId="9" fillId="0" borderId="1" xfId="0" applyFont="1" applyBorder="1" applyAlignment="1" applyProtection="1">
      <alignment horizontal="center"/>
      <protection locked="0"/>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12" xfId="0" applyFont="1" applyBorder="1" applyAlignment="1" applyProtection="1">
      <alignment horizontal="left"/>
    </xf>
    <xf numFmtId="44" fontId="2" fillId="0" borderId="11" xfId="2" applyFont="1" applyBorder="1" applyAlignment="1" applyProtection="1">
      <alignment horizontal="center"/>
    </xf>
    <xf numFmtId="164" fontId="2" fillId="0" borderId="12" xfId="2" applyNumberFormat="1" applyFont="1" applyBorder="1" applyAlignment="1" applyProtection="1">
      <alignment horizontal="center"/>
    </xf>
    <xf numFmtId="0" fontId="2" fillId="0" borderId="13" xfId="0" applyFont="1" applyBorder="1" applyAlignment="1" applyProtection="1">
      <alignment horizontal="center"/>
    </xf>
    <xf numFmtId="44" fontId="2" fillId="0" borderId="14" xfId="2" applyFont="1" applyBorder="1" applyAlignment="1" applyProtection="1">
      <alignment horizontal="center"/>
    </xf>
    <xf numFmtId="164" fontId="2" fillId="0" borderId="15" xfId="2" applyNumberFormat="1" applyFont="1" applyBorder="1" applyAlignment="1" applyProtection="1">
      <alignment horizontal="center"/>
    </xf>
    <xf numFmtId="0" fontId="2" fillId="0" borderId="4" xfId="0" applyFont="1" applyBorder="1" applyAlignment="1" applyProtection="1">
      <alignment horizontal="center"/>
    </xf>
    <xf numFmtId="165" fontId="9" fillId="0" borderId="1" xfId="1" applyNumberFormat="1" applyFont="1" applyBorder="1" applyAlignment="1" applyProtection="1">
      <alignment horizontal="center"/>
      <protection locked="0"/>
    </xf>
    <xf numFmtId="0" fontId="4" fillId="0" borderId="0" xfId="0" applyFont="1" applyProtection="1"/>
    <xf numFmtId="0" fontId="0" fillId="0" borderId="0" xfId="0"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Protection="1"/>
    <xf numFmtId="0" fontId="12" fillId="0" borderId="0" xfId="0" applyFont="1" applyProtection="1"/>
    <xf numFmtId="0" fontId="5" fillId="0" borderId="0" xfId="0" applyFont="1" applyProtection="1"/>
    <xf numFmtId="0" fontId="9" fillId="0" borderId="0" xfId="0" applyFont="1" applyProtection="1"/>
    <xf numFmtId="0" fontId="3" fillId="0" borderId="0" xfId="0" applyFont="1" applyProtection="1"/>
    <xf numFmtId="0" fontId="10" fillId="0" borderId="0" xfId="0" applyFont="1" applyProtection="1"/>
    <xf numFmtId="0" fontId="7" fillId="0" borderId="0" xfId="0" applyFont="1" applyProtection="1"/>
    <xf numFmtId="0" fontId="9" fillId="0" borderId="0" xfId="0" applyFont="1" applyFill="1" applyBorder="1" applyProtection="1"/>
    <xf numFmtId="0" fontId="8" fillId="0" borderId="0" xfId="0" applyFont="1" applyBorder="1" applyAlignment="1" applyProtection="1">
      <alignment horizontal="center"/>
    </xf>
    <xf numFmtId="0" fontId="8" fillId="0" borderId="6" xfId="0" applyFont="1" applyBorder="1" applyAlignment="1" applyProtection="1">
      <alignment horizontal="center"/>
    </xf>
    <xf numFmtId="0" fontId="14" fillId="0" borderId="0" xfId="0" applyFont="1" applyProtection="1"/>
    <xf numFmtId="0" fontId="15" fillId="0" borderId="0" xfId="0" applyFont="1" applyProtection="1"/>
    <xf numFmtId="0" fontId="16" fillId="0" borderId="0" xfId="0" applyFont="1" applyProtection="1"/>
    <xf numFmtId="0" fontId="17" fillId="0" borderId="0" xfId="0" applyFont="1" applyProtection="1"/>
    <xf numFmtId="0" fontId="18" fillId="0" borderId="0" xfId="0" applyFont="1" applyProtection="1"/>
    <xf numFmtId="0" fontId="19" fillId="0" borderId="0" xfId="0" applyFont="1" applyProtection="1"/>
    <xf numFmtId="0" fontId="20" fillId="0" borderId="0" xfId="0" applyFont="1" applyProtection="1"/>
    <xf numFmtId="165" fontId="19" fillId="0" borderId="16" xfId="1" applyNumberFormat="1" applyFont="1" applyBorder="1" applyAlignment="1" applyProtection="1">
      <alignment horizontal="right"/>
    </xf>
    <xf numFmtId="164" fontId="19" fillId="0" borderId="16" xfId="2" applyNumberFormat="1" applyFont="1" applyBorder="1" applyAlignment="1" applyProtection="1"/>
    <xf numFmtId="44" fontId="19" fillId="0" borderId="16" xfId="2" applyFont="1" applyBorder="1" applyAlignment="1" applyProtection="1"/>
    <xf numFmtId="44" fontId="19" fillId="2" borderId="16" xfId="2" applyFont="1" applyFill="1" applyBorder="1" applyAlignment="1" applyProtection="1"/>
    <xf numFmtId="0" fontId="15" fillId="0" borderId="0" xfId="0" applyFont="1" applyAlignment="1" applyProtection="1">
      <alignment horizontal="right"/>
    </xf>
    <xf numFmtId="166" fontId="19" fillId="0" borderId="16" xfId="3" applyNumberFormat="1" applyFont="1" applyBorder="1" applyAlignment="1" applyProtection="1">
      <alignment horizontal="right" vertical="center"/>
    </xf>
    <xf numFmtId="0" fontId="19" fillId="0" borderId="0" xfId="0" applyFont="1" applyAlignment="1" applyProtection="1">
      <alignment vertical="center"/>
    </xf>
    <xf numFmtId="167" fontId="9" fillId="0" borderId="1" xfId="1" applyNumberFormat="1" applyFont="1" applyBorder="1" applyAlignment="1" applyProtection="1">
      <alignment horizontal="center"/>
      <protection locked="0"/>
    </xf>
    <xf numFmtId="0" fontId="12" fillId="0" borderId="0" xfId="0" applyFont="1"/>
    <xf numFmtId="0" fontId="24" fillId="0" borderId="3" xfId="0" applyNumberFormat="1" applyFont="1" applyBorder="1" applyAlignment="1" applyProtection="1">
      <alignment horizontal="center"/>
    </xf>
    <xf numFmtId="0" fontId="25" fillId="0" borderId="0" xfId="2" applyNumberFormat="1" applyFont="1" applyFill="1" applyBorder="1" applyAlignment="1" applyProtection="1">
      <alignment horizontal="center"/>
    </xf>
    <xf numFmtId="0" fontId="24" fillId="0" borderId="8" xfId="0" applyFont="1" applyBorder="1" applyAlignment="1" applyProtection="1">
      <alignment horizontal="center"/>
    </xf>
    <xf numFmtId="0" fontId="24" fillId="0" borderId="3" xfId="0" applyFont="1" applyBorder="1" applyAlignment="1" applyProtection="1">
      <alignment horizontal="center"/>
    </xf>
    <xf numFmtId="0" fontId="24" fillId="0" borderId="0" xfId="0" applyNumberFormat="1" applyFont="1" applyBorder="1" applyAlignment="1" applyProtection="1">
      <alignment horizontal="center"/>
    </xf>
    <xf numFmtId="0" fontId="2" fillId="0" borderId="17" xfId="0" applyFont="1" applyBorder="1" applyAlignment="1" applyProtection="1">
      <alignment horizontal="center"/>
    </xf>
    <xf numFmtId="0" fontId="0" fillId="0" borderId="18" xfId="0" applyBorder="1" applyProtection="1"/>
    <xf numFmtId="0" fontId="2" fillId="0" borderId="19" xfId="0" applyFont="1" applyBorder="1" applyAlignment="1" applyProtection="1">
      <alignment horizontal="center" vertical="center"/>
    </xf>
    <xf numFmtId="44" fontId="2" fillId="0" borderId="11" xfId="2" applyNumberFormat="1" applyFont="1" applyBorder="1" applyAlignment="1" applyProtection="1">
      <alignment horizontal="center" vertical="center"/>
    </xf>
    <xf numFmtId="164" fontId="2" fillId="0" borderId="12" xfId="2" applyNumberFormat="1" applyFont="1" applyBorder="1" applyAlignment="1" applyProtection="1">
      <alignment horizontal="center" vertical="center"/>
    </xf>
    <xf numFmtId="0" fontId="2" fillId="0" borderId="20" xfId="0" applyFont="1" applyBorder="1" applyAlignment="1" applyProtection="1">
      <alignment horizontal="center" vertical="center"/>
    </xf>
    <xf numFmtId="44" fontId="2" fillId="0" borderId="14" xfId="2" applyNumberFormat="1" applyFont="1" applyBorder="1" applyAlignment="1" applyProtection="1">
      <alignment horizontal="center" vertical="center"/>
    </xf>
    <xf numFmtId="164" fontId="2" fillId="0" borderId="15" xfId="2" applyNumberFormat="1" applyFont="1" applyBorder="1" applyAlignment="1" applyProtection="1">
      <alignment horizontal="center" vertical="center"/>
    </xf>
    <xf numFmtId="0" fontId="2" fillId="0" borderId="10" xfId="0" applyFont="1" applyBorder="1" applyAlignment="1" applyProtection="1">
      <alignment horizontal="center" vertical="center"/>
    </xf>
    <xf numFmtId="44" fontId="2" fillId="0" borderId="11" xfId="2" applyFont="1" applyBorder="1" applyAlignment="1" applyProtection="1">
      <alignment horizontal="center" vertical="center"/>
    </xf>
    <xf numFmtId="0" fontId="2" fillId="0" borderId="13" xfId="0" applyFont="1" applyBorder="1" applyAlignment="1" applyProtection="1">
      <alignment horizontal="center" vertical="center"/>
    </xf>
    <xf numFmtId="44" fontId="2" fillId="0" borderId="14" xfId="2" applyFont="1" applyBorder="1" applyAlignment="1" applyProtection="1">
      <alignment horizontal="center" vertical="center"/>
    </xf>
    <xf numFmtId="43" fontId="0" fillId="0" borderId="0" xfId="0" applyNumberFormat="1" applyProtection="1"/>
    <xf numFmtId="44" fontId="19" fillId="0" borderId="0" xfId="2" applyFont="1" applyBorder="1" applyAlignment="1" applyProtection="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54</xdr:row>
      <xdr:rowOff>47628</xdr:rowOff>
    </xdr:from>
    <xdr:to>
      <xdr:col>10</xdr:col>
      <xdr:colOff>607695</xdr:colOff>
      <xdr:row>71</xdr:row>
      <xdr:rowOff>45891</xdr:rowOff>
    </xdr:to>
    <xdr:pic>
      <xdr:nvPicPr>
        <xdr:cNvPr id="8" name="Picture 7" descr="Calculating Incentive Payments 2_Page_2.jpg"/>
        <xdr:cNvPicPr>
          <a:picLocks noChangeAspect="1"/>
        </xdr:cNvPicPr>
      </xdr:nvPicPr>
      <xdr:blipFill>
        <a:blip xmlns:r="http://schemas.openxmlformats.org/officeDocument/2006/relationships" r:embed="rId1" cstate="print"/>
        <a:srcRect l="9069" t="6818" r="17892" b="65814"/>
        <a:stretch>
          <a:fillRect/>
        </a:stretch>
      </xdr:blipFill>
      <xdr:spPr>
        <a:xfrm>
          <a:off x="28575" y="10563228"/>
          <a:ext cx="6675120" cy="3236763"/>
        </a:xfrm>
        <a:prstGeom prst="rect">
          <a:avLst/>
        </a:prstGeom>
      </xdr:spPr>
    </xdr:pic>
    <xdr:clientData/>
  </xdr:twoCellAnchor>
  <xdr:twoCellAnchor editAs="oneCell">
    <xdr:from>
      <xdr:col>0</xdr:col>
      <xdr:colOff>-1</xdr:colOff>
      <xdr:row>2</xdr:row>
      <xdr:rowOff>1</xdr:rowOff>
    </xdr:from>
    <xdr:to>
      <xdr:col>11</xdr:col>
      <xdr:colOff>609599</xdr:colOff>
      <xdr:row>54</xdr:row>
      <xdr:rowOff>64349</xdr:rowOff>
    </xdr:to>
    <xdr:pic>
      <xdr:nvPicPr>
        <xdr:cNvPr id="14" name="Picture 13" descr="Calculating Incentive Payments_Page_1.jpg"/>
        <xdr:cNvPicPr>
          <a:picLocks noChangeAspect="1"/>
        </xdr:cNvPicPr>
      </xdr:nvPicPr>
      <xdr:blipFill>
        <a:blip xmlns:r="http://schemas.openxmlformats.org/officeDocument/2006/relationships" r:embed="rId2" cstate="print"/>
        <a:srcRect l="8824" t="8523" r="8456" b="4356"/>
        <a:stretch>
          <a:fillRect/>
        </a:stretch>
      </xdr:blipFill>
      <xdr:spPr>
        <a:xfrm>
          <a:off x="-1" y="609601"/>
          <a:ext cx="7315200" cy="9970348"/>
        </a:xfrm>
        <a:prstGeom prst="rect">
          <a:avLst/>
        </a:prstGeom>
      </xdr:spPr>
    </xdr:pic>
    <xdr:clientData/>
  </xdr:twoCellAnchor>
  <xdr:oneCellAnchor>
    <xdr:from>
      <xdr:col>0</xdr:col>
      <xdr:colOff>387466</xdr:colOff>
      <xdr:row>34</xdr:row>
      <xdr:rowOff>30364</xdr:rowOff>
    </xdr:from>
    <xdr:ext cx="6142259" cy="2690929"/>
    <xdr:sp macro="" textlink="">
      <xdr:nvSpPr>
        <xdr:cNvPr id="7" name="Rectangle 6"/>
        <xdr:cNvSpPr/>
      </xdr:nvSpPr>
      <xdr:spPr>
        <a:xfrm rot="20693110">
          <a:off x="387466" y="6735964"/>
          <a:ext cx="6142259" cy="26909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6600" b="1" cap="none" spc="150">
              <a:ln w="11430"/>
              <a:solidFill>
                <a:srgbClr val="F8F8F8">
                  <a:alpha val="20000"/>
                </a:srgbClr>
              </a:solidFill>
              <a:effectLst>
                <a:outerShdw blurRad="25400" algn="tl" rotWithShape="0">
                  <a:srgbClr val="000000">
                    <a:alpha val="43000"/>
                  </a:srgbClr>
                </a:outerShdw>
              </a:effectLst>
            </a:rPr>
            <a:t>DRAFT</a:t>
          </a:r>
          <a:endParaRPr lang="en-US" sz="13800" b="1" cap="none" spc="150">
            <a:ln w="11430"/>
            <a:solidFill>
              <a:srgbClr val="F8F8F8">
                <a:alpha val="20000"/>
              </a:srgbClr>
            </a:solidFill>
            <a:effectLst>
              <a:outerShdw blurRad="25400" algn="tl" rotWithShape="0">
                <a:srgbClr val="000000">
                  <a:alpha val="43000"/>
                </a:srgbClr>
              </a:outerShdw>
            </a:effectLst>
          </a:endParaRPr>
        </a:p>
      </xdr:txBody>
    </xdr:sp>
    <xdr:clientData/>
  </xdr:oneCellAnchor>
  <xdr:oneCellAnchor>
    <xdr:from>
      <xdr:col>0</xdr:col>
      <xdr:colOff>377941</xdr:colOff>
      <xdr:row>9</xdr:row>
      <xdr:rowOff>11313</xdr:rowOff>
    </xdr:from>
    <xdr:ext cx="6142259" cy="2690929"/>
    <xdr:sp macro="" textlink="">
      <xdr:nvSpPr>
        <xdr:cNvPr id="4" name="Rectangle 3"/>
        <xdr:cNvSpPr/>
      </xdr:nvSpPr>
      <xdr:spPr>
        <a:xfrm rot="20693110">
          <a:off x="377941" y="1954413"/>
          <a:ext cx="6142259" cy="26909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6600" b="1" cap="none" spc="150">
              <a:ln w="11430"/>
              <a:solidFill>
                <a:srgbClr val="F8F8F8">
                  <a:alpha val="20000"/>
                </a:srgbClr>
              </a:solidFill>
              <a:effectLst>
                <a:outerShdw blurRad="25400" algn="tl" rotWithShape="0">
                  <a:srgbClr val="000000">
                    <a:alpha val="43000"/>
                  </a:srgbClr>
                </a:outerShdw>
              </a:effectLst>
            </a:rPr>
            <a:t>DRAFT</a:t>
          </a:r>
          <a:endParaRPr lang="en-US" sz="13800" b="1" cap="none" spc="150">
            <a:ln w="11430"/>
            <a:solidFill>
              <a:srgbClr val="F8F8F8">
                <a:alpha val="20000"/>
              </a:srgbClr>
            </a:solidFill>
            <a:effectLst>
              <a:outerShdw blurRad="25400" algn="tl" rotWithShape="0">
                <a:srgbClr val="000000">
                  <a:alpha val="43000"/>
                </a:srgbClr>
              </a:outerShdw>
            </a:effectLst>
          </a:endParaRPr>
        </a:p>
      </xdr:txBody>
    </xdr:sp>
    <xdr:clientData/>
  </xdr:oneCellAnchor>
  <xdr:oneCellAnchor>
    <xdr:from>
      <xdr:col>0</xdr:col>
      <xdr:colOff>282693</xdr:colOff>
      <xdr:row>59</xdr:row>
      <xdr:rowOff>97038</xdr:rowOff>
    </xdr:from>
    <xdr:ext cx="6142259" cy="2690929"/>
    <xdr:sp macro="" textlink="">
      <xdr:nvSpPr>
        <xdr:cNvPr id="11" name="Rectangle 10"/>
        <xdr:cNvSpPr/>
      </xdr:nvSpPr>
      <xdr:spPr>
        <a:xfrm rot="20693110">
          <a:off x="282693" y="11565138"/>
          <a:ext cx="6142259" cy="2690929"/>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16600" b="1" cap="none" spc="150">
              <a:ln w="11430"/>
              <a:solidFill>
                <a:srgbClr val="F8F8F8">
                  <a:alpha val="20000"/>
                </a:srgbClr>
              </a:solidFill>
              <a:effectLst>
                <a:outerShdw blurRad="25400" algn="tl" rotWithShape="0">
                  <a:srgbClr val="000000">
                    <a:alpha val="43000"/>
                  </a:srgbClr>
                </a:outerShdw>
              </a:effectLst>
            </a:rPr>
            <a:t>DRAFT</a:t>
          </a:r>
          <a:endParaRPr lang="en-US" sz="13800" b="1" cap="none" spc="150">
            <a:ln w="11430"/>
            <a:solidFill>
              <a:srgbClr val="F8F8F8">
                <a:alpha val="20000"/>
              </a:srgbClr>
            </a:solidFill>
            <a:effectLst>
              <a:outerShdw blurRad="25400" algn="tl" rotWithShape="0">
                <a:srgbClr val="000000">
                  <a:alpha val="43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133350</xdr:colOff>
      <xdr:row>24</xdr:row>
      <xdr:rowOff>95249</xdr:rowOff>
    </xdr:from>
    <xdr:to>
      <xdr:col>15</xdr:col>
      <xdr:colOff>123825</xdr:colOff>
      <xdr:row>33</xdr:row>
      <xdr:rowOff>9524</xdr:rowOff>
    </xdr:to>
    <xdr:sp macro="" textlink="">
      <xdr:nvSpPr>
        <xdr:cNvPr id="2" name="TextBox 1"/>
        <xdr:cNvSpPr txBox="1"/>
      </xdr:nvSpPr>
      <xdr:spPr>
        <a:xfrm>
          <a:off x="361950" y="6448424"/>
          <a:ext cx="9096375"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Capacity Factor </a:t>
          </a:r>
          <a:r>
            <a:rPr lang="en-US" sz="1100" b="0" i="0" u="none" strike="noStrike">
              <a:solidFill>
                <a:schemeClr val="dk1"/>
              </a:solidFill>
              <a:latin typeface="+mn-lt"/>
              <a:ea typeface="+mn-ea"/>
              <a:cs typeface="+mn-cs"/>
            </a:rPr>
            <a:t>- Capacity factor indicates how much electricity a generator actually produces relative to the maximum it could produce at continuous full power operation during the same period (typically measured annually over 8760 hours). Many factors affect photovoltaic system capacity factor including system tilt, orientation, and location as well as shading, efficiency, and losses. Fixed-tilt systems in NY generally have capacity factors</a:t>
          </a:r>
          <a:r>
            <a:rPr lang="en-US"/>
            <a:t> </a:t>
          </a:r>
          <a:r>
            <a:rPr lang="en-US" sz="1100" b="0" i="0" u="none" strike="noStrike">
              <a:solidFill>
                <a:schemeClr val="dk1"/>
              </a:solidFill>
              <a:latin typeface="+mn-lt"/>
              <a:ea typeface="+mn-ea"/>
              <a:cs typeface="+mn-cs"/>
            </a:rPr>
            <a:t>of</a:t>
          </a:r>
          <a:r>
            <a:rPr lang="en-US" sz="1100" b="0" i="0" u="none" strike="noStrike" baseline="0">
              <a:solidFill>
                <a:schemeClr val="dk1"/>
              </a:solidFill>
              <a:latin typeface="+mn-lt"/>
              <a:ea typeface="+mn-ea"/>
              <a:cs typeface="+mn-cs"/>
            </a:rPr>
            <a:t> approximately</a:t>
          </a:r>
          <a:r>
            <a:rPr lang="en-US" sz="1100" b="0" i="0" u="none" strike="noStrike">
              <a:solidFill>
                <a:schemeClr val="dk1"/>
              </a:solidFill>
              <a:latin typeface="+mn-lt"/>
              <a:ea typeface="+mn-ea"/>
              <a:cs typeface="+mn-cs"/>
            </a:rPr>
            <a:t> 13.4%. Tracking increases system capacity factors. An</a:t>
          </a:r>
          <a:r>
            <a:rPr lang="en-US" sz="1100" b="0" i="0" u="none" strike="noStrike" baseline="0">
              <a:solidFill>
                <a:schemeClr val="dk1"/>
              </a:solidFill>
              <a:latin typeface="+mn-lt"/>
              <a:ea typeface="+mn-ea"/>
              <a:cs typeface="+mn-cs"/>
            </a:rPr>
            <a:t> approximate capacity factor</a:t>
          </a:r>
          <a:r>
            <a:rPr lang="en-US" sz="1100" b="0" i="0" u="none" strike="noStrike">
              <a:solidFill>
                <a:schemeClr val="dk1"/>
              </a:solidFill>
              <a:latin typeface="+mn-lt"/>
              <a:ea typeface="+mn-ea"/>
              <a:cs typeface="+mn-cs"/>
            </a:rPr>
            <a:t> for single-axis tracking systems  in NY is 16.0% and two-axis tracking systems is 17.5%.</a:t>
          </a:r>
          <a:r>
            <a:rPr lang="en-US"/>
            <a:t> </a:t>
          </a:r>
        </a:p>
        <a:p>
          <a:endParaRPr lang="en-US" sz="1100"/>
        </a:p>
        <a:p>
          <a:r>
            <a:rPr lang="en-US" sz="1100">
              <a:solidFill>
                <a:schemeClr val="dk1"/>
              </a:solidFill>
              <a:latin typeface="+mn-lt"/>
              <a:ea typeface="+mn-ea"/>
              <a:cs typeface="+mn-cs"/>
            </a:rPr>
            <a:t>The</a:t>
          </a:r>
          <a:r>
            <a:rPr lang="en-US" sz="1100" baseline="0">
              <a:solidFill>
                <a:schemeClr val="dk1"/>
              </a:solidFill>
              <a:latin typeface="+mn-lt"/>
              <a:ea typeface="+mn-ea"/>
              <a:cs typeface="+mn-cs"/>
            </a:rPr>
            <a:t> MW Block Program uses a 13.4% capacity factor to calculate the maximum incentive contract amount and the PBI $/kWh for fixed-mount and single-axis tracking systems.  A 16.0% capacity factor is used for single-axis tracking systems and a 17.5% capacity factor is used for two-axis tracking systems. The yearly performance payments are based on actual metered production kWh.</a:t>
          </a:r>
          <a:endParaRPr lang="en-US" sz="1100">
            <a:solidFill>
              <a:schemeClr val="dk1"/>
            </a:solidFill>
            <a:latin typeface="+mn-lt"/>
            <a:ea typeface="+mn-ea"/>
            <a:cs typeface="+mn-cs"/>
          </a:endParaRPr>
        </a:p>
      </xdr:txBody>
    </xdr:sp>
    <xdr:clientData/>
  </xdr:twoCellAnchor>
  <xdr:twoCellAnchor>
    <xdr:from>
      <xdr:col>0</xdr:col>
      <xdr:colOff>47624</xdr:colOff>
      <xdr:row>0</xdr:row>
      <xdr:rowOff>323850</xdr:rowOff>
    </xdr:from>
    <xdr:to>
      <xdr:col>18</xdr:col>
      <xdr:colOff>714374</xdr:colOff>
      <xdr:row>3</xdr:row>
      <xdr:rowOff>304800</xdr:rowOff>
    </xdr:to>
    <xdr:sp macro="" textlink="">
      <xdr:nvSpPr>
        <xdr:cNvPr id="3" name="TextBox 2"/>
        <xdr:cNvSpPr txBox="1"/>
      </xdr:nvSpPr>
      <xdr:spPr>
        <a:xfrm>
          <a:off x="47624" y="952500"/>
          <a:ext cx="112490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calculator estimates the maximum aggregate</a:t>
          </a:r>
          <a:r>
            <a:rPr lang="en-US" sz="1100" baseline="0">
              <a:solidFill>
                <a:schemeClr val="dk1"/>
              </a:solidFill>
              <a:latin typeface="+mn-lt"/>
              <a:ea typeface="+mn-ea"/>
              <a:cs typeface="+mn-cs"/>
            </a:rPr>
            <a:t> incentive.  Additional outputs include the </a:t>
          </a:r>
          <a:r>
            <a:rPr lang="en-US" sz="1100">
              <a:solidFill>
                <a:schemeClr val="dk1"/>
              </a:solidFill>
              <a:latin typeface="+mn-lt"/>
              <a:ea typeface="+mn-ea"/>
              <a:cs typeface="+mn-cs"/>
            </a:rPr>
            <a:t>commercial operation "up-front"</a:t>
          </a:r>
          <a:r>
            <a:rPr lang="en-US" sz="1100" baseline="0">
              <a:solidFill>
                <a:schemeClr val="dk1"/>
              </a:solidFill>
              <a:latin typeface="+mn-lt"/>
              <a:ea typeface="+mn-ea"/>
              <a:cs typeface="+mn-cs"/>
            </a:rPr>
            <a:t> payment for PV systems  and projected yearly performance payments. The maximum contract amount incentive payment and the up-front payment are estimated using a projected 13.4% capacity factor for fixed-mount systems, 16.0% for single-axis tracking systems, and 17.5% capacity factor for two-axis tracking systems . Yearly performance payments are estimated based on the projected annual energy production;  In practice, the yearly performance payments will be determined by the actual metered yearly energy production of the PVsystem.</a:t>
          </a:r>
          <a:endParaRPr lang="en-US"/>
        </a:p>
        <a:p>
          <a:r>
            <a:rPr lang="en-US" sz="1100" b="1" baseline="0">
              <a:solidFill>
                <a:srgbClr val="FF0000"/>
              </a:solidFill>
            </a:rPr>
            <a:t>Note: The MW Block Program is currently in draft form. The incentive levels and structure presented here are preliminary and subject to change.</a:t>
          </a:r>
        </a:p>
      </xdr:txBody>
    </xdr:sp>
    <xdr:clientData/>
  </xdr:twoCellAnchor>
  <xdr:oneCellAnchor>
    <xdr:from>
      <xdr:col>3</xdr:col>
      <xdr:colOff>17338</xdr:colOff>
      <xdr:row>5</xdr:row>
      <xdr:rowOff>329152</xdr:rowOff>
    </xdr:from>
    <xdr:ext cx="3670557" cy="1595117"/>
    <xdr:sp macro="" textlink="">
      <xdr:nvSpPr>
        <xdr:cNvPr id="7" name="Rectangle 6"/>
        <xdr:cNvSpPr/>
      </xdr:nvSpPr>
      <xdr:spPr>
        <a:xfrm rot="20693110">
          <a:off x="2798638" y="1767427"/>
          <a:ext cx="3670557" cy="1595117"/>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9600" b="1" cap="none" spc="150">
              <a:ln w="11430"/>
              <a:solidFill>
                <a:srgbClr val="F8F8F8">
                  <a:alpha val="20000"/>
                </a:srgbClr>
              </a:solidFill>
              <a:effectLst>
                <a:outerShdw blurRad="25400" algn="tl" rotWithShape="0">
                  <a:srgbClr val="000000">
                    <a:alpha val="43000"/>
                  </a:srgbClr>
                </a:outerShdw>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66675</xdr:colOff>
      <xdr:row>24</xdr:row>
      <xdr:rowOff>104774</xdr:rowOff>
    </xdr:from>
    <xdr:to>
      <xdr:col>16</xdr:col>
      <xdr:colOff>114300</xdr:colOff>
      <xdr:row>33</xdr:row>
      <xdr:rowOff>19049</xdr:rowOff>
    </xdr:to>
    <xdr:sp macro="" textlink="">
      <xdr:nvSpPr>
        <xdr:cNvPr id="2" name="TextBox 1"/>
        <xdr:cNvSpPr txBox="1"/>
      </xdr:nvSpPr>
      <xdr:spPr>
        <a:xfrm>
          <a:off x="295275" y="6457949"/>
          <a:ext cx="933450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latin typeface="+mn-lt"/>
              <a:ea typeface="+mn-ea"/>
              <a:cs typeface="+mn-cs"/>
            </a:rPr>
            <a:t>Capacity Factor </a:t>
          </a:r>
          <a:r>
            <a:rPr lang="en-US" sz="1100" b="0" i="0">
              <a:solidFill>
                <a:schemeClr val="dk1"/>
              </a:solidFill>
              <a:latin typeface="+mn-lt"/>
              <a:ea typeface="+mn-ea"/>
              <a:cs typeface="+mn-cs"/>
            </a:rPr>
            <a:t>- Capacity factor indicates how much electricity a generator actually produces relative to the maximum it could produce at continuous full power operation during the same period (typically measured annually over 8760 hours). Many factors affect photovoltaic system capacity factor including system tilt, orientation, and location as well as shading, efficiency, and losses. Fixed-tilt systems in NY generally have capacity factors</a:t>
          </a:r>
          <a:r>
            <a:rPr lang="en-US" sz="1100">
              <a:solidFill>
                <a:schemeClr val="dk1"/>
              </a:solidFill>
              <a:latin typeface="+mn-lt"/>
              <a:ea typeface="+mn-ea"/>
              <a:cs typeface="+mn-cs"/>
            </a:rPr>
            <a:t> </a:t>
          </a:r>
          <a:r>
            <a:rPr lang="en-US" sz="1100" b="0" i="0">
              <a:solidFill>
                <a:schemeClr val="dk1"/>
              </a:solidFill>
              <a:latin typeface="+mn-lt"/>
              <a:ea typeface="+mn-ea"/>
              <a:cs typeface="+mn-cs"/>
            </a:rPr>
            <a:t>of</a:t>
          </a:r>
          <a:r>
            <a:rPr lang="en-US" sz="1100" b="0" i="0" baseline="0">
              <a:solidFill>
                <a:schemeClr val="dk1"/>
              </a:solidFill>
              <a:latin typeface="+mn-lt"/>
              <a:ea typeface="+mn-ea"/>
              <a:cs typeface="+mn-cs"/>
            </a:rPr>
            <a:t> approximately</a:t>
          </a:r>
          <a:r>
            <a:rPr lang="en-US" sz="1100" b="0" i="0">
              <a:solidFill>
                <a:schemeClr val="dk1"/>
              </a:solidFill>
              <a:latin typeface="+mn-lt"/>
              <a:ea typeface="+mn-ea"/>
              <a:cs typeface="+mn-cs"/>
            </a:rPr>
            <a:t> 13.4%. Tracking increases system capacity factors. An</a:t>
          </a:r>
          <a:r>
            <a:rPr lang="en-US" sz="1100" b="0" i="0" baseline="0">
              <a:solidFill>
                <a:schemeClr val="dk1"/>
              </a:solidFill>
              <a:latin typeface="+mn-lt"/>
              <a:ea typeface="+mn-ea"/>
              <a:cs typeface="+mn-cs"/>
            </a:rPr>
            <a:t> approximate capacity factor</a:t>
          </a:r>
          <a:r>
            <a:rPr lang="en-US" sz="1100" b="0" i="0">
              <a:solidFill>
                <a:schemeClr val="dk1"/>
              </a:solidFill>
              <a:latin typeface="+mn-lt"/>
              <a:ea typeface="+mn-ea"/>
              <a:cs typeface="+mn-cs"/>
            </a:rPr>
            <a:t> for single-axis tracking systems  in NY is 16.0% and two-axis tracking systems is 17.5%.</a:t>
          </a:r>
          <a:r>
            <a:rPr lang="en-US" sz="1100">
              <a:solidFill>
                <a:schemeClr val="dk1"/>
              </a:solidFill>
              <a:latin typeface="+mn-lt"/>
              <a:ea typeface="+mn-ea"/>
              <a:cs typeface="+mn-cs"/>
            </a:rPr>
            <a:t> </a:t>
          </a:r>
          <a:endParaRPr lang="en-US"/>
        </a:p>
        <a:p>
          <a:endParaRPr lang="en-US" sz="1100">
            <a:solidFill>
              <a:schemeClr val="dk1"/>
            </a:solidFill>
            <a:latin typeface="+mn-lt"/>
            <a:ea typeface="+mn-ea"/>
            <a:cs typeface="+mn-cs"/>
          </a:endParaRPr>
        </a:p>
        <a:p>
          <a:r>
            <a:rPr lang="en-US" sz="1100">
              <a:solidFill>
                <a:schemeClr val="dk1"/>
              </a:solidFill>
              <a:latin typeface="+mn-lt"/>
              <a:ea typeface="+mn-ea"/>
              <a:cs typeface="+mn-cs"/>
            </a:rPr>
            <a:t>The</a:t>
          </a:r>
          <a:r>
            <a:rPr lang="en-US" sz="1100" baseline="0">
              <a:solidFill>
                <a:schemeClr val="dk1"/>
              </a:solidFill>
              <a:latin typeface="+mn-lt"/>
              <a:ea typeface="+mn-ea"/>
              <a:cs typeface="+mn-cs"/>
            </a:rPr>
            <a:t> MW Block Program uses a 13.4% capacity factor to calculate the maximum incentive contract amount and the PBI $/kWh for fixed-mount and single-axis tracking systems.  A 16.0% capacity factor is used for single-axis tracking systems and a 17.5% capacity factor is used for two-axis tracking systems. The yearly performance payments are based on actual metered production kWh.</a:t>
          </a:r>
          <a:endParaRPr lang="en-US" sz="1100">
            <a:solidFill>
              <a:schemeClr val="dk1"/>
            </a:solidFill>
            <a:latin typeface="+mn-lt"/>
            <a:ea typeface="+mn-ea"/>
            <a:cs typeface="+mn-cs"/>
          </a:endParaRPr>
        </a:p>
      </xdr:txBody>
    </xdr:sp>
    <xdr:clientData/>
  </xdr:twoCellAnchor>
  <xdr:twoCellAnchor>
    <xdr:from>
      <xdr:col>0</xdr:col>
      <xdr:colOff>47624</xdr:colOff>
      <xdr:row>0</xdr:row>
      <xdr:rowOff>323850</xdr:rowOff>
    </xdr:from>
    <xdr:to>
      <xdr:col>18</xdr:col>
      <xdr:colOff>171450</xdr:colOff>
      <xdr:row>3</xdr:row>
      <xdr:rowOff>304800</xdr:rowOff>
    </xdr:to>
    <xdr:sp macro="" textlink="">
      <xdr:nvSpPr>
        <xdr:cNvPr id="3" name="TextBox 2"/>
        <xdr:cNvSpPr txBox="1"/>
      </xdr:nvSpPr>
      <xdr:spPr>
        <a:xfrm>
          <a:off x="47624" y="323850"/>
          <a:ext cx="11068051"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calculator estimates the maximum aggregate</a:t>
          </a:r>
          <a:r>
            <a:rPr lang="en-US" sz="1100" baseline="0">
              <a:solidFill>
                <a:schemeClr val="dk1"/>
              </a:solidFill>
              <a:latin typeface="+mn-lt"/>
              <a:ea typeface="+mn-ea"/>
              <a:cs typeface="+mn-cs"/>
            </a:rPr>
            <a:t> incentive.  Additional outputs include the </a:t>
          </a:r>
          <a:r>
            <a:rPr lang="en-US" sz="1100">
              <a:solidFill>
                <a:schemeClr val="dk1"/>
              </a:solidFill>
              <a:latin typeface="+mn-lt"/>
              <a:ea typeface="+mn-ea"/>
              <a:cs typeface="+mn-cs"/>
            </a:rPr>
            <a:t>commercial operation "up-front"</a:t>
          </a:r>
          <a:r>
            <a:rPr lang="en-US" sz="1100" baseline="0">
              <a:solidFill>
                <a:schemeClr val="dk1"/>
              </a:solidFill>
              <a:latin typeface="+mn-lt"/>
              <a:ea typeface="+mn-ea"/>
              <a:cs typeface="+mn-cs"/>
            </a:rPr>
            <a:t> payment for PV systems  and projected yearly performance payments. The maximum contract amount incentive payment and the up-front payment are estimated using a projected 13.4% capacity factor for fixed-mount systems, 16.0% for single-axis tracking systems, and 17.5% capacity factor for two-axis tracking systems . Yearly performance payments are estimated based on the projected annual energy production;  In practice, the yearly performance payments will be determined by the actual metered yearly energy production of the PVsystem.</a:t>
          </a:r>
          <a:endParaRPr lang="en-US" sz="1100">
            <a:solidFill>
              <a:schemeClr val="dk1"/>
            </a:solidFill>
            <a:latin typeface="+mn-lt"/>
            <a:ea typeface="+mn-ea"/>
            <a:cs typeface="+mn-cs"/>
          </a:endParaRPr>
        </a:p>
        <a:p>
          <a:r>
            <a:rPr lang="en-US" sz="1100" b="1" baseline="0">
              <a:solidFill>
                <a:srgbClr val="FF0000"/>
              </a:solidFill>
              <a:latin typeface="+mn-lt"/>
              <a:ea typeface="+mn-ea"/>
              <a:cs typeface="+mn-cs"/>
            </a:rPr>
            <a:t>Note: The MW Block Program is currently in draft form. The incentive levels and structure presented here are preliminary and subject to change.</a:t>
          </a:r>
          <a:endParaRPr lang="en-US">
            <a:solidFill>
              <a:srgbClr val="FF0000"/>
            </a:solidFill>
          </a:endParaRPr>
        </a:p>
      </xdr:txBody>
    </xdr:sp>
    <xdr:clientData/>
  </xdr:twoCellAnchor>
  <xdr:oneCellAnchor>
    <xdr:from>
      <xdr:col>3</xdr:col>
      <xdr:colOff>17338</xdr:colOff>
      <xdr:row>5</xdr:row>
      <xdr:rowOff>329152</xdr:rowOff>
    </xdr:from>
    <xdr:ext cx="3670557" cy="1595117"/>
    <xdr:sp macro="" textlink="">
      <xdr:nvSpPr>
        <xdr:cNvPr id="4" name="Rectangle 3"/>
        <xdr:cNvSpPr/>
      </xdr:nvSpPr>
      <xdr:spPr>
        <a:xfrm rot="20693110">
          <a:off x="2798638" y="1767427"/>
          <a:ext cx="3670557" cy="1595117"/>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9600" b="1" cap="none" spc="150">
              <a:ln w="11430"/>
              <a:solidFill>
                <a:srgbClr val="F8F8F8">
                  <a:alpha val="20000"/>
                </a:srgbClr>
              </a:solidFill>
              <a:effectLst>
                <a:outerShdw blurRad="25400" algn="tl" rotWithShape="0">
                  <a:srgbClr val="000000">
                    <a:alpha val="43000"/>
                  </a:srgbClr>
                </a:outerShdw>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209550</xdr:colOff>
      <xdr:row>24</xdr:row>
      <xdr:rowOff>114299</xdr:rowOff>
    </xdr:from>
    <xdr:to>
      <xdr:col>13</xdr:col>
      <xdr:colOff>114300</xdr:colOff>
      <xdr:row>33</xdr:row>
      <xdr:rowOff>28574</xdr:rowOff>
    </xdr:to>
    <xdr:sp macro="" textlink="">
      <xdr:nvSpPr>
        <xdr:cNvPr id="2" name="TextBox 1"/>
        <xdr:cNvSpPr txBox="1"/>
      </xdr:nvSpPr>
      <xdr:spPr>
        <a:xfrm>
          <a:off x="209550" y="6467474"/>
          <a:ext cx="781050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latin typeface="+mn-lt"/>
              <a:ea typeface="+mn-ea"/>
              <a:cs typeface="+mn-cs"/>
            </a:rPr>
            <a:t>Capacity Factor </a:t>
          </a:r>
          <a:r>
            <a:rPr lang="en-US" sz="1100" b="0" i="0">
              <a:solidFill>
                <a:schemeClr val="dk1"/>
              </a:solidFill>
              <a:latin typeface="+mn-lt"/>
              <a:ea typeface="+mn-ea"/>
              <a:cs typeface="+mn-cs"/>
            </a:rPr>
            <a:t>- Capacity factor indicates how much electricity a generator actually produces relative to the maximum it could produce at continuous full power operation during the same period (typically measured annually over 8760 hours). Many factors affect photovoltaic system capacity factor including system tilt, orientation, and location as well as shading, efficiency, and losses. Fixed-tilt systems in NY generally have capacity factors</a:t>
          </a:r>
          <a:r>
            <a:rPr lang="en-US" sz="1100">
              <a:solidFill>
                <a:schemeClr val="dk1"/>
              </a:solidFill>
              <a:latin typeface="+mn-lt"/>
              <a:ea typeface="+mn-ea"/>
              <a:cs typeface="+mn-cs"/>
            </a:rPr>
            <a:t> </a:t>
          </a:r>
          <a:r>
            <a:rPr lang="en-US" sz="1100" b="0" i="0">
              <a:solidFill>
                <a:schemeClr val="dk1"/>
              </a:solidFill>
              <a:latin typeface="+mn-lt"/>
              <a:ea typeface="+mn-ea"/>
              <a:cs typeface="+mn-cs"/>
            </a:rPr>
            <a:t>of</a:t>
          </a:r>
          <a:r>
            <a:rPr lang="en-US" sz="1100" b="0" i="0" baseline="0">
              <a:solidFill>
                <a:schemeClr val="dk1"/>
              </a:solidFill>
              <a:latin typeface="+mn-lt"/>
              <a:ea typeface="+mn-ea"/>
              <a:cs typeface="+mn-cs"/>
            </a:rPr>
            <a:t> approximately</a:t>
          </a:r>
          <a:r>
            <a:rPr lang="en-US" sz="1100" b="0" i="0">
              <a:solidFill>
                <a:schemeClr val="dk1"/>
              </a:solidFill>
              <a:latin typeface="+mn-lt"/>
              <a:ea typeface="+mn-ea"/>
              <a:cs typeface="+mn-cs"/>
            </a:rPr>
            <a:t> 13.4%. Tracking increases system capacity factors. An</a:t>
          </a:r>
          <a:r>
            <a:rPr lang="en-US" sz="1100" b="0" i="0" baseline="0">
              <a:solidFill>
                <a:schemeClr val="dk1"/>
              </a:solidFill>
              <a:latin typeface="+mn-lt"/>
              <a:ea typeface="+mn-ea"/>
              <a:cs typeface="+mn-cs"/>
            </a:rPr>
            <a:t> approximate capacity factor</a:t>
          </a:r>
          <a:r>
            <a:rPr lang="en-US" sz="1100" b="0" i="0">
              <a:solidFill>
                <a:schemeClr val="dk1"/>
              </a:solidFill>
              <a:latin typeface="+mn-lt"/>
              <a:ea typeface="+mn-ea"/>
              <a:cs typeface="+mn-cs"/>
            </a:rPr>
            <a:t> for single-axis tracking systems  in NY is 16.0% and two-axis tracking systems is 17.5%.</a:t>
          </a:r>
          <a:r>
            <a:rPr lang="en-US" sz="1100">
              <a:solidFill>
                <a:schemeClr val="dk1"/>
              </a:solidFill>
              <a:latin typeface="+mn-lt"/>
              <a:ea typeface="+mn-ea"/>
              <a:cs typeface="+mn-cs"/>
            </a:rPr>
            <a:t> </a:t>
          </a:r>
          <a:endParaRPr lang="en-US"/>
        </a:p>
        <a:p>
          <a:endParaRPr lang="en-US" sz="1100">
            <a:solidFill>
              <a:schemeClr val="dk1"/>
            </a:solidFill>
            <a:latin typeface="+mn-lt"/>
            <a:ea typeface="+mn-ea"/>
            <a:cs typeface="+mn-cs"/>
          </a:endParaRPr>
        </a:p>
        <a:p>
          <a:r>
            <a:rPr lang="en-US" sz="1100">
              <a:solidFill>
                <a:schemeClr val="dk1"/>
              </a:solidFill>
              <a:latin typeface="+mn-lt"/>
              <a:ea typeface="+mn-ea"/>
              <a:cs typeface="+mn-cs"/>
            </a:rPr>
            <a:t>The</a:t>
          </a:r>
          <a:r>
            <a:rPr lang="en-US" sz="1100" baseline="0">
              <a:solidFill>
                <a:schemeClr val="dk1"/>
              </a:solidFill>
              <a:latin typeface="+mn-lt"/>
              <a:ea typeface="+mn-ea"/>
              <a:cs typeface="+mn-cs"/>
            </a:rPr>
            <a:t> MW Block Program uses a 13.4% capacity factor to calculate the maximum incentive contract amount and the PBI $/kWh for fixed-mount and single-axis tracking systems.  A 16.0% capacity factor is used for single-axis tracking systems and a 17.5% capacity factor is used for two-axis tracking systems. The yearly performance payments are based on actual metered production kWh.</a:t>
          </a:r>
          <a:endParaRPr lang="en-US" sz="1100">
            <a:solidFill>
              <a:schemeClr val="dk1"/>
            </a:solidFill>
            <a:latin typeface="+mn-lt"/>
            <a:ea typeface="+mn-ea"/>
            <a:cs typeface="+mn-cs"/>
          </a:endParaRPr>
        </a:p>
      </xdr:txBody>
    </xdr:sp>
    <xdr:clientData/>
  </xdr:twoCellAnchor>
  <xdr:twoCellAnchor>
    <xdr:from>
      <xdr:col>0</xdr:col>
      <xdr:colOff>47624</xdr:colOff>
      <xdr:row>0</xdr:row>
      <xdr:rowOff>323850</xdr:rowOff>
    </xdr:from>
    <xdr:to>
      <xdr:col>18</xdr:col>
      <xdr:colOff>161925</xdr:colOff>
      <xdr:row>3</xdr:row>
      <xdr:rowOff>304800</xdr:rowOff>
    </xdr:to>
    <xdr:sp macro="" textlink="">
      <xdr:nvSpPr>
        <xdr:cNvPr id="3" name="TextBox 2"/>
        <xdr:cNvSpPr txBox="1"/>
      </xdr:nvSpPr>
      <xdr:spPr>
        <a:xfrm>
          <a:off x="47624" y="323850"/>
          <a:ext cx="11058526"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calculator estimates the maximum aggregate</a:t>
          </a:r>
          <a:r>
            <a:rPr lang="en-US" sz="1100" baseline="0">
              <a:solidFill>
                <a:schemeClr val="dk1"/>
              </a:solidFill>
              <a:latin typeface="+mn-lt"/>
              <a:ea typeface="+mn-ea"/>
              <a:cs typeface="+mn-cs"/>
            </a:rPr>
            <a:t> incentive.  Additional outputs include the </a:t>
          </a:r>
          <a:r>
            <a:rPr lang="en-US" sz="1100">
              <a:solidFill>
                <a:schemeClr val="dk1"/>
              </a:solidFill>
              <a:latin typeface="+mn-lt"/>
              <a:ea typeface="+mn-ea"/>
              <a:cs typeface="+mn-cs"/>
            </a:rPr>
            <a:t>commercial operation "up-front"</a:t>
          </a:r>
          <a:r>
            <a:rPr lang="en-US" sz="1100" baseline="0">
              <a:solidFill>
                <a:schemeClr val="dk1"/>
              </a:solidFill>
              <a:latin typeface="+mn-lt"/>
              <a:ea typeface="+mn-ea"/>
              <a:cs typeface="+mn-cs"/>
            </a:rPr>
            <a:t> payment for PV systems  and projected yearly performance payments. The maximum contract amount incentive payment and the up-front payment are estimated using a projected 13.4% capacity factor for fixed-mount systems, 16.0% for single-axis tracking systems, and 17.5% capacity factor for two-axis tracking systems . Yearly performance payments are estimated based on the projected annual energy production;  In practice, the yearly performance payments will be determined by the actual metered yearly energy production of the PVsystem.</a:t>
          </a:r>
          <a:endParaRPr lang="en-US" sz="1100">
            <a:solidFill>
              <a:schemeClr val="dk1"/>
            </a:solidFill>
            <a:latin typeface="+mn-lt"/>
            <a:ea typeface="+mn-ea"/>
            <a:cs typeface="+mn-cs"/>
          </a:endParaRPr>
        </a:p>
        <a:p>
          <a:r>
            <a:rPr lang="en-US" sz="1100" b="1" baseline="0">
              <a:solidFill>
                <a:srgbClr val="FF0000"/>
              </a:solidFill>
              <a:latin typeface="+mn-lt"/>
              <a:ea typeface="+mn-ea"/>
              <a:cs typeface="+mn-cs"/>
            </a:rPr>
            <a:t>Note: The MW Block Program is currently in draft form. The incentive levels and structure presented here are preliminary and subject to change.</a:t>
          </a:r>
          <a:endParaRPr lang="en-US">
            <a:solidFill>
              <a:srgbClr val="FF0000"/>
            </a:solidFill>
          </a:endParaRPr>
        </a:p>
      </xdr:txBody>
    </xdr:sp>
    <xdr:clientData/>
  </xdr:twoCellAnchor>
  <xdr:oneCellAnchor>
    <xdr:from>
      <xdr:col>3</xdr:col>
      <xdr:colOff>28575</xdr:colOff>
      <xdr:row>6</xdr:row>
      <xdr:rowOff>38100</xdr:rowOff>
    </xdr:from>
    <xdr:ext cx="3670557" cy="1595117"/>
    <xdr:sp macro="" textlink="">
      <xdr:nvSpPr>
        <xdr:cNvPr id="6" name="Rectangle 5"/>
        <xdr:cNvSpPr/>
      </xdr:nvSpPr>
      <xdr:spPr>
        <a:xfrm rot="20693110">
          <a:off x="2809875" y="1809750"/>
          <a:ext cx="3670557" cy="1595117"/>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ctr"/>
          <a:r>
            <a:rPr lang="en-US" sz="9600" b="1" cap="none" spc="150">
              <a:ln w="11430"/>
              <a:solidFill>
                <a:srgbClr val="F8F8F8">
                  <a:alpha val="20000"/>
                </a:srgbClr>
              </a:solidFill>
              <a:effectLst>
                <a:outerShdw blurRad="25400" algn="tl" rotWithShape="0">
                  <a:srgbClr val="000000">
                    <a:alpha val="43000"/>
                  </a:srgbClr>
                </a:out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A2"/>
  <sheetViews>
    <sheetView showGridLines="0" workbookViewId="0"/>
  </sheetViews>
  <sheetFormatPr defaultRowHeight="15"/>
  <sheetData>
    <row r="1" spans="1:1" ht="32.25">
      <c r="A1" s="41" t="s">
        <v>24</v>
      </c>
    </row>
    <row r="2" spans="1:1" ht="15.75">
      <c r="A2" s="54" t="s">
        <v>25</v>
      </c>
    </row>
  </sheetData>
  <sheetProtection password="CE9F"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U30"/>
  <sheetViews>
    <sheetView showGridLines="0" tabSelected="1" workbookViewId="0">
      <selection activeCell="B7" sqref="B7"/>
    </sheetView>
  </sheetViews>
  <sheetFormatPr defaultRowHeight="15"/>
  <cols>
    <col min="1" max="1" width="3.42578125" style="26" customWidth="1"/>
    <col min="2" max="2" width="20.7109375" style="26" customWidth="1"/>
    <col min="3" max="3" width="17.5703125" style="26" bestFit="1" customWidth="1"/>
    <col min="4" max="7" width="9.140625" style="26"/>
    <col min="8" max="9" width="2.7109375" style="26" customWidth="1"/>
    <col min="10" max="10" width="6.7109375" style="26" customWidth="1"/>
    <col min="11" max="12" width="10.7109375" style="26" customWidth="1"/>
    <col min="13" max="13" width="6.7109375" style="26" customWidth="1"/>
    <col min="14" max="15" width="10.7109375" style="26" customWidth="1"/>
    <col min="16" max="16" width="6.7109375" style="26" customWidth="1"/>
    <col min="17" max="18" width="10.7109375" style="26" customWidth="1"/>
    <col min="19" max="19" width="2.7109375" style="26" customWidth="1"/>
    <col min="20" max="20" width="9.140625" style="26"/>
    <col min="21" max="21" width="17.5703125" style="26" bestFit="1" customWidth="1"/>
    <col min="22" max="16384" width="9.140625" style="26"/>
  </cols>
  <sheetData>
    <row r="1" spans="1:21" ht="32.25">
      <c r="A1" s="41" t="s">
        <v>24</v>
      </c>
      <c r="G1" s="27"/>
      <c r="H1" s="28"/>
      <c r="I1" s="29"/>
      <c r="S1" s="50" t="s">
        <v>30</v>
      </c>
    </row>
    <row r="2" spans="1:21" ht="24.95" customHeight="1">
      <c r="A2" s="25"/>
      <c r="G2" s="27"/>
      <c r="H2" s="28"/>
      <c r="I2" s="29"/>
      <c r="N2" s="40"/>
    </row>
    <row r="3" spans="1:21" ht="24.95" customHeight="1">
      <c r="A3" s="25"/>
      <c r="I3" s="29"/>
      <c r="N3" s="40"/>
      <c r="U3" s="73"/>
    </row>
    <row r="4" spans="1:21" ht="24.95" customHeight="1">
      <c r="A4" s="39"/>
      <c r="G4" s="30"/>
      <c r="I4" s="29"/>
      <c r="N4" s="40"/>
      <c r="U4" s="72"/>
    </row>
    <row r="5" spans="1:21" ht="6.75" customHeight="1" thickBot="1">
      <c r="I5" s="29"/>
    </row>
    <row r="6" spans="1:21" ht="26.25" thickBot="1">
      <c r="A6" s="31" t="s">
        <v>0</v>
      </c>
      <c r="I6" s="1" t="s">
        <v>19</v>
      </c>
      <c r="J6" s="2"/>
      <c r="K6" s="2"/>
      <c r="L6" s="2"/>
      <c r="M6" s="2"/>
      <c r="N6" s="2"/>
      <c r="O6" s="2"/>
      <c r="P6" s="2"/>
      <c r="Q6" s="2"/>
      <c r="R6" s="2"/>
      <c r="S6" s="3"/>
      <c r="U6" s="72"/>
    </row>
    <row r="7" spans="1:21" ht="19.5" thickBot="1">
      <c r="B7" s="24">
        <v>1000</v>
      </c>
      <c r="C7" s="32" t="s">
        <v>5</v>
      </c>
      <c r="D7" s="33"/>
      <c r="I7" s="4"/>
      <c r="J7" s="5"/>
      <c r="K7" s="5"/>
      <c r="L7" s="5"/>
      <c r="M7" s="5"/>
      <c r="N7" s="5"/>
      <c r="O7" s="5"/>
      <c r="P7" s="5"/>
      <c r="Q7" s="5"/>
      <c r="R7" s="5"/>
      <c r="S7" s="6"/>
    </row>
    <row r="8" spans="1:21" ht="19.5" thickBot="1">
      <c r="B8" s="53">
        <v>1174000</v>
      </c>
      <c r="C8" s="32" t="s">
        <v>26</v>
      </c>
      <c r="D8" s="33"/>
      <c r="I8" s="4"/>
      <c r="J8" s="5"/>
      <c r="K8" s="5"/>
      <c r="L8" s="5"/>
      <c r="M8" s="5"/>
      <c r="N8" s="5"/>
      <c r="O8" s="5"/>
      <c r="P8" s="5"/>
      <c r="Q8" s="5"/>
      <c r="R8" s="5"/>
      <c r="S8" s="6"/>
    </row>
    <row r="9" spans="1:21" ht="19.5" customHeight="1" thickBot="1">
      <c r="B9" s="14" t="s">
        <v>7</v>
      </c>
      <c r="C9" s="32" t="s">
        <v>6</v>
      </c>
      <c r="D9" s="33"/>
      <c r="I9" s="7"/>
      <c r="J9" s="8" t="s">
        <v>1</v>
      </c>
      <c r="K9" s="2"/>
      <c r="L9" s="23"/>
      <c r="M9" s="8" t="s">
        <v>3</v>
      </c>
      <c r="N9" s="2"/>
      <c r="O9" s="23"/>
      <c r="P9" s="8" t="s">
        <v>21</v>
      </c>
      <c r="Q9" s="61"/>
      <c r="R9" s="60"/>
      <c r="S9" s="6"/>
    </row>
    <row r="10" spans="1:21" ht="19.5" thickBot="1">
      <c r="B10" s="14">
        <v>1</v>
      </c>
      <c r="C10" s="32" t="s">
        <v>9</v>
      </c>
      <c r="D10" s="33"/>
      <c r="I10" s="7"/>
      <c r="J10" s="15" t="s">
        <v>2</v>
      </c>
      <c r="K10" s="16" t="s">
        <v>4</v>
      </c>
      <c r="L10" s="17" t="s">
        <v>10</v>
      </c>
      <c r="M10" s="15" t="s">
        <v>2</v>
      </c>
      <c r="N10" s="16" t="s">
        <v>4</v>
      </c>
      <c r="O10" s="17" t="s">
        <v>10</v>
      </c>
      <c r="P10" s="15" t="s">
        <v>2</v>
      </c>
      <c r="Q10" s="16" t="s">
        <v>4</v>
      </c>
      <c r="R10" s="17" t="s">
        <v>10</v>
      </c>
      <c r="S10" s="6"/>
    </row>
    <row r="11" spans="1:21" ht="19.5" thickBot="1">
      <c r="B11" s="14" t="s">
        <v>16</v>
      </c>
      <c r="C11" s="36" t="s">
        <v>14</v>
      </c>
      <c r="I11" s="7"/>
      <c r="J11" s="15">
        <v>1</v>
      </c>
      <c r="K11" s="18">
        <v>0.63</v>
      </c>
      <c r="L11" s="19">
        <f>(K11*1000)/(0.134*8760*3)</f>
        <v>0.1789000204457166</v>
      </c>
      <c r="M11" s="68">
        <v>1</v>
      </c>
      <c r="N11" s="69">
        <v>0.36</v>
      </c>
      <c r="O11" s="64">
        <f>(N11*1000)/(0.134*8760*3)</f>
        <v>0.10222858311183805</v>
      </c>
      <c r="P11" s="62">
        <v>1</v>
      </c>
      <c r="Q11" s="63">
        <v>0.4</v>
      </c>
      <c r="R11" s="64">
        <f>(Q11*1000)/(0.134*8760*3)</f>
        <v>0.11358731456870895</v>
      </c>
      <c r="S11" s="6"/>
    </row>
    <row r="12" spans="1:21" ht="26.25" thickBot="1">
      <c r="A12" s="45" t="s">
        <v>8</v>
      </c>
      <c r="B12" s="42"/>
      <c r="C12" s="42"/>
      <c r="D12" s="42"/>
      <c r="E12" s="42"/>
      <c r="F12" s="42"/>
      <c r="G12" s="42"/>
      <c r="I12" s="7"/>
      <c r="J12" s="15">
        <v>2</v>
      </c>
      <c r="K12" s="18">
        <v>0.61</v>
      </c>
      <c r="L12" s="19">
        <f t="shared" ref="L12:L23" si="0">(K12*1000)/(0.134*8760*3)</f>
        <v>0.17322065471728115</v>
      </c>
      <c r="M12" s="68">
        <v>2</v>
      </c>
      <c r="N12" s="69">
        <v>0.34</v>
      </c>
      <c r="O12" s="64">
        <f t="shared" ref="O12:O21" si="1">(N12*1000)/(0.134*8760*3)</f>
        <v>9.6549217383402608E-2</v>
      </c>
      <c r="P12" s="62">
        <v>2</v>
      </c>
      <c r="Q12" s="63">
        <v>0.39</v>
      </c>
      <c r="R12" s="64">
        <f t="shared" ref="R12:R20" si="2">(Q12*1000)/(0.134*8760*3)</f>
        <v>0.11074763170449123</v>
      </c>
      <c r="S12" s="6"/>
    </row>
    <row r="13" spans="1:21" ht="19.5" customHeight="1" thickBot="1">
      <c r="A13" s="45"/>
      <c r="B13" s="51">
        <f>B8/(B7*8760)</f>
        <v>0.13401826484018264</v>
      </c>
      <c r="C13" s="52" t="s">
        <v>29</v>
      </c>
      <c r="D13" s="42"/>
      <c r="E13" s="42"/>
      <c r="F13" s="42"/>
      <c r="G13" s="42"/>
      <c r="I13" s="7"/>
      <c r="J13" s="15">
        <v>3</v>
      </c>
      <c r="K13" s="18">
        <v>0.59</v>
      </c>
      <c r="L13" s="19">
        <f t="shared" si="0"/>
        <v>0.16754128898884571</v>
      </c>
      <c r="M13" s="68">
        <v>3</v>
      </c>
      <c r="N13" s="69">
        <v>0.32</v>
      </c>
      <c r="O13" s="64">
        <f t="shared" si="1"/>
        <v>9.0869851654967165E-2</v>
      </c>
      <c r="P13" s="62">
        <v>3</v>
      </c>
      <c r="Q13" s="63">
        <v>0.36</v>
      </c>
      <c r="R13" s="64">
        <f t="shared" si="2"/>
        <v>0.10222858311183805</v>
      </c>
      <c r="S13" s="6"/>
    </row>
    <row r="14" spans="1:21" ht="19.5" thickBot="1">
      <c r="B14" s="46">
        <f>B8</f>
        <v>1174000</v>
      </c>
      <c r="C14" s="44" t="s">
        <v>26</v>
      </c>
      <c r="D14" s="43"/>
      <c r="E14" s="42"/>
      <c r="F14" s="42"/>
      <c r="G14" s="42"/>
      <c r="I14" s="7"/>
      <c r="J14" s="15">
        <v>4</v>
      </c>
      <c r="K14" s="18">
        <v>0.56999999999999995</v>
      </c>
      <c r="L14" s="19">
        <f t="shared" si="0"/>
        <v>0.16186192326041027</v>
      </c>
      <c r="M14" s="68">
        <v>4</v>
      </c>
      <c r="N14" s="69">
        <v>0.3</v>
      </c>
      <c r="O14" s="64">
        <f t="shared" si="1"/>
        <v>8.5190485926531709E-2</v>
      </c>
      <c r="P14" s="62">
        <v>4</v>
      </c>
      <c r="Q14" s="63">
        <v>0.34</v>
      </c>
      <c r="R14" s="64">
        <f t="shared" si="2"/>
        <v>9.6549217383402608E-2</v>
      </c>
      <c r="S14" s="6"/>
    </row>
    <row r="15" spans="1:21" ht="19.5" thickBot="1">
      <c r="B15" s="46">
        <f>3*B14</f>
        <v>3522000</v>
      </c>
      <c r="C15" s="44" t="s">
        <v>27</v>
      </c>
      <c r="D15" s="43"/>
      <c r="E15" s="42"/>
      <c r="F15" s="42"/>
      <c r="G15" s="42"/>
      <c r="I15" s="7"/>
      <c r="J15" s="15">
        <v>5</v>
      </c>
      <c r="K15" s="18">
        <v>0.55000000000000004</v>
      </c>
      <c r="L15" s="19">
        <f t="shared" si="0"/>
        <v>0.1561825575319748</v>
      </c>
      <c r="M15" s="68">
        <v>5</v>
      </c>
      <c r="N15" s="69">
        <v>0.28000000000000003</v>
      </c>
      <c r="O15" s="64">
        <f t="shared" si="1"/>
        <v>7.9511120198096266E-2</v>
      </c>
      <c r="P15" s="62">
        <v>5</v>
      </c>
      <c r="Q15" s="63">
        <v>0.28999999999999998</v>
      </c>
      <c r="R15" s="64">
        <f t="shared" si="2"/>
        <v>8.2350803062313988E-2</v>
      </c>
      <c r="S15" s="6"/>
    </row>
    <row r="16" spans="1:21" ht="19.5" thickBot="1">
      <c r="B16" s="47">
        <f>IF(B9="ConEd",ROUND((LOOKUP(B10,J11:J24,L11:L24)),3),IF(B9="ROS",ROUND((LOOKUP(B10,M11:M21,O11:O21)),3),ROUND((LOOKUP(B10,P11:P21,R11:R21)),3)))</f>
        <v>0.10199999999999999</v>
      </c>
      <c r="C16" s="44" t="s">
        <v>28</v>
      </c>
      <c r="D16" s="43"/>
      <c r="E16" s="42"/>
      <c r="F16" s="42"/>
      <c r="G16" s="42"/>
      <c r="I16" s="7"/>
      <c r="J16" s="15">
        <v>6</v>
      </c>
      <c r="K16" s="18">
        <v>0.51</v>
      </c>
      <c r="L16" s="19">
        <f t="shared" si="0"/>
        <v>0.14482382607510391</v>
      </c>
      <c r="M16" s="68">
        <v>6</v>
      </c>
      <c r="N16" s="69">
        <v>0.24</v>
      </c>
      <c r="O16" s="64">
        <f t="shared" si="1"/>
        <v>6.8152388741225367E-2</v>
      </c>
      <c r="P16" s="62">
        <v>6</v>
      </c>
      <c r="Q16" s="63">
        <v>0.26</v>
      </c>
      <c r="R16" s="64">
        <f t="shared" si="2"/>
        <v>7.3831754469660824E-2</v>
      </c>
      <c r="S16" s="6"/>
    </row>
    <row r="17" spans="1:19" ht="19.5" thickBot="1">
      <c r="B17" s="48">
        <f>IF(B11="Yes",(1.2*B16*B7*0.134*8760*3),(B16*B7*0.134*8760*3))</f>
        <v>359195.04000000004</v>
      </c>
      <c r="C17" s="44" t="s">
        <v>20</v>
      </c>
      <c r="D17" s="43"/>
      <c r="E17" s="42"/>
      <c r="F17" s="42"/>
      <c r="G17" s="42"/>
      <c r="I17" s="7"/>
      <c r="J17" s="15">
        <v>7</v>
      </c>
      <c r="K17" s="18">
        <v>0.46</v>
      </c>
      <c r="L17" s="19">
        <f t="shared" si="0"/>
        <v>0.13062541175401529</v>
      </c>
      <c r="M17" s="68">
        <v>7</v>
      </c>
      <c r="N17" s="69">
        <v>0.2</v>
      </c>
      <c r="O17" s="64">
        <f t="shared" si="1"/>
        <v>5.6793657284354475E-2</v>
      </c>
      <c r="P17" s="62">
        <v>7</v>
      </c>
      <c r="Q17" s="63">
        <v>0.2</v>
      </c>
      <c r="R17" s="64">
        <f t="shared" si="2"/>
        <v>5.6793657284354475E-2</v>
      </c>
      <c r="S17" s="6"/>
    </row>
    <row r="18" spans="1:19" ht="19.5" thickBot="1">
      <c r="B18" s="48">
        <f>IF(B11="Yes",(0.25*B16*B7*0.134*8760*3*1.2),(0.25*B16*B7*0.134*8760*3))</f>
        <v>89798.760000000009</v>
      </c>
      <c r="C18" s="44" t="s">
        <v>23</v>
      </c>
      <c r="D18" s="43"/>
      <c r="E18" s="42"/>
      <c r="F18" s="42"/>
      <c r="G18" s="42"/>
      <c r="I18" s="7"/>
      <c r="J18" s="15">
        <v>8</v>
      </c>
      <c r="K18" s="18">
        <v>0.39</v>
      </c>
      <c r="L18" s="19">
        <f t="shared" si="0"/>
        <v>0.11074763170449123</v>
      </c>
      <c r="M18" s="68">
        <v>8</v>
      </c>
      <c r="N18" s="69">
        <v>0.16</v>
      </c>
      <c r="O18" s="64">
        <f t="shared" si="1"/>
        <v>4.5434925827483583E-2</v>
      </c>
      <c r="P18" s="62">
        <v>8</v>
      </c>
      <c r="Q18" s="63">
        <v>0.16</v>
      </c>
      <c r="R18" s="64">
        <f t="shared" si="2"/>
        <v>4.5434925827483583E-2</v>
      </c>
      <c r="S18" s="6"/>
    </row>
    <row r="19" spans="1:19" ht="19.5" thickBot="1">
      <c r="B19" s="48">
        <f>IF(B11="Yes",IF((1.2*0.75*B16*B14)+B18&lt;B17+0.00001,(1.2*0.75*B16*B14),MAX(B17-B18,0)),IF((0.75*B16*B14)+B18&lt;B17+0.00001,(0.75*B16*B14),MAX(B17-B18,0)))</f>
        <v>89811</v>
      </c>
      <c r="C19" s="44" t="s">
        <v>11</v>
      </c>
      <c r="D19" s="42"/>
      <c r="E19" s="42"/>
      <c r="F19" s="42"/>
      <c r="G19" s="42"/>
      <c r="I19" s="7"/>
      <c r="J19" s="15">
        <v>9</v>
      </c>
      <c r="K19" s="18">
        <v>0.33</v>
      </c>
      <c r="L19" s="19">
        <f t="shared" si="0"/>
        <v>9.3709534519184887E-2</v>
      </c>
      <c r="M19" s="68">
        <v>9</v>
      </c>
      <c r="N19" s="69">
        <v>0.12</v>
      </c>
      <c r="O19" s="64">
        <f t="shared" si="1"/>
        <v>3.4076194370612684E-2</v>
      </c>
      <c r="P19" s="62">
        <v>9</v>
      </c>
      <c r="Q19" s="63">
        <v>0.12</v>
      </c>
      <c r="R19" s="64">
        <f t="shared" si="2"/>
        <v>3.4076194370612684E-2</v>
      </c>
      <c r="S19" s="6"/>
    </row>
    <row r="20" spans="1:19" ht="19.5" thickBot="1">
      <c r="B20" s="49">
        <f>IF(B11="Yes",IF(((1.2*0.75*B16*B14)+B19+B18)&lt;(B17+0.0001),(1.2*0.75*B16*B14),MAX(B17-(B18+B19),0)),IF(((0.75*B16*B14)+B19+B18)&lt;(B17+0.0001),(0.75*B16*B14),MAX(B17-(B18+B19),0)))</f>
        <v>89811</v>
      </c>
      <c r="C20" s="44" t="s">
        <v>12</v>
      </c>
      <c r="D20" s="42"/>
      <c r="E20" s="42"/>
      <c r="F20" s="42"/>
      <c r="G20" s="42"/>
      <c r="I20" s="7"/>
      <c r="J20" s="15">
        <v>10</v>
      </c>
      <c r="K20" s="18">
        <v>0.26</v>
      </c>
      <c r="L20" s="19">
        <f t="shared" si="0"/>
        <v>7.3831754469660824E-2</v>
      </c>
      <c r="M20" s="70">
        <v>10</v>
      </c>
      <c r="N20" s="71">
        <v>0.06</v>
      </c>
      <c r="O20" s="67">
        <f t="shared" si="1"/>
        <v>1.7038097185306342E-2</v>
      </c>
      <c r="P20" s="65">
        <v>10</v>
      </c>
      <c r="Q20" s="66">
        <v>0.06</v>
      </c>
      <c r="R20" s="67">
        <f t="shared" si="2"/>
        <v>1.7038097185306342E-2</v>
      </c>
      <c r="S20" s="6"/>
    </row>
    <row r="21" spans="1:19" ht="19.5" thickBot="1">
      <c r="B21" s="49">
        <f>IF(B11="Yes",IF(((1.2*0.75*B16*B14)+B20+B19+B18)&lt;(B17+0.0001),(1.2*0.75*B16*B14),MAX(B17-(B18+B19+B20),0)),IF(((0.75*B16*B14)+B20+B19+B18)&lt;(B17+0.0001),(0.75*B16*B14),MAX(B17-(B18+B19+B20),0)))</f>
        <v>89774.280000000028</v>
      </c>
      <c r="C21" s="44" t="s">
        <v>13</v>
      </c>
      <c r="D21" s="42"/>
      <c r="E21" s="42"/>
      <c r="F21" s="42"/>
      <c r="G21" s="42"/>
      <c r="I21" s="7"/>
      <c r="J21" s="15">
        <v>11</v>
      </c>
      <c r="K21" s="18">
        <v>0.2</v>
      </c>
      <c r="L21" s="19">
        <f t="shared" si="0"/>
        <v>5.6793657284354475E-2</v>
      </c>
      <c r="M21" s="58">
        <v>11</v>
      </c>
      <c r="N21" s="55">
        <v>0</v>
      </c>
      <c r="O21" s="55">
        <f t="shared" si="1"/>
        <v>0</v>
      </c>
      <c r="P21" s="59"/>
      <c r="Q21" s="59"/>
      <c r="R21" s="59"/>
      <c r="S21" s="6"/>
    </row>
    <row r="22" spans="1:19" ht="19.5" thickBot="1">
      <c r="B22" s="49">
        <f>SUM(B18:B21)</f>
        <v>359195.04000000004</v>
      </c>
      <c r="C22" s="44" t="s">
        <v>18</v>
      </c>
      <c r="D22" s="34"/>
      <c r="I22" s="7"/>
      <c r="J22" s="15">
        <v>12</v>
      </c>
      <c r="K22" s="18">
        <v>0.13</v>
      </c>
      <c r="L22" s="19">
        <f t="shared" si="0"/>
        <v>3.6915877234830412E-2</v>
      </c>
      <c r="M22" s="9"/>
      <c r="N22" s="56"/>
      <c r="O22" s="56"/>
      <c r="P22" s="56"/>
      <c r="Q22" s="56"/>
      <c r="R22" s="56"/>
      <c r="S22" s="6"/>
    </row>
    <row r="23" spans="1:19" ht="26.25" thickBot="1">
      <c r="A23" s="35"/>
      <c r="I23" s="7"/>
      <c r="J23" s="20">
        <v>13</v>
      </c>
      <c r="K23" s="21">
        <v>7.0000000000000007E-2</v>
      </c>
      <c r="L23" s="22">
        <f t="shared" si="0"/>
        <v>1.9877780049524067E-2</v>
      </c>
      <c r="M23" s="9"/>
      <c r="N23" s="5"/>
      <c r="O23" s="37" t="s">
        <v>15</v>
      </c>
      <c r="P23" s="37" t="s">
        <v>16</v>
      </c>
      <c r="Q23" s="37"/>
      <c r="R23" s="37"/>
      <c r="S23" s="38"/>
    </row>
    <row r="24" spans="1:19" ht="15.75" thickBot="1">
      <c r="I24" s="10"/>
      <c r="J24" s="57">
        <v>14</v>
      </c>
      <c r="K24" s="57">
        <v>0</v>
      </c>
      <c r="L24" s="57">
        <v>0</v>
      </c>
      <c r="M24" s="11"/>
      <c r="N24" s="11"/>
      <c r="O24" s="12" t="s">
        <v>1</v>
      </c>
      <c r="P24" s="12" t="s">
        <v>7</v>
      </c>
      <c r="Q24" s="12" t="s">
        <v>22</v>
      </c>
      <c r="R24" s="12"/>
      <c r="S24" s="13"/>
    </row>
    <row r="30" spans="1:19">
      <c r="B30" s="26" t="s">
        <v>17</v>
      </c>
    </row>
  </sheetData>
  <sheetProtection password="CE9F" sheet="1" objects="1" scenarios="1" selectLockedCells="1"/>
  <dataValidations count="3">
    <dataValidation type="list" allowBlank="1" showInputMessage="1" showErrorMessage="1" sqref="B9">
      <formula1>$O$24:$S$24</formula1>
    </dataValidation>
    <dataValidation type="list" showInputMessage="1" showErrorMessage="1" sqref="B11">
      <formula1>$O$23:$S$23</formula1>
    </dataValidation>
    <dataValidation type="whole" allowBlank="1" showInputMessage="1" showErrorMessage="1" sqref="B10">
      <formula1>1</formula1>
      <formula2>13</formula2>
    </dataValidation>
  </dataValidations>
  <pageMargins left="0.7" right="0.7" top="0.75" bottom="0.75" header="0.3" footer="0.3"/>
  <pageSetup scale="70" fitToWidth="2" orientation="landscape" r:id="rId1"/>
  <drawing r:id="rId2"/>
  <legacyDrawing r:id="rId3"/>
</worksheet>
</file>

<file path=xl/worksheets/sheet3.xml><?xml version="1.0" encoding="utf-8"?>
<worksheet xmlns="http://schemas.openxmlformats.org/spreadsheetml/2006/main" xmlns:r="http://schemas.openxmlformats.org/officeDocument/2006/relationships">
  <dimension ref="A1:S30"/>
  <sheetViews>
    <sheetView showGridLines="0" workbookViewId="0">
      <selection activeCell="B7" sqref="B7"/>
    </sheetView>
  </sheetViews>
  <sheetFormatPr defaultRowHeight="15"/>
  <cols>
    <col min="1" max="1" width="3.42578125" style="26" customWidth="1"/>
    <col min="2" max="2" width="20.7109375" style="26" customWidth="1"/>
    <col min="3" max="3" width="17.5703125" style="26" bestFit="1" customWidth="1"/>
    <col min="4" max="7" width="9.140625" style="26"/>
    <col min="8" max="9" width="2.7109375" style="26" customWidth="1"/>
    <col min="10" max="10" width="6.7109375" style="26" customWidth="1"/>
    <col min="11" max="12" width="10.7109375" style="26" customWidth="1"/>
    <col min="13" max="14" width="6.7109375" style="26" customWidth="1"/>
    <col min="15" max="15" width="10.7109375" style="26" customWidth="1"/>
    <col min="16" max="16" width="6.7109375" style="26" customWidth="1"/>
    <col min="17" max="18" width="10.7109375" style="26" customWidth="1"/>
    <col min="19" max="19" width="2.7109375" style="26" customWidth="1"/>
    <col min="20" max="16384" width="9.140625" style="26"/>
  </cols>
  <sheetData>
    <row r="1" spans="1:19" ht="32.25">
      <c r="A1" s="41" t="s">
        <v>24</v>
      </c>
      <c r="G1" s="27"/>
      <c r="H1" s="28"/>
      <c r="I1" s="29"/>
      <c r="S1" s="50" t="str">
        <f>'Fixed Mount PV Systems'!S1</f>
        <v>Version 4.6  Last Updated: 2015/01/28</v>
      </c>
    </row>
    <row r="2" spans="1:19" ht="24.95" customHeight="1">
      <c r="A2" s="25"/>
      <c r="G2" s="27"/>
      <c r="H2" s="28"/>
      <c r="I2" s="29"/>
      <c r="O2" s="40"/>
    </row>
    <row r="3" spans="1:19" ht="24.95" customHeight="1">
      <c r="A3" s="25"/>
      <c r="I3" s="29"/>
      <c r="O3" s="40"/>
    </row>
    <row r="4" spans="1:19" ht="24.95" customHeight="1">
      <c r="A4" s="39"/>
      <c r="G4" s="30"/>
      <c r="I4" s="29"/>
      <c r="O4" s="40"/>
    </row>
    <row r="5" spans="1:19" ht="6.75" customHeight="1" thickBot="1">
      <c r="I5" s="29"/>
    </row>
    <row r="6" spans="1:19" ht="26.25" thickBot="1">
      <c r="A6" s="31" t="s">
        <v>0</v>
      </c>
      <c r="I6" s="1" t="s">
        <v>19</v>
      </c>
      <c r="J6" s="2"/>
      <c r="K6" s="2"/>
      <c r="L6" s="2"/>
      <c r="M6" s="2"/>
      <c r="N6" s="2"/>
      <c r="O6" s="2"/>
      <c r="P6" s="2"/>
      <c r="Q6" s="2"/>
      <c r="R6" s="2"/>
      <c r="S6" s="3"/>
    </row>
    <row r="7" spans="1:19" ht="19.5" thickBot="1">
      <c r="B7" s="24">
        <v>1000</v>
      </c>
      <c r="C7" s="32" t="s">
        <v>5</v>
      </c>
      <c r="D7" s="33"/>
      <c r="I7" s="4"/>
      <c r="J7" s="5"/>
      <c r="K7" s="5"/>
      <c r="L7" s="5"/>
      <c r="M7" s="5"/>
      <c r="N7" s="5"/>
      <c r="O7" s="5"/>
      <c r="P7" s="5"/>
      <c r="Q7" s="5"/>
      <c r="R7" s="5"/>
      <c r="S7" s="6"/>
    </row>
    <row r="8" spans="1:19" ht="19.5" thickBot="1">
      <c r="B8" s="53">
        <v>1401600</v>
      </c>
      <c r="C8" s="32" t="s">
        <v>26</v>
      </c>
      <c r="D8" s="33"/>
      <c r="I8" s="4"/>
      <c r="J8" s="5"/>
      <c r="K8" s="5"/>
      <c r="L8" s="5"/>
      <c r="M8" s="5"/>
      <c r="N8" s="5"/>
      <c r="O8" s="5"/>
      <c r="P8" s="5"/>
      <c r="Q8" s="5"/>
      <c r="R8" s="5"/>
      <c r="S8" s="6"/>
    </row>
    <row r="9" spans="1:19" ht="19.5" customHeight="1" thickBot="1">
      <c r="B9" s="14" t="s">
        <v>7</v>
      </c>
      <c r="C9" s="32" t="s">
        <v>6</v>
      </c>
      <c r="D9" s="33"/>
      <c r="I9" s="7"/>
      <c r="J9" s="8" t="s">
        <v>1</v>
      </c>
      <c r="K9" s="2"/>
      <c r="L9" s="23"/>
      <c r="M9" s="8" t="s">
        <v>3</v>
      </c>
      <c r="N9" s="2"/>
      <c r="O9" s="23"/>
      <c r="P9" s="8" t="s">
        <v>21</v>
      </c>
      <c r="Q9" s="61"/>
      <c r="R9" s="60"/>
      <c r="S9" s="6"/>
    </row>
    <row r="10" spans="1:19" ht="19.5" thickBot="1">
      <c r="B10" s="14">
        <v>1</v>
      </c>
      <c r="C10" s="32" t="s">
        <v>9</v>
      </c>
      <c r="D10" s="33"/>
      <c r="I10" s="7"/>
      <c r="J10" s="15" t="s">
        <v>2</v>
      </c>
      <c r="K10" s="16" t="s">
        <v>4</v>
      </c>
      <c r="L10" s="17" t="s">
        <v>10</v>
      </c>
      <c r="M10" s="15" t="s">
        <v>2</v>
      </c>
      <c r="N10" s="16" t="s">
        <v>4</v>
      </c>
      <c r="O10" s="17" t="s">
        <v>10</v>
      </c>
      <c r="P10" s="15" t="s">
        <v>2</v>
      </c>
      <c r="Q10" s="16" t="s">
        <v>4</v>
      </c>
      <c r="R10" s="17" t="s">
        <v>10</v>
      </c>
      <c r="S10" s="6"/>
    </row>
    <row r="11" spans="1:19" ht="19.5" thickBot="1">
      <c r="B11" s="14" t="s">
        <v>16</v>
      </c>
      <c r="C11" s="36" t="s">
        <v>14</v>
      </c>
      <c r="I11" s="7"/>
      <c r="J11" s="15">
        <v>1</v>
      </c>
      <c r="K11" s="18">
        <v>0.63</v>
      </c>
      <c r="L11" s="19">
        <f>(K11*1000)/(0.134*8760*3)</f>
        <v>0.1789000204457166</v>
      </c>
      <c r="M11" s="68">
        <v>1</v>
      </c>
      <c r="N11" s="69">
        <v>0.36</v>
      </c>
      <c r="O11" s="64">
        <f>(N11*1000)/(0.134*8760*3)</f>
        <v>0.10222858311183805</v>
      </c>
      <c r="P11" s="62">
        <v>1</v>
      </c>
      <c r="Q11" s="63">
        <v>0.4</v>
      </c>
      <c r="R11" s="64">
        <f>(Q11*1000)/(0.134*8760*3)</f>
        <v>0.11358731456870895</v>
      </c>
      <c r="S11" s="6"/>
    </row>
    <row r="12" spans="1:19" ht="26.25" thickBot="1">
      <c r="A12" s="45" t="s">
        <v>8</v>
      </c>
      <c r="B12" s="42"/>
      <c r="C12" s="42"/>
      <c r="D12" s="42"/>
      <c r="E12" s="42"/>
      <c r="F12" s="42"/>
      <c r="G12" s="42"/>
      <c r="I12" s="7"/>
      <c r="J12" s="15">
        <v>2</v>
      </c>
      <c r="K12" s="18">
        <v>0.61</v>
      </c>
      <c r="L12" s="19">
        <f t="shared" ref="L12:L23" si="0">(K12*1000)/(0.134*8760*3)</f>
        <v>0.17322065471728115</v>
      </c>
      <c r="M12" s="68">
        <v>2</v>
      </c>
      <c r="N12" s="69">
        <v>0.34</v>
      </c>
      <c r="O12" s="64">
        <f t="shared" ref="O12:O21" si="1">(N12*1000)/(0.134*8760*3)</f>
        <v>9.6549217383402608E-2</v>
      </c>
      <c r="P12" s="62">
        <v>2</v>
      </c>
      <c r="Q12" s="63">
        <v>0.39</v>
      </c>
      <c r="R12" s="64">
        <f t="shared" ref="R12:R20" si="2">(Q12*1000)/(0.134*8760*3)</f>
        <v>0.11074763170449123</v>
      </c>
      <c r="S12" s="6"/>
    </row>
    <row r="13" spans="1:19" ht="19.5" customHeight="1" thickBot="1">
      <c r="A13" s="45"/>
      <c r="B13" s="51">
        <f>B8/(B7*8760)</f>
        <v>0.16</v>
      </c>
      <c r="C13" s="52" t="s">
        <v>29</v>
      </c>
      <c r="D13" s="42"/>
      <c r="E13" s="42"/>
      <c r="F13" s="42"/>
      <c r="G13" s="42"/>
      <c r="I13" s="7"/>
      <c r="J13" s="15">
        <v>3</v>
      </c>
      <c r="K13" s="18">
        <v>0.59</v>
      </c>
      <c r="L13" s="19">
        <f t="shared" si="0"/>
        <v>0.16754128898884571</v>
      </c>
      <c r="M13" s="68">
        <v>3</v>
      </c>
      <c r="N13" s="69">
        <v>0.32</v>
      </c>
      <c r="O13" s="64">
        <f t="shared" si="1"/>
        <v>9.0869851654967165E-2</v>
      </c>
      <c r="P13" s="62">
        <v>3</v>
      </c>
      <c r="Q13" s="63">
        <v>0.36</v>
      </c>
      <c r="R13" s="64">
        <f t="shared" si="2"/>
        <v>0.10222858311183805</v>
      </c>
      <c r="S13" s="6"/>
    </row>
    <row r="14" spans="1:19" ht="19.5" thickBot="1">
      <c r="B14" s="46">
        <f>B8</f>
        <v>1401600</v>
      </c>
      <c r="C14" s="44" t="s">
        <v>26</v>
      </c>
      <c r="D14" s="43"/>
      <c r="E14" s="42"/>
      <c r="F14" s="42"/>
      <c r="G14" s="42"/>
      <c r="I14" s="7"/>
      <c r="J14" s="15">
        <v>4</v>
      </c>
      <c r="K14" s="18">
        <v>0.56999999999999995</v>
      </c>
      <c r="L14" s="19">
        <f t="shared" si="0"/>
        <v>0.16186192326041027</v>
      </c>
      <c r="M14" s="68">
        <v>4</v>
      </c>
      <c r="N14" s="69">
        <v>0.3</v>
      </c>
      <c r="O14" s="64">
        <f t="shared" si="1"/>
        <v>8.5190485926531709E-2</v>
      </c>
      <c r="P14" s="62">
        <v>4</v>
      </c>
      <c r="Q14" s="63">
        <v>0.34</v>
      </c>
      <c r="R14" s="64">
        <f t="shared" si="2"/>
        <v>9.6549217383402608E-2</v>
      </c>
      <c r="S14" s="6"/>
    </row>
    <row r="15" spans="1:19" ht="19.5" thickBot="1">
      <c r="B15" s="46">
        <f>3*B14</f>
        <v>4204800</v>
      </c>
      <c r="C15" s="44" t="s">
        <v>27</v>
      </c>
      <c r="D15" s="43"/>
      <c r="E15" s="42"/>
      <c r="F15" s="42"/>
      <c r="G15" s="42"/>
      <c r="I15" s="7"/>
      <c r="J15" s="15">
        <v>5</v>
      </c>
      <c r="K15" s="18">
        <v>0.55000000000000004</v>
      </c>
      <c r="L15" s="19">
        <f t="shared" si="0"/>
        <v>0.1561825575319748</v>
      </c>
      <c r="M15" s="68">
        <v>5</v>
      </c>
      <c r="N15" s="69">
        <v>0.28000000000000003</v>
      </c>
      <c r="O15" s="64">
        <f t="shared" si="1"/>
        <v>7.9511120198096266E-2</v>
      </c>
      <c r="P15" s="62">
        <v>5</v>
      </c>
      <c r="Q15" s="63">
        <v>0.28999999999999998</v>
      </c>
      <c r="R15" s="64">
        <f t="shared" si="2"/>
        <v>8.2350803062313988E-2</v>
      </c>
      <c r="S15" s="6"/>
    </row>
    <row r="16" spans="1:19" ht="19.5" thickBot="1">
      <c r="B16" s="47">
        <f>IF(B9="ConEd",ROUND((LOOKUP(B10,J11:J24,L11:L24)),3),IF(B9="ROS",ROUND((LOOKUP(B10,M11:M21,O11:O21)),3),ROUND((LOOKUP(B10,P11:P21,R11:R21)),3)))</f>
        <v>0.10199999999999999</v>
      </c>
      <c r="C16" s="44" t="s">
        <v>28</v>
      </c>
      <c r="D16" s="43"/>
      <c r="E16" s="42"/>
      <c r="F16" s="42"/>
      <c r="G16" s="42"/>
      <c r="I16" s="7"/>
      <c r="J16" s="15">
        <v>6</v>
      </c>
      <c r="K16" s="18">
        <v>0.51</v>
      </c>
      <c r="L16" s="19">
        <f t="shared" si="0"/>
        <v>0.14482382607510391</v>
      </c>
      <c r="M16" s="68">
        <v>6</v>
      </c>
      <c r="N16" s="69">
        <v>0.24</v>
      </c>
      <c r="O16" s="64">
        <f t="shared" si="1"/>
        <v>6.8152388741225367E-2</v>
      </c>
      <c r="P16" s="62">
        <v>6</v>
      </c>
      <c r="Q16" s="63">
        <v>0.26</v>
      </c>
      <c r="R16" s="64">
        <f t="shared" si="2"/>
        <v>7.3831754469660824E-2</v>
      </c>
      <c r="S16" s="6"/>
    </row>
    <row r="17" spans="1:19" ht="19.5" thickBot="1">
      <c r="B17" s="48">
        <f>IF(B11="Yes",(1.2*B16*B7*0.16*8760*3),(B16*B7*0.16*8760*3))</f>
        <v>428889.60000000003</v>
      </c>
      <c r="C17" s="44" t="s">
        <v>20</v>
      </c>
      <c r="D17" s="43"/>
      <c r="E17" s="42"/>
      <c r="F17" s="42"/>
      <c r="G17" s="42"/>
      <c r="I17" s="7"/>
      <c r="J17" s="15">
        <v>7</v>
      </c>
      <c r="K17" s="18">
        <v>0.46</v>
      </c>
      <c r="L17" s="19">
        <f t="shared" si="0"/>
        <v>0.13062541175401529</v>
      </c>
      <c r="M17" s="68">
        <v>7</v>
      </c>
      <c r="N17" s="69">
        <v>0.2</v>
      </c>
      <c r="O17" s="64">
        <f t="shared" si="1"/>
        <v>5.6793657284354475E-2</v>
      </c>
      <c r="P17" s="62">
        <v>7</v>
      </c>
      <c r="Q17" s="63">
        <v>0.2</v>
      </c>
      <c r="R17" s="64">
        <f t="shared" si="2"/>
        <v>5.6793657284354475E-2</v>
      </c>
      <c r="S17" s="6"/>
    </row>
    <row r="18" spans="1:19" ht="19.5" thickBot="1">
      <c r="B18" s="48">
        <f>IF(B11="Yes",(0.25*B16*B7*0.16*8760*3*1.2),(0.25*B16*B7*0.16*8760*3))</f>
        <v>107222.40000000001</v>
      </c>
      <c r="C18" s="44" t="s">
        <v>23</v>
      </c>
      <c r="D18" s="43"/>
      <c r="E18" s="42"/>
      <c r="F18" s="42"/>
      <c r="G18" s="42"/>
      <c r="I18" s="7"/>
      <c r="J18" s="15">
        <v>8</v>
      </c>
      <c r="K18" s="18">
        <v>0.39</v>
      </c>
      <c r="L18" s="19">
        <f t="shared" si="0"/>
        <v>0.11074763170449123</v>
      </c>
      <c r="M18" s="68">
        <v>8</v>
      </c>
      <c r="N18" s="69">
        <v>0.16</v>
      </c>
      <c r="O18" s="64">
        <f t="shared" si="1"/>
        <v>4.5434925827483583E-2</v>
      </c>
      <c r="P18" s="62">
        <v>8</v>
      </c>
      <c r="Q18" s="63">
        <v>0.16</v>
      </c>
      <c r="R18" s="64">
        <f t="shared" si="2"/>
        <v>4.5434925827483583E-2</v>
      </c>
      <c r="S18" s="6"/>
    </row>
    <row r="19" spans="1:19" ht="19.5" thickBot="1">
      <c r="B19" s="48">
        <f>IF(B11="Yes",IF((1.2*0.75*B16*B14)+B18&lt;B17+0.00001,(1.2*0.75*B16*B14),MAX(B17-B18,0)),IF((0.75*B16*B14)+B18&lt;B17+0.00001,(0.75*B16*B14),MAX(B17-B18,0)))</f>
        <v>107222.39999999999</v>
      </c>
      <c r="C19" s="44" t="s">
        <v>11</v>
      </c>
      <c r="D19" s="42"/>
      <c r="E19" s="42"/>
      <c r="F19" s="42"/>
      <c r="G19" s="42"/>
      <c r="I19" s="7"/>
      <c r="J19" s="15">
        <v>9</v>
      </c>
      <c r="K19" s="18">
        <v>0.33</v>
      </c>
      <c r="L19" s="19">
        <f t="shared" si="0"/>
        <v>9.3709534519184887E-2</v>
      </c>
      <c r="M19" s="68">
        <v>9</v>
      </c>
      <c r="N19" s="69">
        <v>0.12</v>
      </c>
      <c r="O19" s="64">
        <f t="shared" si="1"/>
        <v>3.4076194370612684E-2</v>
      </c>
      <c r="P19" s="62">
        <v>9</v>
      </c>
      <c r="Q19" s="63">
        <v>0.12</v>
      </c>
      <c r="R19" s="64">
        <f t="shared" si="2"/>
        <v>3.4076194370612684E-2</v>
      </c>
      <c r="S19" s="6"/>
    </row>
    <row r="20" spans="1:19" ht="19.5" thickBot="1">
      <c r="B20" s="49">
        <f>IF(B11="Yes",IF(((1.2*0.75*B16*B14)+B19+B18)&lt;(B17+0.0001),(1.2*0.75*B16*B14),MAX(B17-(B18+B19),0)),IF(((0.75*B16*B14)+B19+B18)&lt;(B17+0.0001),(0.75*B16*B14),MAX(B17-(B18+B19),0)))</f>
        <v>107222.39999999999</v>
      </c>
      <c r="C20" s="44" t="s">
        <v>12</v>
      </c>
      <c r="D20" s="42"/>
      <c r="E20" s="42"/>
      <c r="F20" s="42"/>
      <c r="G20" s="42"/>
      <c r="I20" s="7"/>
      <c r="J20" s="15">
        <v>10</v>
      </c>
      <c r="K20" s="18">
        <v>0.26</v>
      </c>
      <c r="L20" s="19">
        <f t="shared" si="0"/>
        <v>7.3831754469660824E-2</v>
      </c>
      <c r="M20" s="70">
        <v>10</v>
      </c>
      <c r="N20" s="71">
        <v>0.06</v>
      </c>
      <c r="O20" s="67">
        <f t="shared" si="1"/>
        <v>1.7038097185306342E-2</v>
      </c>
      <c r="P20" s="65">
        <v>10</v>
      </c>
      <c r="Q20" s="66">
        <v>0.06</v>
      </c>
      <c r="R20" s="67">
        <f t="shared" si="2"/>
        <v>1.7038097185306342E-2</v>
      </c>
      <c r="S20" s="6"/>
    </row>
    <row r="21" spans="1:19" ht="19.5" thickBot="1">
      <c r="B21" s="49">
        <f>IF(B11="Yes",IF(((1.2*0.75*B16*B14)+B20+B19+B18)&lt;(B17+0.0001),(1.2*0.75*B16*B14),MAX(B17-(B18+B19+B20),0)),IF(((0.75*B16*B14)+B20+B19+B18)&lt;(B17+0.0001),(0.75*B16*B14),MAX(B17-(B18+B19+B20),0)))</f>
        <v>107222.39999999999</v>
      </c>
      <c r="C21" s="44" t="s">
        <v>13</v>
      </c>
      <c r="D21" s="42"/>
      <c r="E21" s="42"/>
      <c r="F21" s="42"/>
      <c r="G21" s="42"/>
      <c r="I21" s="7"/>
      <c r="J21" s="15">
        <v>11</v>
      </c>
      <c r="K21" s="18">
        <v>0.2</v>
      </c>
      <c r="L21" s="19">
        <f t="shared" si="0"/>
        <v>5.6793657284354475E-2</v>
      </c>
      <c r="M21" s="58">
        <v>11</v>
      </c>
      <c r="N21" s="55">
        <v>0</v>
      </c>
      <c r="O21" s="55">
        <f t="shared" si="1"/>
        <v>0</v>
      </c>
      <c r="P21" s="59"/>
      <c r="Q21" s="59"/>
      <c r="R21" s="59"/>
      <c r="S21" s="6"/>
    </row>
    <row r="22" spans="1:19" ht="19.5" thickBot="1">
      <c r="B22" s="49">
        <f>SUM(B18:B21)</f>
        <v>428889.59999999998</v>
      </c>
      <c r="C22" s="44" t="s">
        <v>18</v>
      </c>
      <c r="D22" s="34"/>
      <c r="I22" s="7"/>
      <c r="J22" s="15">
        <v>12</v>
      </c>
      <c r="K22" s="18">
        <v>0.13</v>
      </c>
      <c r="L22" s="19">
        <f t="shared" si="0"/>
        <v>3.6915877234830412E-2</v>
      </c>
      <c r="M22" s="9"/>
      <c r="N22" s="56"/>
      <c r="O22" s="56"/>
      <c r="P22" s="56"/>
      <c r="Q22" s="56"/>
      <c r="R22" s="56"/>
      <c r="S22" s="6"/>
    </row>
    <row r="23" spans="1:19" ht="26.25" thickBot="1">
      <c r="A23" s="35"/>
      <c r="I23" s="7"/>
      <c r="J23" s="20">
        <v>13</v>
      </c>
      <c r="K23" s="21">
        <v>7.0000000000000007E-2</v>
      </c>
      <c r="L23" s="22">
        <f t="shared" si="0"/>
        <v>1.9877780049524067E-2</v>
      </c>
      <c r="M23" s="9"/>
      <c r="N23" s="5"/>
      <c r="O23" s="37" t="s">
        <v>15</v>
      </c>
      <c r="P23" s="37" t="s">
        <v>16</v>
      </c>
      <c r="Q23" s="37"/>
      <c r="R23" s="37"/>
      <c r="S23" s="38"/>
    </row>
    <row r="24" spans="1:19" ht="15.75" thickBot="1">
      <c r="I24" s="10"/>
      <c r="J24" s="57">
        <v>14</v>
      </c>
      <c r="K24" s="57">
        <v>0</v>
      </c>
      <c r="L24" s="57">
        <v>0</v>
      </c>
      <c r="M24" s="11"/>
      <c r="N24" s="11"/>
      <c r="O24" s="12" t="s">
        <v>1</v>
      </c>
      <c r="P24" s="12" t="s">
        <v>7</v>
      </c>
      <c r="Q24" s="12" t="s">
        <v>22</v>
      </c>
      <c r="R24" s="12"/>
      <c r="S24" s="13"/>
    </row>
    <row r="30" spans="1:19">
      <c r="B30" s="26" t="s">
        <v>17</v>
      </c>
    </row>
  </sheetData>
  <sheetProtection password="CE9F" sheet="1" objects="1" scenarios="1" selectLockedCells="1"/>
  <dataValidations count="3">
    <dataValidation type="list" showInputMessage="1" showErrorMessage="1" sqref="B11">
      <formula1>$O$23:$P$23</formula1>
    </dataValidation>
    <dataValidation type="list" allowBlank="1" showInputMessage="1" showErrorMessage="1" sqref="B9">
      <formula1>$O$24:$Q$24</formula1>
    </dataValidation>
    <dataValidation type="whole" allowBlank="1" showInputMessage="1" showErrorMessage="1" sqref="B10">
      <formula1>1</formula1>
      <formula2>13</formula2>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dimension ref="A1:S30"/>
  <sheetViews>
    <sheetView showGridLines="0" workbookViewId="0">
      <selection activeCell="B7" sqref="B7"/>
    </sheetView>
  </sheetViews>
  <sheetFormatPr defaultRowHeight="15"/>
  <cols>
    <col min="1" max="1" width="3.42578125" style="26" customWidth="1"/>
    <col min="2" max="2" width="20.7109375" style="26" customWidth="1"/>
    <col min="3" max="3" width="17.5703125" style="26" bestFit="1" customWidth="1"/>
    <col min="4" max="7" width="9.140625" style="26"/>
    <col min="8" max="9" width="2.7109375" style="26" customWidth="1"/>
    <col min="10" max="10" width="6.7109375" style="26" customWidth="1"/>
    <col min="11" max="12" width="10.7109375" style="26" customWidth="1"/>
    <col min="13" max="14" width="6.7109375" style="26" customWidth="1"/>
    <col min="15" max="15" width="10.7109375" style="26" customWidth="1"/>
    <col min="16" max="16" width="6.7109375" style="26" customWidth="1"/>
    <col min="17" max="18" width="10.7109375" style="26" customWidth="1"/>
    <col min="19" max="19" width="2.7109375" style="26" customWidth="1"/>
    <col min="20" max="16384" width="9.140625" style="26"/>
  </cols>
  <sheetData>
    <row r="1" spans="1:19" ht="32.25">
      <c r="A1" s="41" t="s">
        <v>24</v>
      </c>
      <c r="G1" s="27"/>
      <c r="H1" s="28"/>
      <c r="I1" s="29"/>
      <c r="O1" s="40"/>
      <c r="S1" s="50" t="str">
        <f>'Fixed Mount PV Systems'!S1</f>
        <v>Version 4.6  Last Updated: 2015/01/28</v>
      </c>
    </row>
    <row r="2" spans="1:19" ht="24.95" customHeight="1">
      <c r="A2" s="25"/>
      <c r="G2" s="27"/>
      <c r="H2" s="28"/>
      <c r="I2" s="29"/>
      <c r="O2" s="40"/>
    </row>
    <row r="3" spans="1:19" ht="24.95" customHeight="1">
      <c r="A3" s="25"/>
      <c r="I3" s="29"/>
      <c r="O3" s="40"/>
    </row>
    <row r="4" spans="1:19" ht="24.95" customHeight="1">
      <c r="A4" s="39"/>
      <c r="G4" s="30"/>
      <c r="I4" s="29"/>
      <c r="O4" s="40"/>
    </row>
    <row r="5" spans="1:19" ht="6.75" customHeight="1" thickBot="1">
      <c r="I5" s="29"/>
    </row>
    <row r="6" spans="1:19" ht="26.25" thickBot="1">
      <c r="A6" s="31" t="s">
        <v>0</v>
      </c>
      <c r="I6" s="1" t="s">
        <v>19</v>
      </c>
      <c r="J6" s="2"/>
      <c r="K6" s="2"/>
      <c r="L6" s="2"/>
      <c r="M6" s="2"/>
      <c r="N6" s="2"/>
      <c r="O6" s="2"/>
      <c r="P6" s="2"/>
      <c r="Q6" s="2"/>
      <c r="R6" s="2"/>
      <c r="S6" s="3"/>
    </row>
    <row r="7" spans="1:19" ht="19.5" thickBot="1">
      <c r="B7" s="24">
        <v>1000</v>
      </c>
      <c r="C7" s="32" t="s">
        <v>5</v>
      </c>
      <c r="D7" s="33"/>
      <c r="I7" s="4"/>
      <c r="J7" s="5"/>
      <c r="K7" s="5"/>
      <c r="L7" s="5"/>
      <c r="M7" s="5"/>
      <c r="N7" s="5"/>
      <c r="O7" s="5"/>
      <c r="P7" s="5"/>
      <c r="Q7" s="5"/>
      <c r="R7" s="5"/>
      <c r="S7" s="6"/>
    </row>
    <row r="8" spans="1:19" ht="19.5" thickBot="1">
      <c r="B8" s="53">
        <v>1533000</v>
      </c>
      <c r="C8" s="32" t="s">
        <v>26</v>
      </c>
      <c r="D8" s="33"/>
      <c r="I8" s="4"/>
      <c r="J8" s="5"/>
      <c r="K8" s="5"/>
      <c r="L8" s="5"/>
      <c r="M8" s="5"/>
      <c r="N8" s="5"/>
      <c r="O8" s="5"/>
      <c r="P8" s="5"/>
      <c r="Q8" s="5"/>
      <c r="R8" s="5"/>
      <c r="S8" s="6"/>
    </row>
    <row r="9" spans="1:19" ht="19.5" customHeight="1" thickBot="1">
      <c r="B9" s="14" t="s">
        <v>7</v>
      </c>
      <c r="C9" s="32" t="s">
        <v>6</v>
      </c>
      <c r="D9" s="33"/>
      <c r="I9" s="7"/>
      <c r="J9" s="8" t="s">
        <v>1</v>
      </c>
      <c r="K9" s="2"/>
      <c r="L9" s="23"/>
      <c r="M9" s="8" t="s">
        <v>3</v>
      </c>
      <c r="N9" s="2"/>
      <c r="O9" s="23"/>
      <c r="P9" s="8" t="s">
        <v>21</v>
      </c>
      <c r="Q9" s="61"/>
      <c r="R9" s="60"/>
      <c r="S9" s="6"/>
    </row>
    <row r="10" spans="1:19" ht="19.5" thickBot="1">
      <c r="B10" s="14">
        <v>1</v>
      </c>
      <c r="C10" s="32" t="s">
        <v>9</v>
      </c>
      <c r="D10" s="33"/>
      <c r="I10" s="7"/>
      <c r="J10" s="15" t="s">
        <v>2</v>
      </c>
      <c r="K10" s="16" t="s">
        <v>4</v>
      </c>
      <c r="L10" s="17" t="s">
        <v>10</v>
      </c>
      <c r="M10" s="15" t="s">
        <v>2</v>
      </c>
      <c r="N10" s="16" t="s">
        <v>4</v>
      </c>
      <c r="O10" s="17" t="s">
        <v>10</v>
      </c>
      <c r="P10" s="15" t="s">
        <v>2</v>
      </c>
      <c r="Q10" s="16" t="s">
        <v>4</v>
      </c>
      <c r="R10" s="17" t="s">
        <v>10</v>
      </c>
      <c r="S10" s="6"/>
    </row>
    <row r="11" spans="1:19" ht="19.5" thickBot="1">
      <c r="B11" s="14" t="s">
        <v>16</v>
      </c>
      <c r="C11" s="36" t="s">
        <v>14</v>
      </c>
      <c r="I11" s="7"/>
      <c r="J11" s="15">
        <v>1</v>
      </c>
      <c r="K11" s="18">
        <v>0.63</v>
      </c>
      <c r="L11" s="19">
        <f>(K11*1000)/(0.134*8760*3)</f>
        <v>0.1789000204457166</v>
      </c>
      <c r="M11" s="68">
        <v>1</v>
      </c>
      <c r="N11" s="69">
        <v>0.36</v>
      </c>
      <c r="O11" s="64">
        <f>(N11*1000)/(0.134*8760*3)</f>
        <v>0.10222858311183805</v>
      </c>
      <c r="P11" s="62">
        <v>1</v>
      </c>
      <c r="Q11" s="63">
        <v>0.4</v>
      </c>
      <c r="R11" s="64">
        <f>(Q11*1000)/(0.134*8760*3)</f>
        <v>0.11358731456870895</v>
      </c>
      <c r="S11" s="6"/>
    </row>
    <row r="12" spans="1:19" ht="26.25" thickBot="1">
      <c r="A12" s="45" t="s">
        <v>8</v>
      </c>
      <c r="B12" s="42"/>
      <c r="C12" s="42"/>
      <c r="D12" s="42"/>
      <c r="E12" s="42"/>
      <c r="F12" s="42"/>
      <c r="G12" s="42"/>
      <c r="I12" s="7"/>
      <c r="J12" s="15">
        <v>2</v>
      </c>
      <c r="K12" s="18">
        <v>0.61</v>
      </c>
      <c r="L12" s="19">
        <f t="shared" ref="L12:L23" si="0">(K12*1000)/(0.134*8760*3)</f>
        <v>0.17322065471728115</v>
      </c>
      <c r="M12" s="68">
        <v>2</v>
      </c>
      <c r="N12" s="69">
        <v>0.34</v>
      </c>
      <c r="O12" s="64">
        <f t="shared" ref="O12:O21" si="1">(N12*1000)/(0.134*8760*3)</f>
        <v>9.6549217383402608E-2</v>
      </c>
      <c r="P12" s="62">
        <v>2</v>
      </c>
      <c r="Q12" s="63">
        <v>0.39</v>
      </c>
      <c r="R12" s="64">
        <f t="shared" ref="R12:R20" si="2">(Q12*1000)/(0.134*8760*3)</f>
        <v>0.11074763170449123</v>
      </c>
      <c r="S12" s="6"/>
    </row>
    <row r="13" spans="1:19" ht="19.5" customHeight="1" thickBot="1">
      <c r="A13" s="45"/>
      <c r="B13" s="51">
        <f>B8/(B7*8760)</f>
        <v>0.17499999999999999</v>
      </c>
      <c r="C13" s="52" t="s">
        <v>29</v>
      </c>
      <c r="D13" s="42"/>
      <c r="E13" s="42"/>
      <c r="F13" s="42"/>
      <c r="G13" s="42"/>
      <c r="I13" s="7"/>
      <c r="J13" s="15">
        <v>3</v>
      </c>
      <c r="K13" s="18">
        <v>0.59</v>
      </c>
      <c r="L13" s="19">
        <f t="shared" si="0"/>
        <v>0.16754128898884571</v>
      </c>
      <c r="M13" s="68">
        <v>3</v>
      </c>
      <c r="N13" s="69">
        <v>0.32</v>
      </c>
      <c r="O13" s="64">
        <f t="shared" si="1"/>
        <v>9.0869851654967165E-2</v>
      </c>
      <c r="P13" s="62">
        <v>3</v>
      </c>
      <c r="Q13" s="63">
        <v>0.36</v>
      </c>
      <c r="R13" s="64">
        <f t="shared" si="2"/>
        <v>0.10222858311183805</v>
      </c>
      <c r="S13" s="6"/>
    </row>
    <row r="14" spans="1:19" ht="19.5" thickBot="1">
      <c r="B14" s="46">
        <f>B8</f>
        <v>1533000</v>
      </c>
      <c r="C14" s="44" t="s">
        <v>26</v>
      </c>
      <c r="D14" s="43"/>
      <c r="E14" s="42"/>
      <c r="F14" s="42"/>
      <c r="G14" s="42"/>
      <c r="I14" s="7"/>
      <c r="J14" s="15">
        <v>4</v>
      </c>
      <c r="K14" s="18">
        <v>0.56999999999999995</v>
      </c>
      <c r="L14" s="19">
        <f t="shared" si="0"/>
        <v>0.16186192326041027</v>
      </c>
      <c r="M14" s="68">
        <v>4</v>
      </c>
      <c r="N14" s="69">
        <v>0.3</v>
      </c>
      <c r="O14" s="64">
        <f t="shared" si="1"/>
        <v>8.5190485926531709E-2</v>
      </c>
      <c r="P14" s="62">
        <v>4</v>
      </c>
      <c r="Q14" s="63">
        <v>0.34</v>
      </c>
      <c r="R14" s="64">
        <f t="shared" si="2"/>
        <v>9.6549217383402608E-2</v>
      </c>
      <c r="S14" s="6"/>
    </row>
    <row r="15" spans="1:19" ht="19.5" thickBot="1">
      <c r="B15" s="46">
        <f>3*B14</f>
        <v>4599000</v>
      </c>
      <c r="C15" s="44" t="s">
        <v>27</v>
      </c>
      <c r="D15" s="43"/>
      <c r="E15" s="42"/>
      <c r="F15" s="42"/>
      <c r="G15" s="42"/>
      <c r="I15" s="7"/>
      <c r="J15" s="15">
        <v>5</v>
      </c>
      <c r="K15" s="18">
        <v>0.55000000000000004</v>
      </c>
      <c r="L15" s="19">
        <f t="shared" si="0"/>
        <v>0.1561825575319748</v>
      </c>
      <c r="M15" s="68">
        <v>5</v>
      </c>
      <c r="N15" s="69">
        <v>0.28000000000000003</v>
      </c>
      <c r="O15" s="64">
        <f t="shared" si="1"/>
        <v>7.9511120198096266E-2</v>
      </c>
      <c r="P15" s="62">
        <v>5</v>
      </c>
      <c r="Q15" s="63">
        <v>0.28999999999999998</v>
      </c>
      <c r="R15" s="64">
        <f t="shared" si="2"/>
        <v>8.2350803062313988E-2</v>
      </c>
      <c r="S15" s="6"/>
    </row>
    <row r="16" spans="1:19" ht="19.5" thickBot="1">
      <c r="B16" s="47">
        <f>IF(B9="ConEd",ROUND((LOOKUP(B10,J11:J24,L11:L24)),3),IF(B9="ROS",ROUND((LOOKUP(B10,M11:M21,O11:O21)),3),ROUND((LOOKUP(B10,P11:P21,R11:R21)),3)))</f>
        <v>0.10199999999999999</v>
      </c>
      <c r="C16" s="44" t="s">
        <v>28</v>
      </c>
      <c r="D16" s="43"/>
      <c r="E16" s="42"/>
      <c r="F16" s="42"/>
      <c r="G16" s="42"/>
      <c r="I16" s="7"/>
      <c r="J16" s="15">
        <v>6</v>
      </c>
      <c r="K16" s="18">
        <v>0.51</v>
      </c>
      <c r="L16" s="19">
        <f t="shared" si="0"/>
        <v>0.14482382607510391</v>
      </c>
      <c r="M16" s="68">
        <v>6</v>
      </c>
      <c r="N16" s="69">
        <v>0.24</v>
      </c>
      <c r="O16" s="64">
        <f t="shared" si="1"/>
        <v>6.8152388741225367E-2</v>
      </c>
      <c r="P16" s="62">
        <v>6</v>
      </c>
      <c r="Q16" s="63">
        <v>0.26</v>
      </c>
      <c r="R16" s="64">
        <f t="shared" si="2"/>
        <v>7.3831754469660824E-2</v>
      </c>
      <c r="S16" s="6"/>
    </row>
    <row r="17" spans="1:19" ht="19.5" thickBot="1">
      <c r="B17" s="48">
        <f>IF(B11="Yes",(1.2*B16*B7*0.175*8760*3),(B16*B7*0.175*8760*3))</f>
        <v>469097.99999999988</v>
      </c>
      <c r="C17" s="44" t="s">
        <v>20</v>
      </c>
      <c r="D17" s="43"/>
      <c r="E17" s="42"/>
      <c r="F17" s="42"/>
      <c r="G17" s="42"/>
      <c r="I17" s="7"/>
      <c r="J17" s="15">
        <v>7</v>
      </c>
      <c r="K17" s="18">
        <v>0.46</v>
      </c>
      <c r="L17" s="19">
        <f t="shared" si="0"/>
        <v>0.13062541175401529</v>
      </c>
      <c r="M17" s="68">
        <v>7</v>
      </c>
      <c r="N17" s="69">
        <v>0.2</v>
      </c>
      <c r="O17" s="64">
        <f t="shared" si="1"/>
        <v>5.6793657284354475E-2</v>
      </c>
      <c r="P17" s="62">
        <v>7</v>
      </c>
      <c r="Q17" s="63">
        <v>0.2</v>
      </c>
      <c r="R17" s="64">
        <f t="shared" si="2"/>
        <v>5.6793657284354475E-2</v>
      </c>
      <c r="S17" s="6"/>
    </row>
    <row r="18" spans="1:19" ht="19.5" thickBot="1">
      <c r="B18" s="48">
        <f>IF(B11="Yes",(0.25*B16*B7*0.175*8760*3*1.2),(0.25*B16*B7*0.175*8760*3))</f>
        <v>117274.49999999997</v>
      </c>
      <c r="C18" s="44" t="s">
        <v>23</v>
      </c>
      <c r="D18" s="43"/>
      <c r="E18" s="42"/>
      <c r="F18" s="42"/>
      <c r="G18" s="42"/>
      <c r="I18" s="7"/>
      <c r="J18" s="15">
        <v>8</v>
      </c>
      <c r="K18" s="18">
        <v>0.39</v>
      </c>
      <c r="L18" s="19">
        <f t="shared" si="0"/>
        <v>0.11074763170449123</v>
      </c>
      <c r="M18" s="68">
        <v>8</v>
      </c>
      <c r="N18" s="69">
        <v>0.16</v>
      </c>
      <c r="O18" s="64">
        <f t="shared" si="1"/>
        <v>4.5434925827483583E-2</v>
      </c>
      <c r="P18" s="62">
        <v>8</v>
      </c>
      <c r="Q18" s="63">
        <v>0.16</v>
      </c>
      <c r="R18" s="64">
        <f t="shared" si="2"/>
        <v>4.5434925827483583E-2</v>
      </c>
      <c r="S18" s="6"/>
    </row>
    <row r="19" spans="1:19" ht="19.5" thickBot="1">
      <c r="B19" s="48">
        <f>IF(B11="Yes",IF((1.2*0.75*B16*B14)+B18&lt;B17+0.00001,(1.2*0.75*B16*B14),MAX(B17-B18,0)),IF((0.75*B16*B14)+B18&lt;B17+0.00001,(0.75*B16*B14),MAX(B17-B18,0)))</f>
        <v>117274.5</v>
      </c>
      <c r="C19" s="44" t="s">
        <v>11</v>
      </c>
      <c r="D19" s="42"/>
      <c r="E19" s="42"/>
      <c r="F19" s="42"/>
      <c r="G19" s="42"/>
      <c r="I19" s="7"/>
      <c r="J19" s="15">
        <v>9</v>
      </c>
      <c r="K19" s="18">
        <v>0.33</v>
      </c>
      <c r="L19" s="19">
        <f t="shared" si="0"/>
        <v>9.3709534519184887E-2</v>
      </c>
      <c r="M19" s="68">
        <v>9</v>
      </c>
      <c r="N19" s="69">
        <v>0.12</v>
      </c>
      <c r="O19" s="64">
        <f t="shared" si="1"/>
        <v>3.4076194370612684E-2</v>
      </c>
      <c r="P19" s="62">
        <v>9</v>
      </c>
      <c r="Q19" s="63">
        <v>0.12</v>
      </c>
      <c r="R19" s="64">
        <f t="shared" si="2"/>
        <v>3.4076194370612684E-2</v>
      </c>
      <c r="S19" s="6"/>
    </row>
    <row r="20" spans="1:19" ht="19.5" thickBot="1">
      <c r="B20" s="49">
        <f>IF(B11="Yes",IF(((1.2*0.75*B16*B14)+B19+B18)&lt;(B17+0.0001),(1.2*0.75*B16*B14),MAX(B17-(B18+B19),0)),IF(((0.75*B16*B14)+B19+B18)&lt;(B17+0.0001),(0.75*B16*B14),MAX(B17-(B18+B19),0)))</f>
        <v>117274.5</v>
      </c>
      <c r="C20" s="44" t="s">
        <v>12</v>
      </c>
      <c r="D20" s="42"/>
      <c r="E20" s="42"/>
      <c r="F20" s="42"/>
      <c r="G20" s="42"/>
      <c r="I20" s="7"/>
      <c r="J20" s="15">
        <v>10</v>
      </c>
      <c r="K20" s="18">
        <v>0.26</v>
      </c>
      <c r="L20" s="19">
        <f t="shared" si="0"/>
        <v>7.3831754469660824E-2</v>
      </c>
      <c r="M20" s="70">
        <v>10</v>
      </c>
      <c r="N20" s="71">
        <v>0.06</v>
      </c>
      <c r="O20" s="67">
        <f t="shared" si="1"/>
        <v>1.7038097185306342E-2</v>
      </c>
      <c r="P20" s="65">
        <v>10</v>
      </c>
      <c r="Q20" s="66">
        <v>0.06</v>
      </c>
      <c r="R20" s="67">
        <f t="shared" si="2"/>
        <v>1.7038097185306342E-2</v>
      </c>
      <c r="S20" s="6"/>
    </row>
    <row r="21" spans="1:19" ht="19.5" thickBot="1">
      <c r="B21" s="49">
        <f>IF(B11="Yes",IF(((1.2*0.75*B16*B14)+B20+B19+B18)&lt;(B17+0.0001),(1.2*0.75*B16*B14),MAX(B17-(B18+B19+B20),0)),IF(((0.75*B16*B14)+B20+B19+B18)&lt;(B17+0.0001),(0.75*B16*B14),MAX(B17-(B18+B19+B20),0)))</f>
        <v>117274.5</v>
      </c>
      <c r="C21" s="44" t="s">
        <v>13</v>
      </c>
      <c r="D21" s="42"/>
      <c r="E21" s="42"/>
      <c r="F21" s="42"/>
      <c r="G21" s="42"/>
      <c r="I21" s="7"/>
      <c r="J21" s="15">
        <v>11</v>
      </c>
      <c r="K21" s="18">
        <v>0.2</v>
      </c>
      <c r="L21" s="19">
        <f t="shared" si="0"/>
        <v>5.6793657284354475E-2</v>
      </c>
      <c r="M21" s="58">
        <v>11</v>
      </c>
      <c r="N21" s="55">
        <v>0</v>
      </c>
      <c r="O21" s="55">
        <f t="shared" si="1"/>
        <v>0</v>
      </c>
      <c r="P21" s="59"/>
      <c r="Q21" s="59"/>
      <c r="R21" s="59"/>
      <c r="S21" s="6"/>
    </row>
    <row r="22" spans="1:19" ht="19.5" thickBot="1">
      <c r="B22" s="49">
        <f>SUM(B18:B21)</f>
        <v>469098</v>
      </c>
      <c r="C22" s="44" t="s">
        <v>18</v>
      </c>
      <c r="D22" s="34"/>
      <c r="I22" s="7"/>
      <c r="J22" s="15">
        <v>12</v>
      </c>
      <c r="K22" s="18">
        <v>0.13</v>
      </c>
      <c r="L22" s="19">
        <f t="shared" si="0"/>
        <v>3.6915877234830412E-2</v>
      </c>
      <c r="M22" s="9"/>
      <c r="N22" s="56"/>
      <c r="O22" s="56"/>
      <c r="P22" s="56"/>
      <c r="Q22" s="56"/>
      <c r="R22" s="56"/>
      <c r="S22" s="6"/>
    </row>
    <row r="23" spans="1:19" ht="26.25" thickBot="1">
      <c r="A23" s="35"/>
      <c r="I23" s="7"/>
      <c r="J23" s="20">
        <v>13</v>
      </c>
      <c r="K23" s="21">
        <v>7.0000000000000007E-2</v>
      </c>
      <c r="L23" s="22">
        <f t="shared" si="0"/>
        <v>1.9877780049524067E-2</v>
      </c>
      <c r="M23" s="9"/>
      <c r="N23" s="5"/>
      <c r="O23" s="37" t="s">
        <v>15</v>
      </c>
      <c r="P23" s="37" t="s">
        <v>16</v>
      </c>
      <c r="Q23" s="37"/>
      <c r="R23" s="37"/>
      <c r="S23" s="38"/>
    </row>
    <row r="24" spans="1:19" ht="15.75" thickBot="1">
      <c r="I24" s="10"/>
      <c r="J24" s="57">
        <v>14</v>
      </c>
      <c r="K24" s="57">
        <v>0</v>
      </c>
      <c r="L24" s="57">
        <v>0</v>
      </c>
      <c r="M24" s="11"/>
      <c r="N24" s="11"/>
      <c r="O24" s="12" t="s">
        <v>1</v>
      </c>
      <c r="P24" s="12" t="s">
        <v>7</v>
      </c>
      <c r="Q24" s="12" t="s">
        <v>22</v>
      </c>
      <c r="R24" s="12"/>
      <c r="S24" s="13"/>
    </row>
    <row r="30" spans="1:19">
      <c r="B30" s="26" t="s">
        <v>17</v>
      </c>
    </row>
  </sheetData>
  <sheetProtection password="CE9F" sheet="1" objects="1" scenarios="1" selectLockedCells="1"/>
  <dataValidations count="3">
    <dataValidation type="list" showInputMessage="1" showErrorMessage="1" sqref="B11">
      <formula1>$O$23:$P$23</formula1>
    </dataValidation>
    <dataValidation type="list" allowBlank="1" showInputMessage="1" showErrorMessage="1" sqref="B9">
      <formula1>$O$24:$Q$24</formula1>
    </dataValidation>
    <dataValidation type="whole" allowBlank="1" showInputMessage="1" showErrorMessage="1" sqref="B10">
      <formula1>1</formula1>
      <formula2>13</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Incentive Methodology</vt:lpstr>
      <vt:lpstr>Fixed Mount PV Systems</vt:lpstr>
      <vt:lpstr>1-Axis Tracking Systems</vt:lpstr>
      <vt:lpstr>2-Axis Tracking Systems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c:creator>
  <cp:lastModifiedBy>fdc</cp:lastModifiedBy>
  <cp:lastPrinted>2014-11-25T13:40:17Z</cp:lastPrinted>
  <dcterms:created xsi:type="dcterms:W3CDTF">2014-11-02T18:26:31Z</dcterms:created>
  <dcterms:modified xsi:type="dcterms:W3CDTF">2015-02-03T14:25:58Z</dcterms:modified>
</cp:coreProperties>
</file>