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showInkAnnotation="0" codeName="ThisWorkbook" defaultThemeVersion="124226"/>
  <mc:AlternateContent xmlns:mc="http://schemas.openxmlformats.org/markup-compatibility/2006">
    <mc:Choice Requires="x15">
      <x15ac:absPath xmlns:x15ac="http://schemas.microsoft.com/office/spreadsheetml/2010/11/ac" url="\\albdem01.nyserda.org\demusers$\jdm\Desktop\"/>
    </mc:Choice>
  </mc:AlternateContent>
  <xr:revisionPtr revIDLastSave="0" documentId="8_{98460149-71A3-4AD6-BC8A-ABE8E2525920}" xr6:coauthVersionLast="45" xr6:coauthVersionMax="45" xr10:uidLastSave="{00000000-0000-0000-0000-000000000000}"/>
  <bookViews>
    <workbookView xWindow="-120" yWindow="-120" windowWidth="20730" windowHeight="11310" firstSheet="1" activeTab="1" xr2:uid="{96608A4A-B3CF-4CA1-8D22-807EB659C032}"/>
  </bookViews>
  <sheets>
    <sheet name="MenuItems" sheetId="2" state="hidden" r:id="rId1"/>
    <sheet name="PV Loan Calculator" sheetId="1" r:id="rId2"/>
    <sheet name="Drop-Down Lists" sheetId="3" state="hidden" r:id="rId3"/>
  </sheets>
  <externalReferences>
    <externalReference r:id="rId4"/>
    <externalReference r:id="rId5"/>
    <externalReference r:id="rId6"/>
  </externalReferences>
  <definedNames>
    <definedName name="_xlnm._FilterDatabase" localSheetId="2" hidden="1">'Drop-Down Lists'!$A$2:$H$2158</definedName>
    <definedName name="Account">'PV Loan Calculator'!$P$11:$P$13</definedName>
    <definedName name="CAC_TRC_YES_NO">MenuItems!$L$7:$L$9</definedName>
    <definedName name="CustCont" localSheetId="2">'[1]Loan Calculator'!$D$19</definedName>
    <definedName name="CustCont">'PV Loan Calculator'!$E$19</definedName>
    <definedName name="FinFee" localSheetId="2">'[1]Loan Calculator'!$D$9</definedName>
    <definedName name="FinFee">'PV Loan Calculator'!$E$9</definedName>
    <definedName name="HeatingFuelType" localSheetId="2">'[1]RHNY Calculator'!$C$134:$C$140</definedName>
    <definedName name="HeatingFuelType">'[2]RHNY Calculator'!$C$134:$C$140</definedName>
    <definedName name="HOI">MenuItems!$K$1:$K$2</definedName>
    <definedName name="HPWH_TRC_YES_NO">MenuItems!$L$12:$L$13</definedName>
    <definedName name="INCENTIVE" localSheetId="2">'[1]Loan Calculator'!$D$13</definedName>
    <definedName name="INCENTIVE">'[2]Loan Calculator'!$D$13</definedName>
    <definedName name="Interest" localSheetId="2">[1]MenuItems!$A$1:$A$4</definedName>
    <definedName name="Interest">MenuItems!$A$1:$A$4</definedName>
    <definedName name="kwhprod" localSheetId="2">'[1]Loan Calculator'!#REF!</definedName>
    <definedName name="kwhprod">'PV Loan Calculator'!$E$15</definedName>
    <definedName name="LC_PSavings" localSheetId="2">'[1]Loan Calculator'!$E$81</definedName>
    <definedName name="LC_PSavings">'PV Loan Calculator'!$E$83</definedName>
    <definedName name="LED_TRC_YES_NO">MenuItems!$L$16:$L$18</definedName>
    <definedName name="LoanPrincipal" localSheetId="2">'[1]Loan Calculator'!$E$59</definedName>
    <definedName name="LoanPrincipal">'PV Loan Calculator'!$E$61</definedName>
    <definedName name="MCash">MenuItems!$N$3:$N$32</definedName>
    <definedName name="MeasureList">MenuItems!$G$2:$G$8</definedName>
    <definedName name="MFinance">MenuItems!$U$3:$U$29</definedName>
    <definedName name="MLifeCash">MenuItems!$N$4:$Q$32</definedName>
    <definedName name="MLifeFinance">MenuItems!$U$4:$X$29</definedName>
    <definedName name="OtherInc" localSheetId="2">'[1]Loan Calculator'!#REF!</definedName>
    <definedName name="OtherInc">'PV Loan Calculator'!#REF!</definedName>
    <definedName name="PCost" localSheetId="2">'[1]Loan Calculator'!$D$11</definedName>
    <definedName name="PCost">'PV Loan Calculator'!$E$11</definedName>
    <definedName name="_xlnm.Print_Area" localSheetId="1">'PV Loan Calculator'!$B$1:$L$105</definedName>
    <definedName name="PType">MenuItems!$I$2:$I$3</definedName>
    <definedName name="PVINCENTIVE" localSheetId="2">'[3]Loan Calculator'!$D$13</definedName>
    <definedName name="PVINCENTIVE">'PV Loan Calculator'!$E$13</definedName>
    <definedName name="REBATE" localSheetId="2">'[1]RHNY Calculator'!$C$113:$C$116</definedName>
    <definedName name="REBATE">'[2]RHNY Calculator'!$C$113:$C$116</definedName>
    <definedName name="Save">'PV Loan Calculator'!$R$60:$R$62</definedName>
    <definedName name="SavingsAnnual" localSheetId="2">'[1]Loan Calculator'!$D$21</definedName>
    <definedName name="SavingsAnnual">'PV Loan Calculator'!$E$23</definedName>
    <definedName name="SVCD">'PV Loan Calculator'!$P$11:$P$12</definedName>
    <definedName name="Time">'PV Loan Calculator'!$P$18:$P$22</definedName>
    <definedName name="TRC_Yes_No">MenuItems!$L$2:$L$4</definedName>
    <definedName name="Unsecured">MenuItems!$J$1:$J$2</definedName>
    <definedName name="UnsecuredSIR">'PV Loan Calculator'!$G$31:$L$31</definedName>
    <definedName name="utility" localSheetId="2">'[1]Loan Calculator'!#REF!</definedName>
    <definedName name="utility">'PV Loan Calculator'!$E$17</definedName>
    <definedName name="ValidAccounts">MenuItems!$D$1:$D$2</definedName>
    <definedName name="ValidPeriod" localSheetId="2">[1]MenuItems!$E$1:$E$3</definedName>
    <definedName name="ValidPeriod">MenuItems!$E$1:$E$3</definedName>
    <definedName name="ValidRates" localSheetId="2">[1]MenuItems!$A$1:$A$2</definedName>
    <definedName name="ValidRates">MenuItems!$A$1:$A$2</definedName>
    <definedName name="ValidTerms">MenuItems!$B$1:$B$4</definedName>
    <definedName name="WeightedAvgMLife" localSheetId="2">'[1]Loan Calculator'!$D$23</definedName>
    <definedName name="WeightedAvgMLife">'PV Loan Calculator'!$E$25</definedName>
    <definedName name="Years" localSheetId="2">[1]MenuItems!$B$1:$B$3</definedName>
    <definedName name="Years">MenuItems!$B$2:$B$4</definedName>
    <definedName name="YESNO" localSheetId="2">[1]MenuItems!$K$1:$K$2</definedName>
    <definedName name="YESNO">MenuItems!$K$1:$K$2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 l="1"/>
  <c r="H65" i="1" l="1"/>
  <c r="K65" i="1"/>
  <c r="L65" i="1" l="1"/>
  <c r="I65" i="1"/>
  <c r="E61" i="1"/>
  <c r="F47" i="1" l="1"/>
  <c r="D47" i="1"/>
  <c r="E47" i="1"/>
  <c r="F46" i="1"/>
  <c r="D46" i="1"/>
  <c r="K36" i="1"/>
  <c r="I36" i="1"/>
  <c r="G36" i="1"/>
  <c r="E36" i="1"/>
  <c r="L36" i="1"/>
  <c r="J36" i="1"/>
  <c r="H36" i="1"/>
  <c r="F36" i="1"/>
  <c r="D36" i="1"/>
  <c r="E46" i="1"/>
  <c r="E65" i="1"/>
  <c r="F65" i="1" s="1"/>
  <c r="E83" i="1" l="1"/>
  <c r="D37" i="1" s="1"/>
  <c r="D39" i="1"/>
  <c r="F45" i="1"/>
  <c r="D45" i="1"/>
  <c r="K35" i="1"/>
  <c r="I35" i="1"/>
  <c r="G35" i="1"/>
  <c r="E35" i="1"/>
  <c r="J35" i="1"/>
  <c r="H35" i="1"/>
  <c r="F35" i="1"/>
  <c r="D35" i="1"/>
  <c r="E77" i="1"/>
  <c r="E45" i="1"/>
  <c r="L35" i="1"/>
  <c r="E68" i="1"/>
  <c r="G47" i="1"/>
  <c r="G45" i="1" s="1"/>
  <c r="G42" i="1" s="1"/>
  <c r="H85" i="1"/>
  <c r="E85" i="1"/>
  <c r="K85" i="1"/>
  <c r="K37" i="1" l="1"/>
  <c r="I37" i="1"/>
  <c r="G37" i="1"/>
  <c r="E37" i="1"/>
  <c r="L37" i="1"/>
  <c r="J37" i="1"/>
  <c r="H37" i="1"/>
  <c r="F37" i="1"/>
  <c r="K31" i="1"/>
  <c r="I31" i="1"/>
  <c r="G31" i="1"/>
  <c r="E31" i="1"/>
  <c r="D31" i="1"/>
  <c r="H83" i="1"/>
  <c r="H31" i="1"/>
  <c r="F31" i="1"/>
  <c r="K83" i="1"/>
  <c r="J31" i="1"/>
  <c r="L31" i="1"/>
  <c r="J47" i="1"/>
  <c r="D42" i="1"/>
  <c r="H47" i="1"/>
  <c r="I47" i="1"/>
  <c r="K47" i="1"/>
  <c r="L47" i="1"/>
  <c r="F39" i="1"/>
  <c r="E50" i="1"/>
  <c r="H68" i="1"/>
  <c r="D44" i="1"/>
  <c r="E39" i="1"/>
  <c r="D50" i="1"/>
  <c r="F50" i="1"/>
  <c r="K68" i="1"/>
  <c r="D34" i="1" l="1"/>
  <c r="D32" i="1"/>
  <c r="E49" i="1"/>
  <c r="E48" i="1"/>
  <c r="G32" i="1"/>
  <c r="K32" i="1"/>
  <c r="J45" i="1"/>
  <c r="J42" i="1" s="1"/>
  <c r="J46" i="1"/>
  <c r="J44" i="1" s="1"/>
  <c r="K46" i="1"/>
  <c r="K44" i="1" s="1"/>
  <c r="K45" i="1"/>
  <c r="H46" i="1"/>
  <c r="H45" i="1"/>
  <c r="G46" i="1"/>
  <c r="G44" i="1" s="1"/>
  <c r="G39" i="1"/>
  <c r="I32" i="1"/>
  <c r="I34" i="1"/>
  <c r="F32" i="1"/>
  <c r="F42" i="1"/>
  <c r="L45" i="1"/>
  <c r="F44" i="1"/>
  <c r="E34" i="1"/>
  <c r="I46" i="1"/>
  <c r="I44" i="1" s="1"/>
  <c r="I45" i="1"/>
  <c r="E32" i="1"/>
  <c r="L46" i="1"/>
  <c r="L44" i="1" s="1"/>
  <c r="L34" i="1"/>
  <c r="L32" i="1"/>
  <c r="J34" i="1"/>
  <c r="J32" i="1"/>
  <c r="H34" i="1"/>
  <c r="H32" i="1"/>
  <c r="G34" i="1"/>
  <c r="F34" i="1"/>
  <c r="E79" i="1"/>
  <c r="E70" i="1"/>
  <c r="E72" i="1" s="1"/>
  <c r="E42" i="1"/>
  <c r="E44" i="1"/>
  <c r="K79" i="1"/>
  <c r="K70" i="1"/>
  <c r="K72" i="1" s="1"/>
  <c r="F48" i="1"/>
  <c r="F49" i="1"/>
  <c r="K34" i="1"/>
  <c r="H70" i="1"/>
  <c r="H72" i="1" s="1"/>
  <c r="H79" i="1"/>
  <c r="D48" i="1"/>
  <c r="D49" i="1"/>
  <c r="H81" i="1" l="1"/>
  <c r="H87" i="1"/>
  <c r="K81" i="1"/>
  <c r="K87" i="1"/>
  <c r="E81" i="1"/>
  <c r="E87" i="1"/>
  <c r="L42" i="1"/>
  <c r="L39" i="1" s="1"/>
  <c r="I42" i="1"/>
  <c r="I39" i="1" s="1"/>
  <c r="H42" i="1"/>
  <c r="H39" i="1" s="1"/>
  <c r="K42" i="1"/>
  <c r="K39" i="1" s="1"/>
  <c r="J39" i="1"/>
  <c r="H44" i="1"/>
</calcChain>
</file>

<file path=xl/sharedStrings.xml><?xml version="1.0" encoding="utf-8"?>
<sst xmlns="http://schemas.openxmlformats.org/spreadsheetml/2006/main" count="413" uniqueCount="297">
  <si>
    <t>Savings Account</t>
  </si>
  <si>
    <t>Monthly</t>
  </si>
  <si>
    <t>Measure</t>
  </si>
  <si>
    <t>Life</t>
  </si>
  <si>
    <t>Yes</t>
  </si>
  <si>
    <t>Insulation TRC Eligible?</t>
  </si>
  <si>
    <t>CASH BACK HOI AND FINANCING INCENTIVE</t>
  </si>
  <si>
    <t>FINANCING INCENTIVE ONLY</t>
  </si>
  <si>
    <t>Certificate of Deposit (CD)</t>
  </si>
  <si>
    <t>Annual</t>
  </si>
  <si>
    <t>HEMI</t>
  </si>
  <si>
    <t>No</t>
  </si>
  <si>
    <t>Yes-Program Rules for Insulation</t>
  </si>
  <si>
    <t>Category</t>
  </si>
  <si>
    <t>Minimum Efficiency Requirements</t>
  </si>
  <si>
    <t>Measure Life Category</t>
  </si>
  <si>
    <t>Loan Term</t>
  </si>
  <si>
    <t>Envelope - Roof Insulation</t>
  </si>
  <si>
    <t>Assisted</t>
  </si>
  <si>
    <t>Yes-TRC Screening Tool</t>
  </si>
  <si>
    <t xml:space="preserve">Envelope- Rim Joist Insulation </t>
  </si>
  <si>
    <t>No-Fails TRC</t>
  </si>
  <si>
    <t xml:space="preserve">Furnace – Natural Gas **1,2 </t>
  </si>
  <si>
    <t>Primary Heating and Cooling System</t>
  </si>
  <si>
    <t xml:space="preserve">AFUE 92% (as long as not prohibited by local codes). Furnaces with ECM Motor allowed. </t>
  </si>
  <si>
    <t>Replacement Windows</t>
  </si>
  <si>
    <t>Building Shell</t>
  </si>
  <si>
    <t xml:space="preserve">ENERGY STAR for climate/region </t>
  </si>
  <si>
    <t xml:space="preserve">Envelope- Ceiling Insulation </t>
  </si>
  <si>
    <t>Furnace – LP **1,2</t>
  </si>
  <si>
    <t>Storm Windows and Storm Doors</t>
  </si>
  <si>
    <t xml:space="preserve">No minimum efficiency requirement </t>
  </si>
  <si>
    <t xml:space="preserve">Envelope- Floor Insulation </t>
  </si>
  <si>
    <t>CAC TRC Eligible?</t>
  </si>
  <si>
    <t xml:space="preserve">Furnace – Fuel Oil **1,2 </t>
  </si>
  <si>
    <t xml:space="preserve">AFUE 85% </t>
  </si>
  <si>
    <t>Movable Window Insulation</t>
  </si>
  <si>
    <t xml:space="preserve">R-3 </t>
  </si>
  <si>
    <t>Envelope - Wall Insulation</t>
  </si>
  <si>
    <t>Yes-ConEd or Central Hudson Utility Area</t>
  </si>
  <si>
    <t>Boiler - Condensing **1</t>
  </si>
  <si>
    <t xml:space="preserve">AFUE 90% </t>
  </si>
  <si>
    <t>Exterior Doors</t>
  </si>
  <si>
    <t>Regular Lookup</t>
  </si>
  <si>
    <t>Higher</t>
  </si>
  <si>
    <t>Lower</t>
  </si>
  <si>
    <t>HVAC - Central AC/HP</t>
  </si>
  <si>
    <t>Original</t>
  </si>
  <si>
    <t>New based on Column 3</t>
  </si>
  <si>
    <t>New based on Column 1</t>
  </si>
  <si>
    <t>Boiler – Hot Water **1</t>
  </si>
  <si>
    <t xml:space="preserve">Air Source Heat Pump (electric split systems) **1,2 </t>
  </si>
  <si>
    <t xml:space="preserve">14.5 SEER / 12 EER / 8.5 HSPF </t>
  </si>
  <si>
    <t>Boiler – Steam **1</t>
  </si>
  <si>
    <t xml:space="preserve">AFUE 82% (size must be matched to cumulative capacity of connected radiators, per Institute of Boilers &amp; Radiator Mfrs (IBR) standards) </t>
  </si>
  <si>
    <t xml:space="preserve">Ground Source Heat Pump **1,2 </t>
  </si>
  <si>
    <t xml:space="preserve">ENERGY STAR Qualified (closed-loop, open-loop, or direct expansion) </t>
  </si>
  <si>
    <t>Boiler Reset Controls</t>
  </si>
  <si>
    <t>Programmed properly per manufacturer’s specifications and site conditions. Maximum price of $250.</t>
  </si>
  <si>
    <t>Wood/or Solid Fuel Pellet Stove **1</t>
  </si>
  <si>
    <t xml:space="preserve">EPA phase 2 (Solid fuel pellet stoves are exempt from EPA Phase 2) </t>
  </si>
  <si>
    <t>≤120% AMI</t>
  </si>
  <si>
    <t>Heat Pump Water Heater TRC Eligible?</t>
  </si>
  <si>
    <t xml:space="preserve">Distribution Improvements in Oil or Propane Heated Homes **1,3 </t>
  </si>
  <si>
    <t xml:space="preserve">Installed in accordance with all applicable state and local codes </t>
  </si>
  <si>
    <t>Distribution Improvements (NG or Electricity Heated Homes) **1,3</t>
  </si>
  <si>
    <t>Installed in accordance with all applicable state and local codes.</t>
  </si>
  <si>
    <t>Duct Sealing **1</t>
  </si>
  <si>
    <t xml:space="preserve">UL 181B Mastic or other permanent sealant; use of duct tape is disallowed </t>
  </si>
  <si>
    <t>Solar Thermal **1</t>
  </si>
  <si>
    <t xml:space="preserve">OG-300 certification from SRCC. SF 0.5. Warranty: 10 years-collector, 6 years-storage tank. 2 years-control. 1 year-piping and parts. </t>
  </si>
  <si>
    <t>&gt; 120% AMI</t>
  </si>
  <si>
    <t>Pipe Insulation - Natural Gas **1</t>
  </si>
  <si>
    <t xml:space="preserve">Water Heater - Natural Gas </t>
  </si>
  <si>
    <t xml:space="preserve">Water Heater </t>
  </si>
  <si>
    <t xml:space="preserve">&lt;51 gallon EF.63 / &gt;51 gallon EF.53 </t>
  </si>
  <si>
    <t>Pipe Insulation - Electric **1</t>
  </si>
  <si>
    <t>Water Heater - Natural Gas, Instantaneous</t>
  </si>
  <si>
    <t xml:space="preserve">Instantaneous: EF .78 </t>
  </si>
  <si>
    <t>LED TRC Eligible?</t>
  </si>
  <si>
    <t xml:space="preserve">Central Air Conditioner (split system) **1,4 </t>
  </si>
  <si>
    <t xml:space="preserve">AHRI Certificate Required. 14.5 SEER / 12 EER. Except in Con Edison and Central Hudson electric territory, this measure is subject to site-specific analysis and pre-approval by CSG in order to determine eligibility. </t>
  </si>
  <si>
    <t xml:space="preserve">Water Heater - Electric </t>
  </si>
  <si>
    <t xml:space="preserve">EF .93 </t>
  </si>
  <si>
    <t>≤</t>
  </si>
  <si>
    <t>Yes-on the Eligible LED list</t>
  </si>
  <si>
    <t>Programmable Thermostat **1</t>
  </si>
  <si>
    <t xml:space="preserve">5+2 day programmable thermostat. Limited to one thermostat installed per unit. </t>
  </si>
  <si>
    <t xml:space="preserve">Hot Water Tank Insulation - Natural Gas or Electric </t>
  </si>
  <si>
    <t xml:space="preserve">R-10 </t>
  </si>
  <si>
    <t>≥</t>
  </si>
  <si>
    <t xml:space="preserve">Insulation (attic, wall, floor, band joist, basement, crawl space) </t>
  </si>
  <si>
    <t>Must be accompanied by blower door assisted air sealing per BPI and program guidelines.  Those measures falling outside of the "Program Rules for Insulation Policy" must pass the "TRC Screening Tool" (see tab below).</t>
  </si>
  <si>
    <t xml:space="preserve">Dishwasher </t>
  </si>
  <si>
    <t>Appliances &amp; Lighting</t>
  </si>
  <si>
    <t xml:space="preserve">ENERGY STAR Qualified </t>
  </si>
  <si>
    <t>Fee</t>
  </si>
  <si>
    <t xml:space="preserve">Air Sealing </t>
  </si>
  <si>
    <t xml:space="preserve">Supervised by professional; blower door assisted per BPI and program guidelines </t>
  </si>
  <si>
    <t xml:space="preserve">Clothes washer </t>
  </si>
  <si>
    <t xml:space="preserve">Water Heater - Propane or Oil </t>
  </si>
  <si>
    <t>LEDs **5</t>
  </si>
  <si>
    <t>Water Heater - Propane or Oil, Instantaneous</t>
  </si>
  <si>
    <t>Light Fixtures **5</t>
  </si>
  <si>
    <t xml:space="preserve">ENERGY STAR Qualified for compact fluorescent, or electronic ballast for fluorescent tubes </t>
  </si>
  <si>
    <t xml:space="preserve">Water Heater - Indirect-Fired Tank </t>
  </si>
  <si>
    <t xml:space="preserve">UL Approved </t>
  </si>
  <si>
    <t xml:space="preserve">Smoke Detectors, Radon Detectors, and CO Detectors </t>
  </si>
  <si>
    <t>Health and Safety</t>
  </si>
  <si>
    <t xml:space="preserve">Hard wired or battery operated </t>
  </si>
  <si>
    <t xml:space="preserve">Hot Water Tank Insulation – Oil or Propane </t>
  </si>
  <si>
    <t xml:space="preserve">Ventilation Fans (Whole house fans or similar attic exhaust fans are not eligible) </t>
  </si>
  <si>
    <t xml:space="preserve">ENERGY STAR Qualified (must vent to exterior of building shell) </t>
  </si>
  <si>
    <t>Heat Pump Water Heater</t>
  </si>
  <si>
    <t>Subject to site-specific TRC analysis and pre-approval by CSG in order to determine eligibility.  See "TRC Screening Tool" tab.</t>
  </si>
  <si>
    <t xml:space="preserve">Repairs/upgrades to heating and/or DHW systems to correct spillage, inadequate draft, CO failures </t>
  </si>
  <si>
    <t xml:space="preserve">Per code and/or manufacturer specifications, as appropriate </t>
  </si>
  <si>
    <t xml:space="preserve">Faucet Aerator </t>
  </si>
  <si>
    <t xml:space="preserve">Conservation </t>
  </si>
  <si>
    <t xml:space="preserve">Measures to provide sufficient combustion air and prevent CAZ depressurization, spillage or inadequate draft </t>
  </si>
  <si>
    <t xml:space="preserve">Allowed when BPI-required combustion safety tests indicate problem(s) with CAZ depressurization, draft or spillage, per BPI standards </t>
  </si>
  <si>
    <t xml:space="preserve">Low Flow Showerhead </t>
  </si>
  <si>
    <t xml:space="preserve">Maximum flow rate of 1.5 gallons per minute. Aerating type showerheads not eligible. </t>
  </si>
  <si>
    <t xml:space="preserve">Gas leak repair </t>
  </si>
  <si>
    <t xml:space="preserve">Repaired in compliance with applicable codes </t>
  </si>
  <si>
    <t>Refrigerator **5</t>
  </si>
  <si>
    <t xml:space="preserve">Appliances &amp; Lighting </t>
  </si>
  <si>
    <t xml:space="preserve">ENERGY STAR Qualified. Existing refrigerators must be greater than 10 years old to be eligible for replacement. </t>
  </si>
  <si>
    <t xml:space="preserve">Dry vent repair </t>
  </si>
  <si>
    <t>Freezer **5</t>
  </si>
  <si>
    <t xml:space="preserve">Heat/Energy Recovery Ventilator </t>
  </si>
  <si>
    <t>Dehumidifier **5</t>
  </si>
  <si>
    <t xml:space="preserve">Gas Oven Replacements, venting repairs and repairs to reduce carbon monoxide </t>
  </si>
  <si>
    <t xml:space="preserve">UL Listed Gas Ovens </t>
  </si>
  <si>
    <t>Room Air Conditioner **5</t>
  </si>
  <si>
    <t>Other</t>
  </si>
  <si>
    <t>CFLs **5</t>
  </si>
  <si>
    <t>Please refer to the Contractor Support Site portal for a list of eligible LEDs.</t>
  </si>
  <si>
    <t>Project Information</t>
  </si>
  <si>
    <t>$150 Processing Fee Financed?</t>
  </si>
  <si>
    <t>Total Cost of Project</t>
  </si>
  <si>
    <t>Customer Information</t>
  </si>
  <si>
    <t>NYSERDA PV Incentive</t>
  </si>
  <si>
    <t>Name:</t>
  </si>
  <si>
    <t>Annual kWh Produced by System</t>
  </si>
  <si>
    <t>Address:</t>
  </si>
  <si>
    <t>Customer Electric Utility</t>
  </si>
  <si>
    <t>City:</t>
  </si>
  <si>
    <t>Customer Contribution</t>
  </si>
  <si>
    <t>State:</t>
  </si>
  <si>
    <t>Preapproved Interest Rate</t>
  </si>
  <si>
    <t>Zip:</t>
  </si>
  <si>
    <t>Annual Value of kWh Generated (Estimated)</t>
  </si>
  <si>
    <t>PV Installer/Contractor Information</t>
  </si>
  <si>
    <t>Average Measure Life (Years)</t>
  </si>
  <si>
    <t>Loan Eligibilitity Criteria</t>
  </si>
  <si>
    <t>On-Bill Recovery Loan</t>
  </si>
  <si>
    <t>Smart Energy Loan - AutoPay</t>
  </si>
  <si>
    <t>Smart Energy Loan - By Mail</t>
  </si>
  <si>
    <t>5 Year</t>
  </si>
  <si>
    <t>10 Year</t>
  </si>
  <si>
    <t>15 Year</t>
  </si>
  <si>
    <t>SIR</t>
  </si>
  <si>
    <t>Required Customer Contribution</t>
  </si>
  <si>
    <t>-or-</t>
  </si>
  <si>
    <t>Required FY Savings</t>
  </si>
  <si>
    <t>LoanPrincipal Compliance Value</t>
  </si>
  <si>
    <t xml:space="preserve"> Savings Compliance value</t>
  </si>
  <si>
    <t>Cash Flow Eligibility</t>
  </si>
  <si>
    <t xml:space="preserve">Loans &gt;$13,000 Payback Must be &lt;=15 Years  </t>
  </si>
  <si>
    <r>
      <rPr>
        <b/>
        <sz val="10"/>
        <color theme="1"/>
        <rFont val="Times New Roman"/>
        <family val="1"/>
      </rPr>
      <t>OBR-</t>
    </r>
    <r>
      <rPr>
        <sz val="10"/>
        <color theme="1"/>
        <rFont val="Times New Roman"/>
        <family val="1"/>
      </rPr>
      <t xml:space="preserve"> 1/12th Rule                                                   </t>
    </r>
    <r>
      <rPr>
        <b/>
        <sz val="10"/>
        <color theme="1"/>
        <rFont val="Times New Roman"/>
        <family val="1"/>
      </rPr>
      <t xml:space="preserve">Smart Energy- </t>
    </r>
    <r>
      <rPr>
        <sz val="10"/>
        <color theme="1"/>
        <rFont val="Times New Roman"/>
        <family val="1"/>
      </rPr>
      <t xml:space="preserve">loan term &lt;= average measure life </t>
    </r>
  </si>
  <si>
    <t>LoanPrincipal Compliance Value (1/12)</t>
  </si>
  <si>
    <t xml:space="preserve"> FY Savings Compliance value (1/12)</t>
  </si>
  <si>
    <t>Monthly Cash flow (1/12)</t>
  </si>
  <si>
    <t>LoanPrincipal Compliance Value (Payback)</t>
  </si>
  <si>
    <t xml:space="preserve"> FY Savings Compliance value (Payback)</t>
  </si>
  <si>
    <t>Payback Period</t>
  </si>
  <si>
    <t>PV Installer/Contractor affirms the Loan Type and Loan Term below reflect the customer's desired loan selection.</t>
  </si>
  <si>
    <t>Loan Calculator</t>
  </si>
  <si>
    <t>Loan Information</t>
  </si>
  <si>
    <t>Loan Amount (Above)</t>
  </si>
  <si>
    <t xml:space="preserve">Term in Years    </t>
  </si>
  <si>
    <t>Interest</t>
  </si>
  <si>
    <t>Payment Information</t>
  </si>
  <si>
    <t>Monthly Payment</t>
  </si>
  <si>
    <t>Total Invested</t>
  </si>
  <si>
    <t>Interest Accrued</t>
  </si>
  <si>
    <t>Savings After Improvement</t>
  </si>
  <si>
    <t>Dollar Savings</t>
  </si>
  <si>
    <t>Loan Payment Amount</t>
  </si>
  <si>
    <t>Net</t>
  </si>
  <si>
    <t>Project Lifetime Energy Savings</t>
  </si>
  <si>
    <t>Simple Payback Period (Years)</t>
  </si>
  <si>
    <t>Monthly Loan Divided by Savings</t>
  </si>
  <si>
    <t>v.2020.1</t>
  </si>
  <si>
    <t>Notes</t>
  </si>
  <si>
    <t>PV Installer/Contractor Notes</t>
  </si>
  <si>
    <t>NYSERDA Notes</t>
  </si>
  <si>
    <t>NYSERDA Project Number</t>
  </si>
  <si>
    <t xml:space="preserve">Reviewed by </t>
  </si>
  <si>
    <t>Central Hudson</t>
  </si>
  <si>
    <t>ConEd NYC</t>
  </si>
  <si>
    <t>ConEd Westchester</t>
  </si>
  <si>
    <t>National Grid Zone A</t>
  </si>
  <si>
    <t>National Grid Zone B</t>
  </si>
  <si>
    <t>National Grid Zone C</t>
  </si>
  <si>
    <t>National Grid Zone D</t>
  </si>
  <si>
    <t>National Grid Zone E</t>
  </si>
  <si>
    <t>National Grid Zone F</t>
  </si>
  <si>
    <t>NYSEG East (Zones F)</t>
  </si>
  <si>
    <t>NYSEG Lower Hudson (Zone G-I)</t>
  </si>
  <si>
    <t>NYSEG West (Zones A-E)</t>
  </si>
  <si>
    <t>O&amp;R</t>
  </si>
  <si>
    <t>PSEG Long Island</t>
  </si>
  <si>
    <t>RG&amp;E</t>
  </si>
  <si>
    <t>Electric Utility Name Lookup</t>
  </si>
  <si>
    <t xml:space="preserve"> </t>
  </si>
  <si>
    <t>Natural Gas List</t>
  </si>
  <si>
    <t>ZIP Code List</t>
  </si>
  <si>
    <t>County List</t>
  </si>
  <si>
    <t>Central Hudson Gas and Electric</t>
  </si>
  <si>
    <t>00501</t>
  </si>
  <si>
    <t>Albany</t>
  </si>
  <si>
    <t>Consolidated Edison</t>
  </si>
  <si>
    <t>00544</t>
  </si>
  <si>
    <t>Allegany</t>
  </si>
  <si>
    <t>National Grid</t>
  </si>
  <si>
    <t>National Fuel Gas Distribution</t>
  </si>
  <si>
    <t>06390</t>
  </si>
  <si>
    <t>Bronx</t>
  </si>
  <si>
    <t>NYS Electric and Gas</t>
  </si>
  <si>
    <t>New York State Electric and Gas</t>
  </si>
  <si>
    <t>Broome</t>
  </si>
  <si>
    <t>Orange and Rockland Utilities</t>
  </si>
  <si>
    <t>Orange and Rockland</t>
  </si>
  <si>
    <t>National Grid - Long Island</t>
  </si>
  <si>
    <t>Cattaraugus</t>
  </si>
  <si>
    <t>Rochester Gas and Electric</t>
  </si>
  <si>
    <t>National Grid - NYC</t>
  </si>
  <si>
    <t>Cayuga</t>
  </si>
  <si>
    <t>Long Island Power Authority</t>
  </si>
  <si>
    <t>Chautauqua</t>
  </si>
  <si>
    <t>Chemung</t>
  </si>
  <si>
    <t>Chenango</t>
  </si>
  <si>
    <t>Clinton</t>
  </si>
  <si>
    <t>Columbia</t>
  </si>
  <si>
    <t>Cortland</t>
  </si>
  <si>
    <t>Delaware</t>
  </si>
  <si>
    <t>Dutchess</t>
  </si>
  <si>
    <t>Erie</t>
  </si>
  <si>
    <t>Essex</t>
  </si>
  <si>
    <t>Franklin</t>
  </si>
  <si>
    <t>Fulton</t>
  </si>
  <si>
    <t>Genesee</t>
  </si>
  <si>
    <t>Greene</t>
  </si>
  <si>
    <t>Hamilton</t>
  </si>
  <si>
    <t>Herkimer</t>
  </si>
  <si>
    <t>Jefferson</t>
  </si>
  <si>
    <t>Kings</t>
  </si>
  <si>
    <t>Lewis</t>
  </si>
  <si>
    <t>Livingston</t>
  </si>
  <si>
    <t>Madison</t>
  </si>
  <si>
    <t>Monroe</t>
  </si>
  <si>
    <t>Montgomery</t>
  </si>
  <si>
    <t>Nassau</t>
  </si>
  <si>
    <t>New York</t>
  </si>
  <si>
    <t>Niagara</t>
  </si>
  <si>
    <t>Oneida</t>
  </si>
  <si>
    <t>Onondaga</t>
  </si>
  <si>
    <t>Ontario</t>
  </si>
  <si>
    <t>Orange</t>
  </si>
  <si>
    <t>Orleans</t>
  </si>
  <si>
    <t>Oswego</t>
  </si>
  <si>
    <t>Otsego</t>
  </si>
  <si>
    <t>Putnam</t>
  </si>
  <si>
    <t>Queens</t>
  </si>
  <si>
    <t>Rensselaer</t>
  </si>
  <si>
    <t>Richmond</t>
  </si>
  <si>
    <t>Rockland</t>
  </si>
  <si>
    <t>Saratoga</t>
  </si>
  <si>
    <t>Schenectady</t>
  </si>
  <si>
    <t>Schoharie</t>
  </si>
  <si>
    <t>Schuyler</t>
  </si>
  <si>
    <t>Seneca</t>
  </si>
  <si>
    <t>St. Lawrence</t>
  </si>
  <si>
    <t>Steuben</t>
  </si>
  <si>
    <t>Suffolk</t>
  </si>
  <si>
    <t>Sullivan</t>
  </si>
  <si>
    <t>Tioga</t>
  </si>
  <si>
    <t>Tompkins</t>
  </si>
  <si>
    <t>Ulster</t>
  </si>
  <si>
    <t>Warren</t>
  </si>
  <si>
    <t>Washington</t>
  </si>
  <si>
    <t>Wayne</t>
  </si>
  <si>
    <t>Westchester</t>
  </si>
  <si>
    <t>Wyoming</t>
  </si>
  <si>
    <t>Yates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</si>
</sst>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
    <numFmt numFmtId="167" formatCode="&quot;$&quot;#,##0.00_);[Red]\(&quot;$&quot;#,##0.00\);&quot;&quot;"/>
    <numFmt numFmtId="168" formatCode="#,##0_);[Red]\(#,##0\);&quot;&quot;"/>
    <numFmt numFmtId="169" formatCode="0.0"/>
    <numFmt numFmtId="170" formatCode="&quot;$&quot;#,##0.000;[Red]&quot;$&quot;#,##0.000"/>
    <numFmt numFmtId="171" formatCode="&quot;$&quot;#,##0.0000;[Red]&quot;$&quot;#,##0.0000"/>
    <numFmt numFmtId="172" formatCode="&quot;$&quot;#,##0.00;[Red]&quot;$&quot;#,##0.00"/>
  </numFmts>
  <fonts count="45">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sz val="12"/>
      <color rgb="FF000000"/>
      <name val="Times New Roman"/>
      <family val="1"/>
    </font>
    <font>
      <sz val="10"/>
      <color theme="1"/>
      <name val="Times New Roman"/>
      <family val="1"/>
    </font>
    <font>
      <b/>
      <sz val="10"/>
      <color theme="1"/>
      <name val="Times New Roman"/>
      <family val="1"/>
    </font>
    <font>
      <sz val="12"/>
      <color rgb="FFFF0000"/>
      <name val="Times New Roman"/>
      <family val="1"/>
    </font>
    <font>
      <sz val="9"/>
      <name val="Geneva"/>
      <family val="2"/>
    </font>
    <font>
      <sz val="9"/>
      <color indexed="12"/>
      <name val="Geneva"/>
      <family val="2"/>
    </font>
    <font>
      <b/>
      <sz val="9"/>
      <color indexed="12"/>
      <name val="Geneva"/>
      <family val="2"/>
    </font>
    <font>
      <sz val="10"/>
      <name val="Arial"/>
      <family val="2"/>
    </font>
    <font>
      <sz val="11"/>
      <color indexed="8"/>
      <name val="Calibri"/>
      <family val="2"/>
    </font>
    <font>
      <u/>
      <sz val="11"/>
      <color theme="10"/>
      <name val="Calibri"/>
      <family val="2"/>
    </font>
    <font>
      <sz val="9"/>
      <color indexed="10"/>
      <name val="Geneva"/>
      <family val="2"/>
    </font>
    <font>
      <sz val="10"/>
      <name val="Geneva"/>
      <family val="2"/>
    </font>
    <font>
      <sz val="10"/>
      <color indexed="62"/>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6"/>
      <color theme="1"/>
      <name val="Calibri"/>
      <family val="2"/>
      <scheme val="minor"/>
    </font>
    <font>
      <b/>
      <sz val="16"/>
      <color theme="1"/>
      <name val="Calibri"/>
      <family val="2"/>
      <scheme val="minor"/>
    </font>
    <font>
      <sz val="16"/>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u/>
      <sz val="12"/>
      <color theme="1"/>
      <name val="Times New Roman"/>
      <family val="1"/>
    </font>
    <font>
      <b/>
      <sz val="18"/>
      <color theme="1"/>
      <name val="Times New Roman"/>
      <family val="1"/>
    </font>
    <font>
      <b/>
      <sz val="11"/>
      <color theme="1"/>
      <name val="Calibri"/>
      <family val="2"/>
      <scheme val="minor"/>
    </font>
    <font>
      <b/>
      <u val="singleAccounting"/>
      <sz val="11"/>
      <color theme="1"/>
      <name val="Calibri"/>
      <family val="2"/>
      <scheme val="minor"/>
    </font>
    <font>
      <b/>
      <u/>
      <sz val="11"/>
      <color theme="1"/>
      <name val="Calibri"/>
      <family val="2"/>
      <scheme val="minor"/>
    </font>
  </fonts>
  <fills count="3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indexed="27"/>
        <bgColor indexed="64"/>
      </patternFill>
    </fill>
    <fill>
      <patternFill patternType="solid">
        <fgColor indexed="26"/>
      </patternFill>
    </fill>
    <fill>
      <patternFill patternType="solid">
        <fgColor indexed="13"/>
        <bgColor indexed="64"/>
      </patternFill>
    </fill>
    <fill>
      <patternFill patternType="solid">
        <fgColor indexed="2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bottom/>
      <diagonal/>
    </border>
    <border>
      <left style="thin">
        <color indexed="22"/>
      </left>
      <right/>
      <top/>
      <bottom style="thin">
        <color indexed="22"/>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style="thin">
        <color indexed="64"/>
      </left>
      <right/>
      <top/>
      <bottom style="hair">
        <color indexed="64"/>
      </bottom>
      <diagonal/>
    </border>
    <border>
      <left/>
      <right/>
      <top style="thin">
        <color indexed="23"/>
      </top>
      <bottom style="thin">
        <color indexed="12"/>
      </bottom>
      <diagonal/>
    </border>
    <border>
      <left/>
      <right/>
      <top style="thin">
        <color indexed="21"/>
      </top>
      <bottom/>
      <diagonal/>
    </border>
    <border>
      <left style="hair">
        <color indexed="64"/>
      </left>
      <right/>
      <top/>
      <bottom style="hair">
        <color indexed="64"/>
      </bottom>
      <diagonal/>
    </border>
    <border>
      <left style="medium">
        <color indexed="64"/>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8"/>
      </bottom>
      <diagonal/>
    </border>
  </borders>
  <cellStyleXfs count="92">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0" fontId="9" fillId="0" borderId="34" applyFont="0" applyFill="0" applyBorder="0" applyAlignment="0" applyProtection="0">
      <alignment horizontal="right"/>
    </xf>
    <xf numFmtId="3" fontId="10" fillId="0" borderId="0" applyNumberFormat="0" applyFill="0" applyBorder="0" applyAlignment="0" applyProtection="0"/>
    <xf numFmtId="3" fontId="11" fillId="0" borderId="0" applyNumberFormat="0" applyFill="0" applyBorder="0" applyAlignment="0" applyProtection="0"/>
    <xf numFmtId="166" fontId="9" fillId="0" borderId="35" applyNumberFormat="0" applyFont="0" applyFill="0" applyAlignment="0">
      <protection locked="0"/>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7" fontId="12" fillId="0" borderId="0" applyFont="0" applyBorder="0" applyAlignment="0">
      <alignment horizontal="center"/>
    </xf>
    <xf numFmtId="167" fontId="12" fillId="0" borderId="0" applyFont="0" applyBorder="0" applyAlignment="0">
      <alignment horizontal="center"/>
    </xf>
    <xf numFmtId="0" fontId="14" fillId="0" borderId="0" applyNumberFormat="0" applyFill="0" applyBorder="0" applyAlignment="0" applyProtection="0">
      <alignment vertical="top"/>
      <protection locked="0"/>
    </xf>
    <xf numFmtId="4" fontId="10" fillId="6" borderId="36" applyNumberFormat="0" applyFont="0" applyBorder="0" applyAlignment="0" applyProtection="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7" borderId="37" applyNumberFormat="0" applyFont="0" applyAlignment="0" applyProtection="0"/>
    <xf numFmtId="168" fontId="12" fillId="0" borderId="26" applyFont="0" applyFill="0" applyBorder="0" applyAlignment="0" applyProtection="0">
      <alignment horizontal="center"/>
    </xf>
    <xf numFmtId="168" fontId="12" fillId="0" borderId="26" applyFont="0" applyFill="0" applyBorder="0" applyAlignment="0" applyProtection="0">
      <alignment horizontal="center"/>
    </xf>
    <xf numFmtId="3" fontId="9" fillId="8" borderId="36" applyNumberFormat="0" applyFont="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10" fontId="9" fillId="9" borderId="0" applyNumberFormat="0" applyFont="0" applyBorder="0" applyAlignment="0" applyProtection="0"/>
    <xf numFmtId="3" fontId="15" fillId="0" borderId="38" applyNumberFormat="0" applyFill="0" applyBorder="0" applyAlignment="0" applyProtection="0">
      <protection locked="0"/>
    </xf>
    <xf numFmtId="169" fontId="10" fillId="0" borderId="39" applyNumberFormat="0" applyFont="0" applyFill="0" applyAlignment="0" applyProtection="0"/>
    <xf numFmtId="3" fontId="9" fillId="0" borderId="40" applyNumberFormat="0" applyFont="0" applyFill="0" applyAlignment="0" applyProtection="0">
      <alignment horizontal="right"/>
    </xf>
    <xf numFmtId="0" fontId="16" fillId="0" borderId="41" applyNumberFormat="0" applyFont="0" applyFill="0" applyAlignment="0">
      <protection locked="0"/>
    </xf>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7" borderId="0" applyNumberFormat="0" applyBorder="0" applyAlignment="0" applyProtection="0"/>
    <xf numFmtId="0" fontId="21" fillId="11" borderId="0" applyNumberFormat="0" applyBorder="0" applyAlignment="0" applyProtection="0"/>
    <xf numFmtId="0" fontId="22" fillId="28" borderId="43" applyNumberFormat="0" applyAlignment="0" applyProtection="0"/>
    <xf numFmtId="0" fontId="23" fillId="29" borderId="44" applyNumberFormat="0" applyAlignment="0" applyProtection="0"/>
    <xf numFmtId="0" fontId="24" fillId="0" borderId="0" applyNumberFormat="0" applyFill="0" applyBorder="0" applyAlignment="0" applyProtection="0"/>
    <xf numFmtId="0" fontId="25" fillId="12" borderId="0" applyNumberFormat="0" applyBorder="0" applyAlignment="0" applyProtection="0"/>
    <xf numFmtId="0" fontId="26" fillId="0" borderId="45" applyNumberFormat="0" applyFill="0" applyAlignment="0" applyProtection="0"/>
    <xf numFmtId="0" fontId="27" fillId="0" borderId="46" applyNumberFormat="0" applyFill="0" applyAlignment="0" applyProtection="0"/>
    <xf numFmtId="0" fontId="28" fillId="0" borderId="47" applyNumberFormat="0" applyFill="0" applyAlignment="0" applyProtection="0"/>
    <xf numFmtId="0" fontId="28" fillId="0" borderId="0" applyNumberFormat="0" applyFill="0" applyBorder="0" applyAlignment="0" applyProtection="0"/>
    <xf numFmtId="0" fontId="17" fillId="15" borderId="43" applyNumberFormat="0" applyAlignment="0" applyProtection="0"/>
    <xf numFmtId="0" fontId="29" fillId="0" borderId="48" applyNumberFormat="0" applyFill="0" applyAlignment="0" applyProtection="0"/>
    <xf numFmtId="0" fontId="30" fillId="30" borderId="0" applyNumberFormat="0" applyBorder="0" applyAlignment="0" applyProtection="0"/>
    <xf numFmtId="0" fontId="31" fillId="28" borderId="49" applyNumberFormat="0" applyAlignment="0" applyProtection="0"/>
    <xf numFmtId="0" fontId="32" fillId="0" borderId="0" applyNumberFormat="0" applyFill="0" applyBorder="0" applyAlignment="0" applyProtection="0"/>
    <xf numFmtId="0" fontId="33" fillId="0" borderId="50" applyNumberFormat="0" applyFill="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1" applyFont="1" applyAlignment="1" applyProtection="1">
      <alignment vertical="center"/>
      <protection hidden="1"/>
    </xf>
    <xf numFmtId="2" fontId="2" fillId="0" borderId="0" xfId="1" applyNumberFormat="1" applyFont="1" applyAlignment="1" applyProtection="1">
      <alignment vertical="center"/>
      <protection hidden="1"/>
    </xf>
    <xf numFmtId="8" fontId="2" fillId="0" borderId="0" xfId="1" applyNumberFormat="1" applyFont="1" applyAlignment="1" applyProtection="1">
      <alignment vertical="center"/>
      <protection hidden="1"/>
    </xf>
    <xf numFmtId="164" fontId="2" fillId="0" borderId="0" xfId="1" applyNumberFormat="1" applyFont="1" applyAlignment="1" applyProtection="1">
      <alignment vertical="center"/>
      <protection hidden="1"/>
    </xf>
    <xf numFmtId="0" fontId="2" fillId="0" borderId="4" xfId="1" applyFont="1" applyBorder="1" applyAlignment="1" applyProtection="1">
      <alignment vertical="center"/>
      <protection hidden="1"/>
    </xf>
    <xf numFmtId="0" fontId="2" fillId="0" borderId="5" xfId="1" applyFont="1" applyBorder="1" applyAlignment="1" applyProtection="1">
      <alignment vertical="center"/>
      <protection hidden="1"/>
    </xf>
    <xf numFmtId="0" fontId="2" fillId="0" borderId="6" xfId="1" applyFont="1" applyBorder="1" applyAlignment="1" applyProtection="1">
      <alignment vertical="center"/>
      <protection hidden="1"/>
    </xf>
    <xf numFmtId="0" fontId="2" fillId="0" borderId="8" xfId="1" applyFont="1" applyBorder="1" applyAlignment="1" applyProtection="1">
      <alignment vertical="center"/>
      <protection hidden="1"/>
    </xf>
    <xf numFmtId="164" fontId="2" fillId="2" borderId="7" xfId="1" applyNumberFormat="1" applyFont="1" applyFill="1" applyBorder="1" applyAlignment="1" applyProtection="1">
      <alignment horizontal="center" vertical="center"/>
      <protection locked="0" hidden="1"/>
    </xf>
    <xf numFmtId="164" fontId="2" fillId="0" borderId="8" xfId="1" applyNumberFormat="1" applyFont="1" applyFill="1" applyBorder="1" applyAlignment="1" applyProtection="1">
      <alignment horizontal="center" vertical="center"/>
      <protection hidden="1"/>
    </xf>
    <xf numFmtId="164" fontId="2" fillId="0" borderId="0" xfId="1" applyNumberFormat="1" applyFont="1" applyBorder="1" applyAlignment="1" applyProtection="1">
      <alignment horizontal="center" vertical="center"/>
      <protection hidden="1"/>
    </xf>
    <xf numFmtId="0" fontId="2" fillId="0" borderId="8" xfId="1" applyFont="1" applyFill="1" applyBorder="1" applyAlignment="1" applyProtection="1">
      <alignment vertical="center"/>
      <protection hidden="1"/>
    </xf>
    <xf numFmtId="0" fontId="2" fillId="0" borderId="0" xfId="1" applyFont="1" applyFill="1" applyBorder="1" applyAlignment="1" applyProtection="1">
      <alignment vertical="center"/>
      <protection hidden="1"/>
    </xf>
    <xf numFmtId="0" fontId="2" fillId="0" borderId="4" xfId="1" applyFont="1" applyBorder="1" applyAlignment="1" applyProtection="1">
      <alignment vertical="center" wrapText="1"/>
      <protection hidden="1"/>
    </xf>
    <xf numFmtId="0" fontId="2" fillId="0" borderId="10" xfId="1" applyFont="1" applyBorder="1" applyAlignment="1" applyProtection="1">
      <alignment vertical="center"/>
      <protection hidden="1"/>
    </xf>
    <xf numFmtId="0" fontId="2" fillId="0" borderId="11" xfId="1" applyFont="1" applyBorder="1" applyAlignment="1" applyProtection="1">
      <alignment horizontal="center" vertical="center"/>
      <protection hidden="1"/>
    </xf>
    <xf numFmtId="0" fontId="2" fillId="0" borderId="12" xfId="1" applyFont="1" applyBorder="1" applyAlignment="1" applyProtection="1">
      <alignment horizontal="center" vertical="center"/>
      <protection hidden="1"/>
    </xf>
    <xf numFmtId="164" fontId="2" fillId="0" borderId="4" xfId="1" applyNumberFormat="1" applyFont="1" applyBorder="1" applyAlignment="1" applyProtection="1">
      <alignment vertical="center"/>
      <protection hidden="1"/>
    </xf>
    <xf numFmtId="0" fontId="2" fillId="0" borderId="6" xfId="1" applyFont="1" applyBorder="1" applyAlignment="1" applyProtection="1">
      <alignment horizontal="center" vertical="center"/>
      <protection hidden="1"/>
    </xf>
    <xf numFmtId="164" fontId="4" fillId="2" borderId="7" xfId="1" applyNumberFormat="1" applyFont="1" applyFill="1" applyBorder="1" applyAlignment="1" applyProtection="1">
      <alignment horizontal="center" vertical="center"/>
      <protection locked="0" hidden="1"/>
    </xf>
    <xf numFmtId="0" fontId="2" fillId="0" borderId="11" xfId="1" applyFont="1" applyBorder="1" applyAlignment="1" applyProtection="1">
      <alignment vertical="center"/>
      <protection hidden="1"/>
    </xf>
    <xf numFmtId="0" fontId="2" fillId="0" borderId="12" xfId="1" applyFont="1" applyBorder="1" applyAlignment="1" applyProtection="1">
      <alignment vertical="center"/>
      <protection hidden="1"/>
    </xf>
    <xf numFmtId="10" fontId="2" fillId="0" borderId="0" xfId="1" applyNumberFormat="1" applyFont="1" applyAlignment="1" applyProtection="1">
      <alignment vertical="center"/>
      <protection hidden="1"/>
    </xf>
    <xf numFmtId="10" fontId="2" fillId="0" borderId="0" xfId="2" applyNumberFormat="1" applyFont="1" applyFill="1" applyBorder="1" applyAlignment="1" applyProtection="1">
      <alignment vertical="center"/>
      <protection hidden="1"/>
    </xf>
    <xf numFmtId="0" fontId="2" fillId="0" borderId="18" xfId="1" applyFont="1" applyBorder="1" applyAlignment="1" applyProtection="1">
      <alignment horizontal="center" vertical="center"/>
      <protection hidden="1"/>
    </xf>
    <xf numFmtId="0" fontId="2" fillId="0" borderId="19" xfId="1" applyFont="1" applyBorder="1" applyAlignment="1" applyProtection="1">
      <alignment horizontal="center" vertical="center"/>
      <protection hidden="1"/>
    </xf>
    <xf numFmtId="0" fontId="2" fillId="0" borderId="20" xfId="1" applyFont="1" applyBorder="1" applyAlignment="1" applyProtection="1">
      <alignment horizontal="center" vertical="center"/>
      <protection hidden="1"/>
    </xf>
    <xf numFmtId="0" fontId="2" fillId="0" borderId="21" xfId="1" applyFont="1" applyBorder="1" applyAlignment="1" applyProtection="1">
      <alignment horizontal="center" vertical="center"/>
      <protection hidden="1"/>
    </xf>
    <xf numFmtId="0" fontId="2" fillId="0" borderId="17" xfId="1" applyFont="1" applyBorder="1" applyAlignment="1" applyProtection="1">
      <alignment vertical="center"/>
      <protection hidden="1"/>
    </xf>
    <xf numFmtId="0" fontId="2" fillId="0" borderId="22" xfId="1" applyFont="1" applyBorder="1" applyAlignment="1" applyProtection="1">
      <alignment horizontal="center" vertical="center"/>
      <protection hidden="1"/>
    </xf>
    <xf numFmtId="0" fontId="2" fillId="0" borderId="23" xfId="1" applyFont="1" applyBorder="1" applyAlignment="1" applyProtection="1">
      <alignment horizontal="center" vertical="center"/>
      <protection hidden="1"/>
    </xf>
    <xf numFmtId="0" fontId="2" fillId="0" borderId="5" xfId="1" applyFont="1" applyBorder="1" applyAlignment="1" applyProtection="1">
      <alignment horizontal="center" vertical="center"/>
      <protection hidden="1"/>
    </xf>
    <xf numFmtId="0" fontId="3" fillId="0" borderId="17" xfId="1" applyFont="1" applyBorder="1" applyAlignment="1" applyProtection="1">
      <alignment vertical="center"/>
      <protection hidden="1"/>
    </xf>
    <xf numFmtId="2" fontId="2" fillId="0" borderId="24" xfId="1" applyNumberFormat="1" applyFont="1" applyBorder="1" applyAlignment="1" applyProtection="1">
      <alignment horizontal="center" vertical="center"/>
      <protection hidden="1"/>
    </xf>
    <xf numFmtId="2" fontId="2" fillId="0" borderId="25" xfId="1" applyNumberFormat="1" applyFont="1" applyBorder="1" applyAlignment="1" applyProtection="1">
      <alignment horizontal="center" vertical="center"/>
      <protection hidden="1"/>
    </xf>
    <xf numFmtId="2" fontId="2" fillId="0" borderId="26" xfId="1" applyNumberFormat="1" applyFont="1" applyBorder="1" applyAlignment="1" applyProtection="1">
      <alignment horizontal="center" vertical="center"/>
      <protection hidden="1"/>
    </xf>
    <xf numFmtId="2" fontId="5" fillId="0" borderId="24" xfId="1" applyNumberFormat="1" applyFont="1" applyFill="1" applyBorder="1" applyAlignment="1" applyProtection="1">
      <alignment horizontal="center" vertical="center"/>
      <protection hidden="1"/>
    </xf>
    <xf numFmtId="2" fontId="5" fillId="0" borderId="25" xfId="1" applyNumberFormat="1" applyFont="1" applyFill="1" applyBorder="1" applyAlignment="1" applyProtection="1">
      <alignment horizontal="center" vertical="center"/>
      <protection hidden="1"/>
    </xf>
    <xf numFmtId="2" fontId="5" fillId="0" borderId="26" xfId="1" applyNumberFormat="1" applyFont="1" applyFill="1" applyBorder="1" applyAlignment="1" applyProtection="1">
      <alignment horizontal="center" vertical="center"/>
      <protection hidden="1"/>
    </xf>
    <xf numFmtId="2" fontId="5" fillId="0" borderId="8" xfId="1" applyNumberFormat="1" applyFont="1" applyFill="1" applyBorder="1" applyAlignment="1" applyProtection="1">
      <alignment horizontal="center" vertical="center"/>
      <protection hidden="1"/>
    </xf>
    <xf numFmtId="0" fontId="6" fillId="0" borderId="17" xfId="1" applyFont="1" applyBorder="1" applyAlignment="1" applyProtection="1">
      <alignment horizontal="center" vertical="center" wrapText="1"/>
      <protection hidden="1"/>
    </xf>
    <xf numFmtId="165" fontId="2" fillId="0" borderId="24" xfId="1" applyNumberFormat="1" applyFont="1" applyBorder="1" applyAlignment="1" applyProtection="1">
      <alignment horizontal="center" vertical="center"/>
      <protection hidden="1"/>
    </xf>
    <xf numFmtId="165" fontId="2" fillId="0" borderId="25" xfId="1" applyNumberFormat="1" applyFont="1" applyBorder="1" applyAlignment="1" applyProtection="1">
      <alignment horizontal="center" vertical="center"/>
      <protection hidden="1"/>
    </xf>
    <xf numFmtId="165" fontId="2" fillId="0" borderId="26" xfId="1" applyNumberFormat="1" applyFont="1" applyBorder="1" applyAlignment="1" applyProtection="1">
      <alignment horizontal="center" vertical="center"/>
      <protection hidden="1"/>
    </xf>
    <xf numFmtId="165" fontId="2" fillId="0" borderId="27" xfId="1" applyNumberFormat="1" applyFont="1" applyBorder="1" applyAlignment="1" applyProtection="1">
      <alignment horizontal="center" vertical="center"/>
      <protection hidden="1"/>
    </xf>
    <xf numFmtId="0" fontId="6" fillId="0" borderId="17" xfId="1" quotePrefix="1" applyFont="1" applyBorder="1" applyAlignment="1" applyProtection="1">
      <alignment horizontal="center" vertical="center" wrapText="1"/>
      <protection hidden="1"/>
    </xf>
    <xf numFmtId="164" fontId="2" fillId="0" borderId="24" xfId="1" applyNumberFormat="1" applyFont="1" applyBorder="1" applyAlignment="1" applyProtection="1">
      <alignment horizontal="center" vertical="center"/>
      <protection hidden="1"/>
    </xf>
    <xf numFmtId="164" fontId="2" fillId="0" borderId="25" xfId="1" applyNumberFormat="1" applyFont="1" applyBorder="1" applyAlignment="1" applyProtection="1">
      <alignment horizontal="center" vertical="center"/>
      <protection hidden="1"/>
    </xf>
    <xf numFmtId="164" fontId="2" fillId="0" borderId="26" xfId="1" applyNumberFormat="1" applyFont="1" applyBorder="1" applyAlignment="1" applyProtection="1">
      <alignment horizontal="center" vertical="center"/>
      <protection hidden="1"/>
    </xf>
    <xf numFmtId="164" fontId="2" fillId="0" borderId="27" xfId="1" applyNumberFormat="1" applyFont="1" applyBorder="1" applyAlignment="1" applyProtection="1">
      <alignment horizontal="center" vertical="center"/>
      <protection hidden="1"/>
    </xf>
    <xf numFmtId="0" fontId="6" fillId="0" borderId="17" xfId="1" applyFont="1" applyBorder="1" applyAlignment="1" applyProtection="1">
      <alignment horizontal="center" vertical="center"/>
      <protection hidden="1"/>
    </xf>
    <xf numFmtId="0" fontId="6" fillId="0" borderId="17" xfId="1" applyFont="1" applyBorder="1" applyAlignment="1" applyProtection="1">
      <alignment horizontal="right" vertical="center"/>
      <protection hidden="1"/>
    </xf>
    <xf numFmtId="165" fontId="6" fillId="0" borderId="17" xfId="1" applyNumberFormat="1" applyFont="1" applyBorder="1" applyAlignment="1" applyProtection="1">
      <alignment horizontal="right" vertical="center"/>
      <protection hidden="1"/>
    </xf>
    <xf numFmtId="2" fontId="2" fillId="0" borderId="27" xfId="1" applyNumberFormat="1" applyFont="1" applyBorder="1" applyAlignment="1" applyProtection="1">
      <alignment horizontal="center" vertical="center"/>
      <protection hidden="1"/>
    </xf>
    <xf numFmtId="165" fontId="6" fillId="0" borderId="28" xfId="1" applyNumberFormat="1" applyFont="1" applyBorder="1" applyAlignment="1" applyProtection="1">
      <alignment horizontal="right" vertical="center"/>
      <protection hidden="1"/>
    </xf>
    <xf numFmtId="164" fontId="2" fillId="0" borderId="29" xfId="1" applyNumberFormat="1" applyFont="1" applyBorder="1" applyAlignment="1" applyProtection="1">
      <alignment horizontal="center" vertical="center"/>
      <protection hidden="1"/>
    </xf>
    <xf numFmtId="164" fontId="2" fillId="0" borderId="30" xfId="1" applyNumberFormat="1" applyFont="1" applyBorder="1" applyAlignment="1" applyProtection="1">
      <alignment horizontal="center" vertical="center"/>
      <protection hidden="1"/>
    </xf>
    <xf numFmtId="164" fontId="2" fillId="0" borderId="12" xfId="1" applyNumberFormat="1" applyFont="1" applyBorder="1" applyAlignment="1" applyProtection="1">
      <alignment horizontal="center" vertical="center"/>
      <protection hidden="1"/>
    </xf>
    <xf numFmtId="164" fontId="2" fillId="0" borderId="31" xfId="1" applyNumberFormat="1" applyFont="1" applyBorder="1" applyAlignment="1" applyProtection="1">
      <alignment horizontal="center" vertical="center"/>
      <protection hidden="1"/>
    </xf>
    <xf numFmtId="0" fontId="3" fillId="4" borderId="17" xfId="1" applyFont="1" applyFill="1" applyBorder="1" applyAlignment="1" applyProtection="1">
      <alignment vertical="center" wrapText="1"/>
      <protection hidden="1"/>
    </xf>
    <xf numFmtId="2" fontId="4" fillId="4" borderId="24" xfId="1" applyNumberFormat="1" applyFont="1" applyFill="1" applyBorder="1" applyAlignment="1" applyProtection="1">
      <alignment horizontal="center" vertical="center"/>
      <protection hidden="1"/>
    </xf>
    <xf numFmtId="2" fontId="4" fillId="4" borderId="25" xfId="1" applyNumberFormat="1" applyFont="1" applyFill="1" applyBorder="1" applyAlignment="1" applyProtection="1">
      <alignment horizontal="center" vertical="center"/>
      <protection hidden="1"/>
    </xf>
    <xf numFmtId="2" fontId="4" fillId="4" borderId="26" xfId="1" applyNumberFormat="1" applyFont="1" applyFill="1" applyBorder="1" applyAlignment="1" applyProtection="1">
      <alignment horizontal="center" vertical="center"/>
      <protection hidden="1"/>
    </xf>
    <xf numFmtId="2" fontId="4" fillId="4" borderId="27" xfId="1" applyNumberFormat="1" applyFont="1" applyFill="1" applyBorder="1" applyAlignment="1" applyProtection="1">
      <alignment horizontal="center" vertical="center"/>
      <protection hidden="1"/>
    </xf>
    <xf numFmtId="0" fontId="2" fillId="0" borderId="0" xfId="1" applyFont="1" applyFill="1" applyAlignment="1" applyProtection="1">
      <alignment vertical="center"/>
      <protection hidden="1"/>
    </xf>
    <xf numFmtId="0" fontId="6" fillId="4" borderId="17" xfId="1" applyFont="1" applyFill="1" applyBorder="1" applyAlignment="1" applyProtection="1">
      <alignment vertical="center" wrapText="1"/>
      <protection hidden="1"/>
    </xf>
    <xf numFmtId="2" fontId="4" fillId="4" borderId="8" xfId="1" applyNumberFormat="1" applyFont="1" applyFill="1" applyBorder="1" applyAlignment="1" applyProtection="1">
      <alignment horizontal="center" vertical="center"/>
      <protection hidden="1"/>
    </xf>
    <xf numFmtId="0" fontId="2" fillId="5" borderId="0" xfId="1" applyFont="1" applyFill="1" applyAlignment="1" applyProtection="1">
      <alignment vertical="center"/>
      <protection hidden="1"/>
    </xf>
    <xf numFmtId="0" fontId="6" fillId="4" borderId="17" xfId="1" applyFont="1" applyFill="1" applyBorder="1" applyAlignment="1" applyProtection="1">
      <alignment horizontal="center" vertical="center" wrapText="1"/>
      <protection hidden="1"/>
    </xf>
    <xf numFmtId="165" fontId="2" fillId="4" borderId="24" xfId="1" applyNumberFormat="1" applyFont="1" applyFill="1" applyBorder="1" applyAlignment="1" applyProtection="1">
      <alignment horizontal="center" vertical="center"/>
      <protection hidden="1"/>
    </xf>
    <xf numFmtId="165" fontId="2" fillId="4" borderId="26" xfId="1" applyNumberFormat="1" applyFont="1" applyFill="1" applyBorder="1" applyAlignment="1" applyProtection="1">
      <alignment horizontal="center" vertical="center"/>
      <protection hidden="1"/>
    </xf>
    <xf numFmtId="165" fontId="2" fillId="4" borderId="25" xfId="1" applyNumberFormat="1" applyFont="1" applyFill="1" applyBorder="1" applyAlignment="1" applyProtection="1">
      <alignment horizontal="center" vertical="center"/>
      <protection hidden="1"/>
    </xf>
    <xf numFmtId="165" fontId="2" fillId="4" borderId="27" xfId="1" applyNumberFormat="1" applyFont="1" applyFill="1" applyBorder="1" applyAlignment="1" applyProtection="1">
      <alignment horizontal="center" vertical="center"/>
      <protection hidden="1"/>
    </xf>
    <xf numFmtId="0" fontId="6" fillId="4" borderId="17" xfId="1" quotePrefix="1" applyFont="1" applyFill="1" applyBorder="1" applyAlignment="1" applyProtection="1">
      <alignment horizontal="center" vertical="center" wrapText="1"/>
      <protection hidden="1"/>
    </xf>
    <xf numFmtId="164" fontId="2" fillId="4" borderId="24" xfId="1" applyNumberFormat="1" applyFont="1" applyFill="1" applyBorder="1" applyAlignment="1" applyProtection="1">
      <alignment horizontal="center" vertical="center"/>
      <protection hidden="1"/>
    </xf>
    <xf numFmtId="164" fontId="2" fillId="4" borderId="26" xfId="1" applyNumberFormat="1" applyFont="1" applyFill="1" applyBorder="1" applyAlignment="1" applyProtection="1">
      <alignment horizontal="center" vertical="center"/>
      <protection hidden="1"/>
    </xf>
    <xf numFmtId="164" fontId="2" fillId="4" borderId="25" xfId="1" applyNumberFormat="1" applyFont="1" applyFill="1" applyBorder="1" applyAlignment="1" applyProtection="1">
      <alignment horizontal="center" vertical="center"/>
      <protection hidden="1"/>
    </xf>
    <xf numFmtId="164" fontId="2" fillId="4" borderId="27" xfId="1" applyNumberFormat="1" applyFont="1" applyFill="1" applyBorder="1" applyAlignment="1" applyProtection="1">
      <alignment horizontal="center" vertical="center"/>
      <protection hidden="1"/>
    </xf>
    <xf numFmtId="0" fontId="6" fillId="4" borderId="28" xfId="1" applyFont="1" applyFill="1" applyBorder="1" applyAlignment="1" applyProtection="1">
      <alignment horizontal="center" vertical="center"/>
      <protection hidden="1"/>
    </xf>
    <xf numFmtId="165" fontId="2" fillId="4" borderId="29" xfId="1" applyNumberFormat="1" applyFont="1" applyFill="1" applyBorder="1" applyAlignment="1" applyProtection="1">
      <alignment horizontal="center" vertical="center"/>
      <protection hidden="1"/>
    </xf>
    <xf numFmtId="165" fontId="2" fillId="4" borderId="32"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3" fillId="3" borderId="17" xfId="1" applyFont="1" applyFill="1" applyBorder="1" applyAlignment="1" applyProtection="1">
      <alignment horizontal="center" vertical="center" textRotation="90" wrapText="1"/>
      <protection hidden="1"/>
    </xf>
    <xf numFmtId="0" fontId="6" fillId="5" borderId="17" xfId="1" applyFont="1" applyFill="1" applyBorder="1" applyAlignment="1" applyProtection="1">
      <alignment horizontal="right" vertical="center"/>
      <protection hidden="1"/>
    </xf>
    <xf numFmtId="164" fontId="2" fillId="5" borderId="24" xfId="1" applyNumberFormat="1" applyFont="1" applyFill="1" applyBorder="1" applyAlignment="1" applyProtection="1">
      <alignment horizontal="center" vertical="center"/>
      <protection hidden="1"/>
    </xf>
    <xf numFmtId="165" fontId="6" fillId="5" borderId="17" xfId="1" applyNumberFormat="1" applyFont="1" applyFill="1" applyBorder="1" applyAlignment="1" applyProtection="1">
      <alignment horizontal="right" vertical="center"/>
      <protection hidden="1"/>
    </xf>
    <xf numFmtId="0" fontId="3" fillId="3" borderId="28" xfId="1" applyFont="1" applyFill="1" applyBorder="1" applyAlignment="1" applyProtection="1">
      <alignment horizontal="center" vertical="center" textRotation="90" wrapText="1"/>
      <protection hidden="1"/>
    </xf>
    <xf numFmtId="165" fontId="6" fillId="5" borderId="28" xfId="1" applyNumberFormat="1" applyFont="1" applyFill="1" applyBorder="1" applyAlignment="1" applyProtection="1">
      <alignment horizontal="right" vertical="center"/>
      <protection hidden="1"/>
    </xf>
    <xf numFmtId="2" fontId="2" fillId="0" borderId="29" xfId="1" applyNumberFormat="1" applyFont="1" applyBorder="1" applyAlignment="1" applyProtection="1">
      <alignment horizontal="center" vertical="center"/>
      <protection hidden="1"/>
    </xf>
    <xf numFmtId="2" fontId="4" fillId="5" borderId="29" xfId="1" applyNumberFormat="1" applyFont="1" applyFill="1" applyBorder="1" applyAlignment="1" applyProtection="1">
      <alignment horizontal="center" vertical="center"/>
      <protection hidden="1"/>
    </xf>
    <xf numFmtId="0" fontId="3" fillId="3" borderId="0" xfId="1" applyFont="1" applyFill="1" applyBorder="1" applyAlignment="1" applyProtection="1">
      <alignment horizontal="center" vertical="center" textRotation="90" wrapText="1"/>
      <protection hidden="1"/>
    </xf>
    <xf numFmtId="0" fontId="3" fillId="5" borderId="0" xfId="1" applyFont="1" applyFill="1" applyBorder="1" applyAlignment="1" applyProtection="1">
      <alignment horizontal="center" vertical="center" textRotation="90" wrapText="1"/>
      <protection hidden="1"/>
    </xf>
    <xf numFmtId="165" fontId="6" fillId="5" borderId="0" xfId="1" applyNumberFormat="1" applyFont="1" applyFill="1" applyBorder="1" applyAlignment="1" applyProtection="1">
      <alignment horizontal="right" vertical="center"/>
      <protection hidden="1"/>
    </xf>
    <xf numFmtId="165" fontId="2" fillId="0" borderId="0" xfId="1" applyNumberFormat="1" applyFont="1" applyAlignment="1" applyProtection="1">
      <alignment vertical="center"/>
      <protection hidden="1"/>
    </xf>
    <xf numFmtId="0" fontId="2" fillId="0" borderId="13" xfId="1" applyFont="1" applyBorder="1" applyAlignment="1" applyProtection="1">
      <alignment vertical="center"/>
      <protection hidden="1"/>
    </xf>
    <xf numFmtId="164" fontId="2" fillId="0" borderId="0" xfId="1" applyNumberFormat="1" applyFont="1" applyBorder="1" applyAlignment="1" applyProtection="1">
      <alignment vertical="center"/>
      <protection hidden="1"/>
    </xf>
    <xf numFmtId="1" fontId="2" fillId="0" borderId="0" xfId="1" applyNumberFormat="1" applyFont="1" applyAlignment="1" applyProtection="1">
      <alignment vertical="center"/>
      <protection hidden="1"/>
    </xf>
    <xf numFmtId="10" fontId="2" fillId="0" borderId="17" xfId="3" applyNumberFormat="1" applyFont="1" applyBorder="1" applyAlignment="1" applyProtection="1">
      <alignment horizontal="center" vertical="center"/>
      <protection hidden="1"/>
    </xf>
    <xf numFmtId="10" fontId="2" fillId="0" borderId="33" xfId="3" applyNumberFormat="1" applyFont="1" applyBorder="1" applyAlignment="1" applyProtection="1">
      <alignment horizontal="center" vertical="center"/>
      <protection hidden="1"/>
    </xf>
    <xf numFmtId="10" fontId="2" fillId="0" borderId="8" xfId="3" applyNumberFormat="1" applyFont="1" applyBorder="1" applyAlignment="1" applyProtection="1">
      <alignment horizontal="center" vertical="center"/>
      <protection hidden="1"/>
    </xf>
    <xf numFmtId="10" fontId="2" fillId="0" borderId="0" xfId="3" applyNumberFormat="1" applyFont="1" applyBorder="1" applyAlignment="1" applyProtection="1">
      <alignment horizontal="center" vertical="center"/>
      <protection hidden="1"/>
    </xf>
    <xf numFmtId="10" fontId="2" fillId="0" borderId="4" xfId="3" applyNumberFormat="1" applyFont="1" applyBorder="1" applyAlignment="1" applyProtection="1">
      <alignment horizontal="center" vertical="center"/>
      <protection hidden="1"/>
    </xf>
    <xf numFmtId="10" fontId="2" fillId="0" borderId="0" xfId="3" applyNumberFormat="1" applyFont="1" applyFill="1" applyBorder="1" applyAlignment="1" applyProtection="1">
      <alignment horizontal="center" vertical="center"/>
      <protection hidden="1"/>
    </xf>
    <xf numFmtId="0" fontId="2" fillId="0" borderId="28" xfId="1" applyFont="1" applyBorder="1" applyAlignment="1" applyProtection="1">
      <alignment vertical="center"/>
      <protection hidden="1"/>
    </xf>
    <xf numFmtId="0" fontId="8" fillId="0" borderId="11" xfId="1" applyFont="1" applyBorder="1" applyAlignment="1" applyProtection="1">
      <alignment horizontal="center" vertical="center"/>
      <protection hidden="1"/>
    </xf>
    <xf numFmtId="10" fontId="2" fillId="0" borderId="0" xfId="1" applyNumberFormat="1" applyFont="1" applyFill="1" applyBorder="1" applyAlignment="1" applyProtection="1">
      <alignment horizontal="center" vertical="center"/>
      <protection hidden="1"/>
    </xf>
    <xf numFmtId="8" fontId="2" fillId="0" borderId="8" xfId="1" applyNumberFormat="1" applyFont="1" applyBorder="1" applyAlignment="1" applyProtection="1">
      <alignment horizontal="center" vertical="center"/>
      <protection hidden="1"/>
    </xf>
    <xf numFmtId="8" fontId="2" fillId="0" borderId="0" xfId="1" applyNumberFormat="1" applyFont="1" applyBorder="1" applyAlignment="1" applyProtection="1">
      <alignment horizontal="center" vertical="center"/>
      <protection hidden="1"/>
    </xf>
    <xf numFmtId="164" fontId="2" fillId="0" borderId="11" xfId="1" applyNumberFormat="1" applyFont="1" applyBorder="1" applyAlignment="1" applyProtection="1">
      <alignment horizontal="center" vertical="center"/>
      <protection hidden="1"/>
    </xf>
    <xf numFmtId="164" fontId="2" fillId="0" borderId="8" xfId="1" applyNumberFormat="1" applyFont="1" applyBorder="1" applyAlignment="1" applyProtection="1">
      <alignment horizontal="center" vertical="center"/>
      <protection hidden="1"/>
    </xf>
    <xf numFmtId="0" fontId="2" fillId="2" borderId="33" xfId="1" applyFont="1" applyFill="1" applyBorder="1" applyAlignment="1" applyProtection="1">
      <alignment vertical="center"/>
      <protection locked="0" hidden="1"/>
    </xf>
    <xf numFmtId="0" fontId="2" fillId="0" borderId="17" xfId="1" applyFont="1" applyBorder="1" applyAlignment="1" applyProtection="1">
      <alignment horizontal="left" vertical="center" wrapText="1"/>
      <protection hidden="1"/>
    </xf>
    <xf numFmtId="164" fontId="2" fillId="0" borderId="17" xfId="1" applyNumberFormat="1" applyFont="1" applyFill="1" applyBorder="1" applyAlignment="1" applyProtection="1">
      <alignment vertical="center"/>
      <protection hidden="1"/>
    </xf>
    <xf numFmtId="0" fontId="2" fillId="0" borderId="17" xfId="1" applyFont="1" applyBorder="1" applyAlignment="1" applyProtection="1">
      <alignment horizontal="left" vertical="center"/>
      <protection hidden="1"/>
    </xf>
    <xf numFmtId="0" fontId="2" fillId="0" borderId="17" xfId="1" applyFont="1" applyFill="1" applyBorder="1" applyAlignment="1" applyProtection="1">
      <alignment vertical="center"/>
      <protection hidden="1"/>
    </xf>
    <xf numFmtId="4" fontId="2" fillId="0" borderId="0" xfId="1" applyNumberFormat="1" applyFont="1" applyBorder="1" applyAlignment="1" applyProtection="1">
      <alignment horizontal="center" vertical="center"/>
      <protection hidden="1"/>
    </xf>
    <xf numFmtId="0" fontId="2" fillId="0" borderId="28" xfId="1" applyFont="1" applyFill="1" applyBorder="1" applyAlignment="1" applyProtection="1">
      <alignment vertical="center"/>
      <protection hidden="1"/>
    </xf>
    <xf numFmtId="4" fontId="2" fillId="0" borderId="11" xfId="1" applyNumberFormat="1" applyFont="1" applyBorder="1" applyAlignment="1" applyProtection="1">
      <alignment horizontal="center" vertical="center"/>
      <protection hidden="1"/>
    </xf>
    <xf numFmtId="165" fontId="2" fillId="0" borderId="0" xfId="1" applyNumberFormat="1" applyFont="1" applyBorder="1" applyAlignment="1" applyProtection="1">
      <alignment vertical="center"/>
      <protection hidden="1"/>
    </xf>
    <xf numFmtId="0" fontId="2" fillId="2" borderId="7" xfId="1" applyNumberFormat="1" applyFont="1" applyFill="1" applyBorder="1" applyAlignment="1" applyProtection="1">
      <alignment horizontal="center" vertical="center"/>
      <protection locked="0" hidden="1"/>
    </xf>
    <xf numFmtId="3" fontId="2" fillId="2" borderId="7" xfId="1" applyNumberFormat="1" applyFont="1" applyFill="1" applyBorder="1" applyAlignment="1" applyProtection="1">
      <alignment horizontal="center" vertical="center"/>
      <protection locked="0" hidden="1"/>
    </xf>
    <xf numFmtId="2" fontId="2" fillId="5" borderId="7" xfId="1" applyNumberFormat="1" applyFont="1" applyFill="1" applyBorder="1" applyAlignment="1" applyProtection="1">
      <alignment horizontal="center" vertical="center"/>
      <protection hidden="1"/>
    </xf>
    <xf numFmtId="164" fontId="2" fillId="5" borderId="0" xfId="1" applyNumberFormat="1" applyFont="1" applyFill="1" applyBorder="1" applyAlignment="1" applyProtection="1">
      <alignment horizontal="center" vertical="center"/>
      <protection locked="0" hidden="1"/>
    </xf>
    <xf numFmtId="164" fontId="2" fillId="5" borderId="7" xfId="1" applyNumberFormat="1" applyFont="1" applyFill="1" applyBorder="1" applyAlignment="1" applyProtection="1">
      <alignment horizontal="center" vertical="center"/>
      <protection hidden="1"/>
    </xf>
    <xf numFmtId="0" fontId="2" fillId="0" borderId="42" xfId="1" applyFont="1" applyBorder="1" applyAlignment="1" applyProtection="1">
      <alignment vertical="center"/>
      <protection hidden="1"/>
    </xf>
    <xf numFmtId="0" fontId="2" fillId="0" borderId="10" xfId="1" applyFont="1" applyBorder="1" applyAlignment="1" applyProtection="1">
      <alignment vertical="center" wrapText="1"/>
      <protection hidden="1"/>
    </xf>
    <xf numFmtId="0" fontId="12" fillId="0" borderId="0" xfId="23"/>
    <xf numFmtId="0" fontId="2" fillId="0" borderId="0" xfId="1" applyFont="1" applyAlignment="1" applyProtection="1">
      <alignment vertical="center"/>
      <protection hidden="1"/>
    </xf>
    <xf numFmtId="0" fontId="2" fillId="0" borderId="0" xfId="1" applyFont="1" applyBorder="1" applyAlignment="1" applyProtection="1">
      <alignment vertical="center"/>
      <protection hidden="1"/>
    </xf>
    <xf numFmtId="0" fontId="2" fillId="5" borderId="0" xfId="1" applyFont="1" applyFill="1" applyBorder="1" applyAlignment="1" applyProtection="1">
      <alignment vertical="center"/>
      <protection hidden="1"/>
    </xf>
    <xf numFmtId="0" fontId="2" fillId="5" borderId="0" xfId="1" applyFont="1" applyFill="1" applyBorder="1" applyAlignment="1" applyProtection="1">
      <alignment horizontal="center" vertical="center"/>
      <protection hidden="1"/>
    </xf>
    <xf numFmtId="0" fontId="2" fillId="5" borderId="0" xfId="1" applyFont="1" applyFill="1" applyBorder="1" applyAlignment="1" applyProtection="1">
      <alignment horizontal="center" vertical="center" wrapText="1"/>
      <protection hidden="1"/>
    </xf>
    <xf numFmtId="10" fontId="34" fillId="2" borderId="0" xfId="3" applyNumberFormat="1" applyFont="1" applyFill="1" applyAlignment="1">
      <alignment horizontal="right"/>
    </xf>
    <xf numFmtId="1" fontId="34" fillId="2" borderId="0" xfId="1" applyNumberFormat="1" applyFont="1" applyFill="1" applyAlignment="1">
      <alignment horizontal="right"/>
    </xf>
    <xf numFmtId="0" fontId="34" fillId="0" borderId="0" xfId="1" applyFont="1"/>
    <xf numFmtId="0" fontId="34" fillId="2" borderId="0" xfId="1" applyFont="1" applyFill="1"/>
    <xf numFmtId="0" fontId="34" fillId="0" borderId="0" xfId="1" applyFont="1" applyFill="1"/>
    <xf numFmtId="10" fontId="34" fillId="0" borderId="0" xfId="1" applyNumberFormat="1" applyFont="1"/>
    <xf numFmtId="0" fontId="35" fillId="0" borderId="0" xfId="1" applyFont="1"/>
    <xf numFmtId="0" fontId="1" fillId="0" borderId="0" xfId="1"/>
    <xf numFmtId="0" fontId="34" fillId="0" borderId="0" xfId="1" applyFont="1" applyAlignment="1"/>
    <xf numFmtId="0" fontId="36" fillId="31" borderId="7" xfId="1" applyFont="1" applyFill="1" applyBorder="1" applyAlignment="1" applyProtection="1">
      <alignment horizontal="left" vertical="center"/>
      <protection locked="0"/>
    </xf>
    <xf numFmtId="0" fontId="37" fillId="0" borderId="0" xfId="1" applyFont="1" applyAlignment="1"/>
    <xf numFmtId="0" fontId="35" fillId="0" borderId="0" xfId="1" applyFont="1" applyAlignment="1"/>
    <xf numFmtId="0" fontId="38" fillId="0" borderId="0" xfId="1" applyFont="1" applyAlignment="1"/>
    <xf numFmtId="0" fontId="39" fillId="0" borderId="0" xfId="1" applyFont="1" applyAlignment="1"/>
    <xf numFmtId="2" fontId="4" fillId="5" borderId="0" xfId="1" applyNumberFormat="1" applyFont="1" applyFill="1" applyBorder="1" applyAlignment="1" applyProtection="1">
      <alignment horizontal="center" vertical="center"/>
      <protection hidden="1"/>
    </xf>
    <xf numFmtId="0" fontId="12" fillId="0" borderId="7" xfId="0" applyNumberFormat="1" applyFont="1" applyFill="1" applyBorder="1" applyAlignment="1">
      <alignment horizontal="left"/>
    </xf>
    <xf numFmtId="165" fontId="2" fillId="4" borderId="4" xfId="1" applyNumberFormat="1" applyFont="1" applyFill="1" applyBorder="1" applyAlignment="1" applyProtection="1">
      <alignment horizontal="center" vertical="center"/>
      <protection hidden="1"/>
    </xf>
    <xf numFmtId="0" fontId="2" fillId="0" borderId="7" xfId="1" applyFont="1" applyFill="1" applyBorder="1" applyAlignment="1" applyProtection="1">
      <alignment horizontal="center" vertical="center"/>
      <protection hidden="1"/>
    </xf>
    <xf numFmtId="164" fontId="4" fillId="5" borderId="0" xfId="1" applyNumberFormat="1" applyFont="1" applyFill="1" applyBorder="1" applyAlignment="1" applyProtection="1">
      <alignment horizontal="center" vertical="center"/>
      <protection locked="0" hidden="1"/>
    </xf>
    <xf numFmtId="10" fontId="34" fillId="0" borderId="0" xfId="91" applyNumberFormat="1" applyFont="1"/>
    <xf numFmtId="10" fontId="4" fillId="2" borderId="7" xfId="91" applyNumberFormat="1" applyFont="1" applyFill="1" applyBorder="1" applyAlignment="1" applyProtection="1">
      <alignment horizontal="center" vertical="center"/>
      <protection locked="0" hidden="1"/>
    </xf>
    <xf numFmtId="10" fontId="2" fillId="5" borderId="33" xfId="1" applyNumberFormat="1" applyFont="1" applyFill="1" applyBorder="1" applyAlignment="1" applyProtection="1">
      <alignment horizontal="center" vertical="center"/>
      <protection hidden="1"/>
    </xf>
    <xf numFmtId="2" fontId="2" fillId="0" borderId="11" xfId="1" applyNumberFormat="1" applyFont="1" applyBorder="1" applyAlignment="1" applyProtection="1">
      <alignment horizontal="center" vertical="center"/>
      <protection hidden="1"/>
    </xf>
    <xf numFmtId="0" fontId="3" fillId="32" borderId="33" xfId="1" applyFont="1" applyFill="1" applyBorder="1" applyAlignment="1" applyProtection="1">
      <alignment horizontal="center" vertical="center"/>
      <protection hidden="1"/>
    </xf>
    <xf numFmtId="0" fontId="2" fillId="32" borderId="33" xfId="1" applyFont="1" applyFill="1" applyBorder="1" applyAlignment="1" applyProtection="1">
      <alignment vertical="center"/>
      <protection hidden="1"/>
    </xf>
    <xf numFmtId="10" fontId="34" fillId="0" borderId="0" xfId="1" applyNumberFormat="1" applyFont="1" applyFill="1"/>
    <xf numFmtId="0" fontId="34" fillId="0" borderId="0" xfId="1" applyFont="1" applyAlignment="1">
      <alignment wrapText="1"/>
    </xf>
    <xf numFmtId="0" fontId="2" fillId="0" borderId="0" xfId="1" applyFont="1" applyAlignment="1" applyProtection="1">
      <alignment horizontal="right" vertical="center"/>
      <protection hidden="1"/>
    </xf>
    <xf numFmtId="0" fontId="12" fillId="0" borderId="0" xfId="0" applyNumberFormat="1" applyFont="1" applyFill="1" applyBorder="1" applyAlignment="1">
      <alignment horizontal="left"/>
    </xf>
    <xf numFmtId="170" fontId="0" fillId="0" borderId="0" xfId="0" applyNumberFormat="1" applyBorder="1" applyAlignment="1">
      <alignment horizontal="left"/>
    </xf>
    <xf numFmtId="171" fontId="0" fillId="0" borderId="7" xfId="0" applyNumberFormat="1" applyBorder="1" applyAlignment="1">
      <alignment horizontal="left"/>
    </xf>
    <xf numFmtId="172" fontId="2" fillId="0" borderId="0" xfId="1" applyNumberFormat="1" applyFont="1" applyAlignment="1" applyProtection="1">
      <alignment vertical="center"/>
      <protection hidden="1"/>
    </xf>
    <xf numFmtId="0" fontId="43" fillId="0" borderId="0" xfId="0" applyFont="1" applyAlignment="1">
      <alignment horizontal="centerContinuous"/>
    </xf>
    <xf numFmtId="0" fontId="44" fillId="0" borderId="0" xfId="0" applyFont="1" applyBorder="1"/>
    <xf numFmtId="0" fontId="44" fillId="0" borderId="0" xfId="0" applyFont="1"/>
    <xf numFmtId="1" fontId="42" fillId="0" borderId="51" xfId="0" applyNumberFormat="1" applyFont="1" applyBorder="1"/>
    <xf numFmtId="0" fontId="0" fillId="0" borderId="0" xfId="0" applyBorder="1"/>
    <xf numFmtId="0" fontId="0" fillId="0" borderId="0" xfId="0" quotePrefix="1"/>
    <xf numFmtId="1" fontId="0" fillId="0" borderId="0" xfId="0" applyNumberFormat="1"/>
    <xf numFmtId="171" fontId="0" fillId="0" borderId="0" xfId="0" applyNumberFormat="1" applyBorder="1" applyAlignment="1">
      <alignment horizontal="left"/>
    </xf>
    <xf numFmtId="10" fontId="2" fillId="0" borderId="8" xfId="1" applyNumberFormat="1" applyFont="1" applyFill="1" applyBorder="1" applyAlignment="1" applyProtection="1">
      <alignment horizontal="right" vertical="center"/>
      <protection hidden="1"/>
    </xf>
    <xf numFmtId="10" fontId="2" fillId="0" borderId="17" xfId="3" applyNumberFormat="1" applyFont="1" applyBorder="1" applyAlignment="1" applyProtection="1">
      <alignment horizontal="right" vertical="center"/>
      <protection hidden="1"/>
    </xf>
    <xf numFmtId="0" fontId="2" fillId="0" borderId="0" xfId="1" applyFont="1" applyBorder="1" applyAlignment="1" applyProtection="1">
      <alignment horizontal="center" vertical="center"/>
      <protection hidden="1"/>
    </xf>
    <xf numFmtId="0" fontId="2" fillId="0" borderId="8" xfId="1" applyFont="1" applyBorder="1" applyAlignment="1" applyProtection="1">
      <alignment horizontal="center" vertical="center"/>
      <protection hidden="1"/>
    </xf>
    <xf numFmtId="0" fontId="3" fillId="32" borderId="1" xfId="1" applyFont="1" applyFill="1" applyBorder="1" applyAlignment="1" applyProtection="1">
      <alignment horizontal="center" vertical="center"/>
      <protection hidden="1"/>
    </xf>
    <xf numFmtId="0" fontId="3" fillId="32" borderId="2" xfId="1" applyFont="1" applyFill="1" applyBorder="1" applyAlignment="1" applyProtection="1">
      <alignment horizontal="center" vertical="center"/>
      <protection hidden="1"/>
    </xf>
    <xf numFmtId="0" fontId="3" fillId="32" borderId="3" xfId="1" applyFont="1" applyFill="1" applyBorder="1" applyAlignment="1" applyProtection="1">
      <alignment horizontal="center" vertical="center"/>
      <protection hidden="1"/>
    </xf>
    <xf numFmtId="0" fontId="2" fillId="0" borderId="9" xfId="1" applyFont="1" applyBorder="1" applyAlignment="1" applyProtection="1">
      <alignment horizontal="center" vertical="center"/>
      <protection locked="0" hidden="1"/>
    </xf>
    <xf numFmtId="0" fontId="2" fillId="0" borderId="4" xfId="1" applyFont="1" applyBorder="1" applyAlignment="1" applyProtection="1">
      <alignment horizontal="center" vertical="center"/>
      <protection hidden="1"/>
    </xf>
    <xf numFmtId="0" fontId="2" fillId="0" borderId="0" xfId="1" applyFont="1" applyBorder="1" applyAlignment="1" applyProtection="1">
      <alignment horizontal="center" vertical="center"/>
      <protection hidden="1"/>
    </xf>
    <xf numFmtId="0" fontId="2" fillId="0" borderId="8" xfId="1" applyFont="1" applyBorder="1" applyAlignment="1" applyProtection="1">
      <alignment horizontal="center" vertical="center"/>
      <protection hidden="1"/>
    </xf>
    <xf numFmtId="0" fontId="2" fillId="0" borderId="11" xfId="1" applyFont="1" applyBorder="1" applyAlignment="1" applyProtection="1">
      <alignment horizontal="center" vertical="center"/>
      <protection locked="0" hidden="1"/>
    </xf>
    <xf numFmtId="0" fontId="3" fillId="33" borderId="13" xfId="1" applyFont="1" applyFill="1" applyBorder="1" applyAlignment="1" applyProtection="1">
      <alignment horizontal="center" vertical="center" textRotation="90" wrapText="1"/>
      <protection hidden="1"/>
    </xf>
    <xf numFmtId="0" fontId="3" fillId="33" borderId="17" xfId="1" applyFont="1" applyFill="1" applyBorder="1" applyAlignment="1" applyProtection="1">
      <alignment horizontal="center" vertical="center" textRotation="90" wrapText="1"/>
      <protection hidden="1"/>
    </xf>
    <xf numFmtId="0" fontId="3" fillId="33" borderId="28" xfId="1" applyFont="1" applyFill="1" applyBorder="1" applyAlignment="1" applyProtection="1">
      <alignment horizontal="center" vertical="center" textRotation="90" wrapText="1"/>
      <protection hidden="1"/>
    </xf>
    <xf numFmtId="164" fontId="3" fillId="0" borderId="14" xfId="1" applyNumberFormat="1" applyFont="1" applyBorder="1" applyAlignment="1" applyProtection="1">
      <alignment horizontal="center" vertical="center"/>
      <protection hidden="1"/>
    </xf>
    <xf numFmtId="0" fontId="3" fillId="0" borderId="15" xfId="1" applyFont="1" applyBorder="1" applyAlignment="1" applyProtection="1">
      <alignment horizontal="center" vertical="center"/>
      <protection hidden="1"/>
    </xf>
    <xf numFmtId="0" fontId="3" fillId="0" borderId="16" xfId="1" applyFont="1" applyBorder="1" applyAlignment="1" applyProtection="1">
      <alignment horizontal="center" vertical="center"/>
      <protection hidden="1"/>
    </xf>
    <xf numFmtId="0" fontId="3" fillId="0" borderId="14" xfId="1" applyFont="1" applyBorder="1" applyAlignment="1" applyProtection="1">
      <alignment horizontal="center" vertical="center"/>
      <protection hidden="1"/>
    </xf>
    <xf numFmtId="0" fontId="3" fillId="33" borderId="1" xfId="1" applyFont="1" applyFill="1" applyBorder="1" applyAlignment="1" applyProtection="1">
      <alignment horizontal="center" vertical="center"/>
      <protection hidden="1"/>
    </xf>
    <xf numFmtId="0" fontId="3" fillId="33" borderId="2" xfId="1" applyFont="1" applyFill="1" applyBorder="1" applyAlignment="1" applyProtection="1">
      <alignment horizontal="center" vertical="center"/>
      <protection hidden="1"/>
    </xf>
    <xf numFmtId="0" fontId="3" fillId="33" borderId="3" xfId="1" applyFont="1" applyFill="1" applyBorder="1" applyAlignment="1" applyProtection="1">
      <alignment horizontal="center" vertical="center"/>
      <protection hidden="1"/>
    </xf>
    <xf numFmtId="0" fontId="41" fillId="32" borderId="1" xfId="1" applyFont="1" applyFill="1" applyBorder="1" applyAlignment="1" applyProtection="1">
      <alignment horizontal="center" vertical="center"/>
      <protection hidden="1"/>
    </xf>
    <xf numFmtId="0" fontId="41" fillId="32" borderId="2" xfId="1" applyFont="1" applyFill="1" applyBorder="1" applyAlignment="1" applyProtection="1">
      <alignment horizontal="center" vertical="center"/>
      <protection hidden="1"/>
    </xf>
    <xf numFmtId="0" fontId="41" fillId="32" borderId="3" xfId="1" applyFont="1" applyFill="1" applyBorder="1" applyAlignment="1" applyProtection="1">
      <alignment horizontal="center" vertical="center"/>
      <protection hidden="1"/>
    </xf>
    <xf numFmtId="0" fontId="2" fillId="5" borderId="42" xfId="1" applyFont="1" applyFill="1" applyBorder="1" applyAlignment="1" applyProtection="1">
      <alignment horizontal="left" vertical="top" wrapText="1"/>
      <protection locked="0" hidden="1"/>
    </xf>
    <xf numFmtId="0" fontId="2" fillId="5" borderId="6" xfId="1" applyFont="1" applyFill="1" applyBorder="1" applyAlignment="1" applyProtection="1">
      <alignment horizontal="left" vertical="top" wrapText="1"/>
      <protection locked="0" hidden="1"/>
    </xf>
    <xf numFmtId="0" fontId="2" fillId="5" borderId="5" xfId="1" applyFont="1" applyFill="1" applyBorder="1" applyAlignment="1" applyProtection="1">
      <alignment horizontal="left" vertical="top" wrapText="1"/>
      <protection locked="0" hidden="1"/>
    </xf>
    <xf numFmtId="0" fontId="2" fillId="5" borderId="4" xfId="1" applyFont="1" applyFill="1" applyBorder="1" applyAlignment="1" applyProtection="1">
      <alignment horizontal="left" vertical="top" wrapText="1"/>
      <protection locked="0" hidden="1"/>
    </xf>
    <xf numFmtId="0" fontId="2" fillId="5" borderId="0" xfId="1" applyFont="1" applyFill="1" applyBorder="1" applyAlignment="1" applyProtection="1">
      <alignment horizontal="left" vertical="top" wrapText="1"/>
      <protection locked="0" hidden="1"/>
    </xf>
    <xf numFmtId="0" fontId="2" fillId="5" borderId="8" xfId="1" applyFont="1" applyFill="1" applyBorder="1" applyAlignment="1" applyProtection="1">
      <alignment horizontal="left" vertical="top" wrapText="1"/>
      <protection locked="0" hidden="1"/>
    </xf>
    <xf numFmtId="0" fontId="2" fillId="5" borderId="10" xfId="1" applyFont="1" applyFill="1" applyBorder="1" applyAlignment="1" applyProtection="1">
      <alignment horizontal="left" vertical="top" wrapText="1"/>
      <protection locked="0" hidden="1"/>
    </xf>
    <xf numFmtId="0" fontId="2" fillId="5" borderId="11" xfId="1" applyFont="1" applyFill="1" applyBorder="1" applyAlignment="1" applyProtection="1">
      <alignment horizontal="left" vertical="top" wrapText="1"/>
      <protection locked="0" hidden="1"/>
    </xf>
    <xf numFmtId="0" fontId="2" fillId="5" borderId="12" xfId="1" applyFont="1" applyFill="1" applyBorder="1" applyAlignment="1" applyProtection="1">
      <alignment horizontal="left" vertical="top" wrapText="1"/>
      <protection locked="0" hidden="1"/>
    </xf>
    <xf numFmtId="0" fontId="2" fillId="5" borderId="9" xfId="1" applyFont="1" applyFill="1" applyBorder="1" applyAlignment="1" applyProtection="1">
      <alignment horizontal="center" vertical="center"/>
      <protection locked="0" hidden="1"/>
    </xf>
    <xf numFmtId="0" fontId="3" fillId="32" borderId="13" xfId="1" applyFont="1" applyFill="1" applyBorder="1" applyAlignment="1" applyProtection="1">
      <alignment horizontal="center" vertical="center" textRotation="90" wrapText="1"/>
      <protection hidden="1"/>
    </xf>
    <xf numFmtId="0" fontId="3" fillId="32" borderId="17" xfId="1" applyFont="1" applyFill="1" applyBorder="1" applyAlignment="1" applyProtection="1">
      <alignment horizontal="center" vertical="center" textRotation="90" wrapText="1"/>
      <protection hidden="1"/>
    </xf>
    <xf numFmtId="0" fontId="3" fillId="32" borderId="28" xfId="1" applyFont="1" applyFill="1" applyBorder="1" applyAlignment="1" applyProtection="1">
      <alignment horizontal="center" vertical="center" textRotation="90" wrapText="1"/>
      <protection hidden="1"/>
    </xf>
    <xf numFmtId="164" fontId="2" fillId="0" borderId="1" xfId="1" applyNumberFormat="1" applyFont="1" applyFill="1" applyBorder="1" applyAlignment="1" applyProtection="1">
      <alignment horizontal="center" vertical="center"/>
      <protection hidden="1"/>
    </xf>
    <xf numFmtId="164" fontId="2" fillId="0" borderId="2" xfId="1" applyNumberFormat="1" applyFont="1" applyFill="1" applyBorder="1" applyAlignment="1" applyProtection="1">
      <alignment horizontal="center" vertical="center"/>
      <protection hidden="1"/>
    </xf>
    <xf numFmtId="164" fontId="2" fillId="0" borderId="3" xfId="1" applyNumberFormat="1" applyFont="1" applyFill="1" applyBorder="1" applyAlignment="1" applyProtection="1">
      <alignment horizontal="center" vertical="center"/>
      <protection hidden="1"/>
    </xf>
    <xf numFmtId="1" fontId="2" fillId="2" borderId="1" xfId="1" applyNumberFormat="1" applyFont="1" applyFill="1" applyBorder="1" applyAlignment="1" applyProtection="1">
      <alignment horizontal="center" vertical="center"/>
      <protection locked="0" hidden="1"/>
    </xf>
    <xf numFmtId="1" fontId="2" fillId="2" borderId="2" xfId="1" applyNumberFormat="1" applyFont="1" applyFill="1" applyBorder="1" applyAlignment="1" applyProtection="1">
      <alignment horizontal="center" vertical="center"/>
      <protection locked="0" hidden="1"/>
    </xf>
    <xf numFmtId="0" fontId="2" fillId="5" borderId="0" xfId="1" applyFont="1" applyFill="1" applyBorder="1" applyAlignment="1" applyProtection="1">
      <alignment horizontal="left" vertical="center" wrapText="1"/>
      <protection hidden="1"/>
    </xf>
    <xf numFmtId="0" fontId="40" fillId="5" borderId="9" xfId="1" applyFont="1" applyFill="1" applyBorder="1" applyAlignment="1" applyProtection="1">
      <alignment horizontal="center" vertical="center" wrapText="1"/>
      <protection locked="0" hidden="1"/>
    </xf>
  </cellXfs>
  <cellStyles count="92">
    <cellStyle name="0.00%" xfId="4" xr:uid="{00000000-0005-0000-0000-000000000000}"/>
    <cellStyle name="20% - Accent1 2" xfId="51" xr:uid="{00000000-0005-0000-0000-000001000000}"/>
    <cellStyle name="20% - Accent2 2" xfId="52" xr:uid="{00000000-0005-0000-0000-000002000000}"/>
    <cellStyle name="20% - Accent3 2" xfId="53" xr:uid="{00000000-0005-0000-0000-000003000000}"/>
    <cellStyle name="20% - Accent4 2" xfId="54" xr:uid="{00000000-0005-0000-0000-000004000000}"/>
    <cellStyle name="20% - Accent5 2" xfId="55" xr:uid="{00000000-0005-0000-0000-000005000000}"/>
    <cellStyle name="20% - Accent6 2" xfId="56" xr:uid="{00000000-0005-0000-0000-000006000000}"/>
    <cellStyle name="40% - Accent1 2" xfId="57" xr:uid="{00000000-0005-0000-0000-000007000000}"/>
    <cellStyle name="40% - Accent2 2" xfId="58" xr:uid="{00000000-0005-0000-0000-000008000000}"/>
    <cellStyle name="40% - Accent3 2" xfId="59" xr:uid="{00000000-0005-0000-0000-000009000000}"/>
    <cellStyle name="40% - Accent4 2" xfId="60" xr:uid="{00000000-0005-0000-0000-00000A000000}"/>
    <cellStyle name="40% - Accent5 2" xfId="61" xr:uid="{00000000-0005-0000-0000-00000B000000}"/>
    <cellStyle name="40% - Accent6 2" xfId="62" xr:uid="{00000000-0005-0000-0000-00000C000000}"/>
    <cellStyle name="60% - Accent1 2" xfId="63" xr:uid="{00000000-0005-0000-0000-00000D000000}"/>
    <cellStyle name="60% - Accent2 2" xfId="64" xr:uid="{00000000-0005-0000-0000-00000E000000}"/>
    <cellStyle name="60% - Accent3 2" xfId="65" xr:uid="{00000000-0005-0000-0000-00000F000000}"/>
    <cellStyle name="60% - Accent4 2" xfId="66" xr:uid="{00000000-0005-0000-0000-000010000000}"/>
    <cellStyle name="60% - Accent5 2" xfId="67" xr:uid="{00000000-0005-0000-0000-000011000000}"/>
    <cellStyle name="60% - Accent6 2" xfId="68" xr:uid="{00000000-0005-0000-0000-000012000000}"/>
    <cellStyle name="Accent1 2" xfId="69" xr:uid="{00000000-0005-0000-0000-000013000000}"/>
    <cellStyle name="Accent2 2" xfId="70" xr:uid="{00000000-0005-0000-0000-000014000000}"/>
    <cellStyle name="Accent3 2" xfId="71" xr:uid="{00000000-0005-0000-0000-000015000000}"/>
    <cellStyle name="Accent4 2" xfId="72" xr:uid="{00000000-0005-0000-0000-000016000000}"/>
    <cellStyle name="Accent5 2" xfId="73" xr:uid="{00000000-0005-0000-0000-000017000000}"/>
    <cellStyle name="Accent6 2" xfId="74" xr:uid="{00000000-0005-0000-0000-000018000000}"/>
    <cellStyle name="Bad 2" xfId="75" xr:uid="{00000000-0005-0000-0000-000019000000}"/>
    <cellStyle name="Blue Font" xfId="5" xr:uid="{00000000-0005-0000-0000-00001A000000}"/>
    <cellStyle name="Blue, Bold" xfId="6" xr:uid="{00000000-0005-0000-0000-00001B000000}"/>
    <cellStyle name="Bottom Border, Unlocked" xfId="7" xr:uid="{00000000-0005-0000-0000-00001C000000}"/>
    <cellStyle name="Calculation 2" xfId="76" xr:uid="{00000000-0005-0000-0000-00001D000000}"/>
    <cellStyle name="Check Cell 2" xfId="77" xr:uid="{00000000-0005-0000-0000-00001E000000}"/>
    <cellStyle name="Comma 2" xfId="8" xr:uid="{00000000-0005-0000-0000-00001F000000}"/>
    <cellStyle name="Comma 2 2" xfId="9" xr:uid="{00000000-0005-0000-0000-000020000000}"/>
    <cellStyle name="Comma 3" xfId="10" xr:uid="{00000000-0005-0000-0000-000021000000}"/>
    <cellStyle name="Comma 4" xfId="11" xr:uid="{00000000-0005-0000-0000-000022000000}"/>
    <cellStyle name="Comma 5" xfId="12" xr:uid="{00000000-0005-0000-0000-000023000000}"/>
    <cellStyle name="Currency 2" xfId="13" xr:uid="{00000000-0005-0000-0000-000024000000}"/>
    <cellStyle name="Currency 2 2" xfId="14" xr:uid="{00000000-0005-0000-0000-000025000000}"/>
    <cellStyle name="Currency 3" xfId="15" xr:uid="{00000000-0005-0000-0000-000026000000}"/>
    <cellStyle name="Currency 4" xfId="16" xr:uid="{00000000-0005-0000-0000-000027000000}"/>
    <cellStyle name="DollarHideZero" xfId="17" xr:uid="{00000000-0005-0000-0000-000028000000}"/>
    <cellStyle name="DollarHideZero 2" xfId="18" xr:uid="{00000000-0005-0000-0000-000029000000}"/>
    <cellStyle name="Explanatory Text 2" xfId="78" xr:uid="{00000000-0005-0000-0000-00002A000000}"/>
    <cellStyle name="Good 2" xfId="79" xr:uid="{00000000-0005-0000-0000-00002B000000}"/>
    <cellStyle name="Heading 1 2" xfId="80" xr:uid="{00000000-0005-0000-0000-00002C000000}"/>
    <cellStyle name="Heading 2 2" xfId="81" xr:uid="{00000000-0005-0000-0000-00002D000000}"/>
    <cellStyle name="Heading 3 2" xfId="82" xr:uid="{00000000-0005-0000-0000-00002E000000}"/>
    <cellStyle name="Heading 4 2" xfId="83" xr:uid="{00000000-0005-0000-0000-00002F000000}"/>
    <cellStyle name="Hyperlink 2" xfId="19" xr:uid="{00000000-0005-0000-0000-000030000000}"/>
    <cellStyle name="Input 2" xfId="84" xr:uid="{00000000-0005-0000-0000-000031000000}"/>
    <cellStyle name="Installed" xfId="20" xr:uid="{00000000-0005-0000-0000-000032000000}"/>
    <cellStyle name="Linked Cell 2" xfId="85" xr:uid="{00000000-0005-0000-0000-000033000000}"/>
    <cellStyle name="Neutral 2" xfId="86" xr:uid="{00000000-0005-0000-0000-000034000000}"/>
    <cellStyle name="Normal" xfId="0" builtinId="0"/>
    <cellStyle name="Normal 18" xfId="21" xr:uid="{00000000-0005-0000-0000-000036000000}"/>
    <cellStyle name="Normal 18 2" xfId="22" xr:uid="{00000000-0005-0000-0000-000037000000}"/>
    <cellStyle name="Normal 2" xfId="23" xr:uid="{00000000-0005-0000-0000-000038000000}"/>
    <cellStyle name="Normal 2 2" xfId="24" xr:uid="{00000000-0005-0000-0000-000039000000}"/>
    <cellStyle name="Normal 2 2 2" xfId="25" xr:uid="{00000000-0005-0000-0000-00003A000000}"/>
    <cellStyle name="Normal 2 3" xfId="26" xr:uid="{00000000-0005-0000-0000-00003B000000}"/>
    <cellStyle name="Normal 2 4" xfId="1" xr:uid="{00000000-0005-0000-0000-00003C000000}"/>
    <cellStyle name="Normal 3" xfId="27" xr:uid="{00000000-0005-0000-0000-00003D000000}"/>
    <cellStyle name="Normal 3 2" xfId="28" xr:uid="{00000000-0005-0000-0000-00003E000000}"/>
    <cellStyle name="Normal 4" xfId="29" xr:uid="{00000000-0005-0000-0000-00003F000000}"/>
    <cellStyle name="Normal 4 2" xfId="30" xr:uid="{00000000-0005-0000-0000-000040000000}"/>
    <cellStyle name="Normal 5" xfId="31" xr:uid="{00000000-0005-0000-0000-000041000000}"/>
    <cellStyle name="Normal 5 2" xfId="32" xr:uid="{00000000-0005-0000-0000-000042000000}"/>
    <cellStyle name="Normal 6" xfId="33" xr:uid="{00000000-0005-0000-0000-000043000000}"/>
    <cellStyle name="Normal 6 2" xfId="34" xr:uid="{00000000-0005-0000-0000-000044000000}"/>
    <cellStyle name="Normal 7" xfId="35" xr:uid="{00000000-0005-0000-0000-000045000000}"/>
    <cellStyle name="Normal 8" xfId="36" xr:uid="{00000000-0005-0000-0000-000046000000}"/>
    <cellStyle name="Note 2" xfId="37" xr:uid="{00000000-0005-0000-0000-000047000000}"/>
    <cellStyle name="NumberHideZero" xfId="38" xr:uid="{00000000-0005-0000-0000-000048000000}"/>
    <cellStyle name="NumberHideZero 2" xfId="39" xr:uid="{00000000-0005-0000-0000-000049000000}"/>
    <cellStyle name="Ordered" xfId="40" xr:uid="{00000000-0005-0000-0000-00004A000000}"/>
    <cellStyle name="Output 2" xfId="87" xr:uid="{00000000-0005-0000-0000-00004B000000}"/>
    <cellStyle name="Percent" xfId="91" builtinId="5"/>
    <cellStyle name="Percent 2" xfId="41" xr:uid="{00000000-0005-0000-0000-00004D000000}"/>
    <cellStyle name="Percent 2 2" xfId="42" xr:uid="{00000000-0005-0000-0000-00004E000000}"/>
    <cellStyle name="Percent 2 3" xfId="3" xr:uid="{00000000-0005-0000-0000-00004F000000}"/>
    <cellStyle name="Percent 3" xfId="43" xr:uid="{00000000-0005-0000-0000-000050000000}"/>
    <cellStyle name="Percent 4" xfId="44" xr:uid="{00000000-0005-0000-0000-000051000000}"/>
    <cellStyle name="Percent 5" xfId="45" xr:uid="{00000000-0005-0000-0000-000052000000}"/>
    <cellStyle name="Percent 6" xfId="2" xr:uid="{00000000-0005-0000-0000-000053000000}"/>
    <cellStyle name="Received" xfId="46" xr:uid="{00000000-0005-0000-0000-000054000000}"/>
    <cellStyle name="Red Font" xfId="47" xr:uid="{00000000-0005-0000-0000-000055000000}"/>
    <cellStyle name="Subtotal" xfId="48" xr:uid="{00000000-0005-0000-0000-000056000000}"/>
    <cellStyle name="Title 2" xfId="88" xr:uid="{00000000-0005-0000-0000-000057000000}"/>
    <cellStyle name="Top Border. Aqua" xfId="49" xr:uid="{00000000-0005-0000-0000-000058000000}"/>
    <cellStyle name="Total 2" xfId="89" xr:uid="{00000000-0005-0000-0000-000059000000}"/>
    <cellStyle name="Unlocked" xfId="50" xr:uid="{00000000-0005-0000-0000-00005A000000}"/>
    <cellStyle name="Warning Text 2" xfId="90" xr:uid="{00000000-0005-0000-0000-00005B000000}"/>
  </cellStyles>
  <dxfs count="10">
    <dxf>
      <font>
        <b/>
        <i val="0"/>
        <color rgb="FFFF0000"/>
      </font>
    </dxf>
    <dxf>
      <font>
        <color theme="0"/>
      </font>
    </dxf>
    <dxf>
      <font>
        <color theme="0"/>
      </font>
    </dxf>
    <dxf>
      <font>
        <b/>
        <i val="0"/>
        <color rgb="FFFF0000"/>
      </font>
    </dxf>
    <dxf>
      <font>
        <color theme="0"/>
      </font>
      <fill>
        <patternFill>
          <bgColor rgb="FFFF0000"/>
        </patternFill>
      </fill>
    </dxf>
    <dxf>
      <font>
        <color rgb="FF00B050"/>
      </font>
      <fill>
        <patternFill>
          <bgColor theme="2"/>
        </patternFill>
      </fill>
    </dxf>
    <dxf>
      <font>
        <condense val="0"/>
        <extend val="0"/>
        <color rgb="FF9C0006"/>
      </font>
      <fill>
        <patternFill>
          <bgColor rgb="FFFFC7CE"/>
        </patternFill>
      </fill>
    </dxf>
    <dxf>
      <font>
        <color rgb="FFFF0000"/>
      </font>
      <fill>
        <patternFill>
          <bgColor theme="2"/>
        </patternFill>
      </fill>
    </dxf>
    <dxf>
      <font>
        <color rgb="FFFF0000"/>
      </font>
      <fill>
        <patternFill patternType="solid">
          <bgColor theme="0"/>
        </patternFill>
      </fill>
    </dxf>
    <dxf>
      <font>
        <color rgb="FF008000"/>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04454.4FB1FA3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171450</xdr:colOff>
      <xdr:row>0</xdr:row>
      <xdr:rowOff>57150</xdr:rowOff>
    </xdr:from>
    <xdr:to>
      <xdr:col>5</xdr:col>
      <xdr:colOff>180974</xdr:colOff>
      <xdr:row>4</xdr:row>
      <xdr:rowOff>142432</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851807" y="57150"/>
          <a:ext cx="5302703" cy="847282"/>
          <a:chOff x="4705350" y="695325"/>
          <a:chExt cx="3686175" cy="1457325"/>
        </a:xfrm>
      </xdr:grpSpPr>
      <xdr:sp macro="" textlink="">
        <xdr:nvSpPr>
          <xdr:cNvPr id="6" name="Horizontal Scroll 5">
            <a:extLst>
              <a:ext uri="{FF2B5EF4-FFF2-40B4-BE49-F238E27FC236}">
                <a16:creationId xmlns:a16="http://schemas.microsoft.com/office/drawing/2014/main" id="{00000000-0008-0000-0100-000006000000}"/>
              </a:ext>
            </a:extLst>
          </xdr:cNvPr>
          <xdr:cNvSpPr/>
        </xdr:nvSpPr>
        <xdr:spPr>
          <a:xfrm>
            <a:off x="4705350" y="695325"/>
            <a:ext cx="3686175" cy="1457325"/>
          </a:xfrm>
          <a:prstGeom prst="horizontalScrol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1600">
                <a:solidFill>
                  <a:schemeClr val="tx1"/>
                </a:solidFill>
              </a:rPr>
              <a:t>KEY</a:t>
            </a:r>
            <a:endParaRPr lang="en-US" sz="1200">
              <a:solidFill>
                <a:schemeClr val="tx1"/>
              </a:solidFill>
            </a:endParaRPr>
          </a:p>
        </xdr:txBody>
      </xdr:sp>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5323443" y="1334264"/>
            <a:ext cx="2599532" cy="323088"/>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a:t>Yellow Cells</a:t>
            </a:r>
            <a:r>
              <a:rPr lang="en-US" sz="1100" baseline="0"/>
              <a:t> are Re</a:t>
            </a:r>
            <a:r>
              <a:rPr lang="en-US" sz="1100"/>
              <a:t>quired</a:t>
            </a:r>
            <a:r>
              <a:rPr lang="en-US" sz="1100" baseline="0"/>
              <a:t> Input</a:t>
            </a:r>
            <a:endParaRPr lang="en-US" sz="1100"/>
          </a:p>
        </xdr:txBody>
      </xdr:sp>
    </xdr:grpSp>
    <xdr:clientData/>
  </xdr:twoCellAnchor>
  <xdr:twoCellAnchor>
    <xdr:from>
      <xdr:col>1</xdr:col>
      <xdr:colOff>8773</xdr:colOff>
      <xdr:row>51</xdr:row>
      <xdr:rowOff>19050</xdr:rowOff>
    </xdr:from>
    <xdr:to>
      <xdr:col>11</xdr:col>
      <xdr:colOff>238126</xdr:colOff>
      <xdr:row>53</xdr:row>
      <xdr:rowOff>171450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70698" y="8172450"/>
          <a:ext cx="11811753"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latin typeface="Times New Roman" pitchFamily="18" charset="0"/>
              <a:ea typeface="+mn-ea"/>
              <a:cs typeface="Times New Roman" pitchFamily="18" charset="0"/>
            </a:rPr>
            <a:t>*Note: </a:t>
          </a:r>
          <a:r>
            <a:rPr lang="en-US" sz="1400">
              <a:solidFill>
                <a:schemeClr val="dk1"/>
              </a:solidFill>
              <a:effectLst/>
              <a:latin typeface="Times New Roman" pitchFamily="18" charset="0"/>
              <a:ea typeface="+mn-ea"/>
              <a:cs typeface="Times New Roman" pitchFamily="18" charset="0"/>
            </a:rPr>
            <a:t>The monthly payment is an estimate and may be adjusted in the Loan Agreement.  The annual value of kWh generated will vary based upon your system operation and the cost per kWh which is subject to change.</a:t>
          </a:r>
          <a:endParaRPr lang="en-US" sz="1400">
            <a:latin typeface="Times New Roman" pitchFamily="18" charset="0"/>
            <a:cs typeface="Times New Roman" pitchFamily="18" charset="0"/>
          </a:endParaRPr>
        </a:p>
      </xdr:txBody>
    </xdr:sp>
    <xdr:clientData/>
  </xdr:twoCellAnchor>
  <xdr:twoCellAnchor editAs="oneCell">
    <xdr:from>
      <xdr:col>6</xdr:col>
      <xdr:colOff>1047749</xdr:colOff>
      <xdr:row>1</xdr:row>
      <xdr:rowOff>35719</xdr:rowOff>
    </xdr:from>
    <xdr:to>
      <xdr:col>11</xdr:col>
      <xdr:colOff>988218</xdr:colOff>
      <xdr:row>8</xdr:row>
      <xdr:rowOff>95250</xdr:rowOff>
    </xdr:to>
    <xdr:pic>
      <xdr:nvPicPr>
        <xdr:cNvPr id="10" name="Picture 9" descr="cid:image001.png@01D04454.4FB1FA30">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r:link="rId2" cstate="print"/>
        <a:srcRect/>
        <a:stretch>
          <a:fillRect/>
        </a:stretch>
      </xdr:blipFill>
      <xdr:spPr bwMode="auto">
        <a:xfrm>
          <a:off x="7560468" y="226219"/>
          <a:ext cx="5179219" cy="139303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4\Depts\RES\Data%20Analysis%20and%20Systems\ProFormaUpdates\2018%20ProFormas\All%20w%20New%20Int%20Rates%20and%20Fuel%20Rates\RHNY%20ProForma%20-%20Pellet%20Stove%20Program%20-%20with%20New%20Interest%20Rates%20and%20Fuel%20Rates%20-%2012-27-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4\Depts\RES\Data%20Analysis%20and%20Systems\ProFormaUpdates\2018%20ProFormas\All%20w%20New%20Int%20Rates%20and%20Fuel%20Rates\RHNY%20ProForma%20-%20Pellet%20Stove%20Program%20-%20with%20New%20Interest%20Rates%20and%20Fuel%20Ra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4\Depts\RES\Data%20Analysis%20and%20Systems\ProFormaUpdates\2018%20ProFormas\ASHP%20New%20Archive\Full%20Automation%20of%20Savings%20Calculations%20with%20CC%20Rati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HNY Calculator"/>
      <sheetName val="Loan Calculator"/>
      <sheetName val="Fuel 1 - Savings Calculator"/>
      <sheetName val="Fuel 2 - Savings Calculator"/>
      <sheetName val="Drop-Down Lists"/>
      <sheetName val="MenuItems"/>
    </sheetNames>
    <sheetDataSet>
      <sheetData sheetId="0">
        <row r="15">
          <cell r="L15">
            <v>10518</v>
          </cell>
        </row>
        <row r="113">
          <cell r="C113" t="str">
            <v>Please Select</v>
          </cell>
        </row>
        <row r="114">
          <cell r="C114" t="str">
            <v>Market-rate customer, recycling required</v>
          </cell>
        </row>
        <row r="115">
          <cell r="C115" t="str">
            <v>Income qualified customer, no recycling necessary</v>
          </cell>
        </row>
        <row r="116">
          <cell r="C116" t="str">
            <v>Income qualified customer, applying the option of recycling</v>
          </cell>
        </row>
        <row r="134">
          <cell r="C134" t="str">
            <v>Please Select</v>
          </cell>
        </row>
        <row r="135">
          <cell r="C135" t="str">
            <v>Oil</v>
          </cell>
        </row>
        <row r="136">
          <cell r="C136" t="str">
            <v>Kerosene</v>
          </cell>
        </row>
        <row r="137">
          <cell r="C137" t="str">
            <v>Propane</v>
          </cell>
        </row>
        <row r="138">
          <cell r="C138" t="str">
            <v>Electric</v>
          </cell>
        </row>
        <row r="139">
          <cell r="C139" t="str">
            <v>Cord Wood</v>
          </cell>
        </row>
        <row r="140">
          <cell r="C140" t="str">
            <v>Pellet</v>
          </cell>
        </row>
      </sheetData>
      <sheetData sheetId="1">
        <row r="9">
          <cell r="D9" t="str">
            <v>Yes</v>
          </cell>
        </row>
        <row r="11">
          <cell r="D11">
            <v>0</v>
          </cell>
        </row>
        <row r="13">
          <cell r="D13">
            <v>0</v>
          </cell>
        </row>
        <row r="21">
          <cell r="D21" t="e">
            <v>#VALUE!</v>
          </cell>
        </row>
        <row r="23">
          <cell r="D23">
            <v>20</v>
          </cell>
        </row>
        <row r="59">
          <cell r="E59" t="str">
            <v/>
          </cell>
        </row>
        <row r="81">
          <cell r="E81" t="e">
            <v>#VALUE!</v>
          </cell>
        </row>
      </sheetData>
      <sheetData sheetId="2"/>
      <sheetData sheetId="3" refreshError="1"/>
      <sheetData sheetId="4"/>
      <sheetData sheetId="5">
        <row r="1">
          <cell r="A1">
            <v>3.49E-2</v>
          </cell>
          <cell r="B1">
            <v>5</v>
          </cell>
          <cell r="E1" t="str">
            <v>Monthly</v>
          </cell>
          <cell r="K1" t="str">
            <v>Yes</v>
          </cell>
        </row>
        <row r="2">
          <cell r="A2">
            <v>3.9899999999999998E-2</v>
          </cell>
          <cell r="B2">
            <v>10</v>
          </cell>
          <cell r="E2" t="str">
            <v>Annual</v>
          </cell>
          <cell r="K2" t="str">
            <v>No</v>
          </cell>
        </row>
        <row r="3">
          <cell r="B3">
            <v>15</v>
          </cell>
          <cell r="E3" t="str">
            <v>Loan Term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HNY Calculator"/>
      <sheetName val="Loan Calculator"/>
      <sheetName val="Fuel 1 - Savings Calculator"/>
      <sheetName val="Fuel 2 - Savings Calculator"/>
      <sheetName val="MenuItems"/>
    </sheetNames>
    <sheetDataSet>
      <sheetData sheetId="0">
        <row r="112">
          <cell r="C112" t="str">
            <v>Drop Options</v>
          </cell>
        </row>
        <row r="113">
          <cell r="C113" t="str">
            <v>Please Select</v>
          </cell>
        </row>
        <row r="114">
          <cell r="C114" t="str">
            <v>Market-rate customer, recycling required</v>
          </cell>
        </row>
        <row r="115">
          <cell r="C115" t="str">
            <v>Income qualified customer, no recycling necessary</v>
          </cell>
        </row>
        <row r="116">
          <cell r="C116" t="str">
            <v>Income qualified customer, applying the option of recycling</v>
          </cell>
        </row>
        <row r="134">
          <cell r="C134" t="str">
            <v>Please Select</v>
          </cell>
        </row>
        <row r="135">
          <cell r="C135" t="str">
            <v>Oil</v>
          </cell>
        </row>
        <row r="136">
          <cell r="C136" t="str">
            <v>Kerosene</v>
          </cell>
        </row>
        <row r="137">
          <cell r="C137" t="str">
            <v>Propane</v>
          </cell>
        </row>
        <row r="138">
          <cell r="C138" t="str">
            <v>Electric</v>
          </cell>
        </row>
        <row r="139">
          <cell r="C139" t="str">
            <v>Cord Wood</v>
          </cell>
        </row>
        <row r="140">
          <cell r="C140" t="str">
            <v>Pellet</v>
          </cell>
        </row>
      </sheetData>
      <sheetData sheetId="1">
        <row r="13">
          <cell r="D13">
            <v>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ings Calculator"/>
      <sheetName val="Sheet1"/>
      <sheetName val="Total Cost Analysis"/>
      <sheetName val="SIR Analysis (2)"/>
      <sheetName val="Sheet21"/>
      <sheetName val="Sheet3"/>
      <sheetName val="Sheet17"/>
      <sheetName val="Sheet2"/>
      <sheetName val="Sheet5"/>
      <sheetName val="Raw Data"/>
      <sheetName val="Loan Calculator"/>
      <sheetName val="Sheet25"/>
      <sheetName val="CC-SIR .8 - With Blanks"/>
      <sheetName val="CC-SIR .8 - With Blanks Count"/>
      <sheetName val="CC - SIR .8 - WIth Blanks - Fin"/>
      <sheetName val="OBR CC - With Blanks"/>
      <sheetName val="OBR CC - With Blanks Count"/>
      <sheetName val="OBR CC - With Blanks - Fin"/>
      <sheetName val="Customer Contribution - SIR (2)"/>
      <sheetName val="OBR Customer Contribution (2)"/>
    </sheetNames>
    <sheetDataSet>
      <sheetData sheetId="0"/>
      <sheetData sheetId="1"/>
      <sheetData sheetId="2"/>
      <sheetData sheetId="3"/>
      <sheetData sheetId="4"/>
      <sheetData sheetId="5"/>
      <sheetData sheetId="6"/>
      <sheetData sheetId="7"/>
      <sheetData sheetId="8"/>
      <sheetData sheetId="9"/>
      <sheetData sheetId="10">
        <row r="9">
          <cell r="D9" t="str">
            <v>No</v>
          </cell>
        </row>
        <row r="13">
          <cell r="D13"/>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X59"/>
  <sheetViews>
    <sheetView topLeftCell="A4" workbookViewId="0">
      <selection activeCell="G11" sqref="G11"/>
    </sheetView>
  </sheetViews>
  <sheetFormatPr defaultRowHeight="21"/>
  <cols>
    <col min="1" max="1" width="9.42578125" style="136" customWidth="1"/>
    <col min="2" max="2" width="4.85546875" style="136" customWidth="1"/>
    <col min="3" max="3" width="3.28515625" style="136" customWidth="1"/>
    <col min="4" max="4" width="39.5703125" style="136" customWidth="1"/>
    <col min="5" max="5" width="13.140625" style="136" customWidth="1"/>
    <col min="6" max="6" width="11.7109375" style="136" customWidth="1"/>
    <col min="7" max="7" width="47.140625" style="136" customWidth="1"/>
    <col min="8" max="8" width="6.85546875" style="136" customWidth="1"/>
    <col min="9" max="9" width="13.85546875" style="138" customWidth="1"/>
    <col min="10" max="11" width="20.28515625" style="136" customWidth="1"/>
    <col min="12" max="12" width="61.42578125" style="136" customWidth="1"/>
    <col min="13" max="13" width="9.140625" style="141" customWidth="1"/>
    <col min="14" max="14" width="59.28515625" style="142" customWidth="1"/>
    <col min="15" max="15" width="46.140625" style="142" customWidth="1"/>
    <col min="16" max="16" width="77.5703125" style="142" customWidth="1"/>
    <col min="17" max="17" width="33.85546875" style="142" customWidth="1"/>
    <col min="18" max="20" width="9.140625" style="142" customWidth="1"/>
    <col min="21" max="21" width="65.85546875" style="142" customWidth="1"/>
    <col min="22" max="22" width="46.5703125" style="142" customWidth="1"/>
    <col min="23" max="23" width="37.140625" style="142" customWidth="1"/>
    <col min="24" max="24" width="31.5703125" style="142" customWidth="1"/>
    <col min="25" max="16384" width="9.140625" style="136"/>
  </cols>
  <sheetData>
    <row r="1" spans="1:24">
      <c r="A1" s="134">
        <v>3.49E-2</v>
      </c>
      <c r="B1" s="137"/>
      <c r="C1" s="136">
        <v>0</v>
      </c>
      <c r="D1" s="137" t="s">
        <v>0</v>
      </c>
      <c r="E1" s="137" t="s">
        <v>1</v>
      </c>
      <c r="F1" s="137"/>
      <c r="G1" s="136" t="s">
        <v>2</v>
      </c>
      <c r="H1" s="136" t="s">
        <v>3</v>
      </c>
      <c r="J1" s="139">
        <v>3.49E-2</v>
      </c>
      <c r="K1" s="136" t="s">
        <v>4</v>
      </c>
      <c r="L1" s="140" t="s">
        <v>5</v>
      </c>
      <c r="N1" s="142" t="s">
        <v>6</v>
      </c>
      <c r="U1" s="142" t="s">
        <v>7</v>
      </c>
    </row>
    <row r="2" spans="1:24">
      <c r="A2" s="134">
        <v>3.9899999999999998E-2</v>
      </c>
      <c r="B2" s="135">
        <v>5</v>
      </c>
      <c r="D2" s="137" t="s">
        <v>8</v>
      </c>
      <c r="E2" s="137" t="s">
        <v>9</v>
      </c>
      <c r="F2" s="137"/>
      <c r="G2" s="143"/>
      <c r="H2" s="143"/>
      <c r="I2" s="138" t="s">
        <v>10</v>
      </c>
      <c r="J2" s="139">
        <v>3.9899999999999998E-2</v>
      </c>
      <c r="K2" s="136" t="s">
        <v>11</v>
      </c>
      <c r="L2" s="136" t="s">
        <v>12</v>
      </c>
      <c r="N2" s="144" t="s">
        <v>2</v>
      </c>
      <c r="O2" s="144" t="s">
        <v>13</v>
      </c>
      <c r="P2" s="144" t="s">
        <v>14</v>
      </c>
      <c r="Q2" s="142" t="s">
        <v>15</v>
      </c>
      <c r="U2" s="144" t="s">
        <v>2</v>
      </c>
      <c r="V2" s="144" t="s">
        <v>13</v>
      </c>
      <c r="W2" s="144" t="s">
        <v>14</v>
      </c>
      <c r="X2" s="145" t="s">
        <v>15</v>
      </c>
    </row>
    <row r="3" spans="1:24" ht="24" customHeight="1">
      <c r="B3" s="135">
        <v>10</v>
      </c>
      <c r="E3" s="137" t="s">
        <v>16</v>
      </c>
      <c r="F3" s="137"/>
      <c r="G3" s="143" t="s">
        <v>17</v>
      </c>
      <c r="H3" s="143">
        <v>30</v>
      </c>
      <c r="I3" s="138" t="s">
        <v>18</v>
      </c>
      <c r="L3" s="136" t="s">
        <v>19</v>
      </c>
      <c r="N3" s="144"/>
      <c r="O3" s="144"/>
      <c r="P3" s="144"/>
    </row>
    <row r="4" spans="1:24" ht="24" customHeight="1">
      <c r="B4" s="135">
        <v>15</v>
      </c>
      <c r="G4" s="143" t="s">
        <v>20</v>
      </c>
      <c r="H4" s="143">
        <v>30</v>
      </c>
      <c r="L4" s="136" t="s">
        <v>21</v>
      </c>
      <c r="N4" s="146" t="s">
        <v>22</v>
      </c>
      <c r="O4" s="147" t="s">
        <v>23</v>
      </c>
      <c r="P4" s="147" t="s">
        <v>24</v>
      </c>
      <c r="Q4" s="142">
        <v>20</v>
      </c>
      <c r="U4" s="146" t="s">
        <v>25</v>
      </c>
      <c r="V4" s="147" t="s">
        <v>26</v>
      </c>
      <c r="W4" s="147" t="s">
        <v>27</v>
      </c>
      <c r="X4" s="142">
        <v>20</v>
      </c>
    </row>
    <row r="5" spans="1:24" ht="24" customHeight="1">
      <c r="G5" s="143" t="s">
        <v>28</v>
      </c>
      <c r="H5" s="143">
        <v>30</v>
      </c>
      <c r="I5" s="136"/>
      <c r="N5" s="146" t="s">
        <v>29</v>
      </c>
      <c r="O5" s="147" t="s">
        <v>23</v>
      </c>
      <c r="P5" s="147" t="s">
        <v>24</v>
      </c>
      <c r="Q5" s="142">
        <v>20</v>
      </c>
      <c r="U5" s="146" t="s">
        <v>30</v>
      </c>
      <c r="V5" s="147" t="s">
        <v>26</v>
      </c>
      <c r="W5" s="147" t="s">
        <v>31</v>
      </c>
      <c r="X5" s="142">
        <v>20</v>
      </c>
    </row>
    <row r="6" spans="1:24" ht="24" customHeight="1">
      <c r="G6" s="143" t="s">
        <v>32</v>
      </c>
      <c r="H6" s="143">
        <v>30</v>
      </c>
      <c r="L6" s="140" t="s">
        <v>33</v>
      </c>
      <c r="N6" s="146" t="s">
        <v>34</v>
      </c>
      <c r="O6" s="147" t="s">
        <v>23</v>
      </c>
      <c r="P6" s="147" t="s">
        <v>35</v>
      </c>
      <c r="Q6" s="142">
        <v>20</v>
      </c>
      <c r="U6" s="146" t="s">
        <v>36</v>
      </c>
      <c r="V6" s="147" t="s">
        <v>26</v>
      </c>
      <c r="W6" s="147" t="s">
        <v>37</v>
      </c>
      <c r="X6" s="142">
        <v>20</v>
      </c>
    </row>
    <row r="7" spans="1:24" ht="24" customHeight="1">
      <c r="G7" s="143" t="s">
        <v>38</v>
      </c>
      <c r="H7" s="143">
        <v>30</v>
      </c>
      <c r="L7" s="136" t="s">
        <v>39</v>
      </c>
      <c r="N7" s="146" t="s">
        <v>40</v>
      </c>
      <c r="O7" s="147" t="s">
        <v>23</v>
      </c>
      <c r="P7" s="147" t="s">
        <v>41</v>
      </c>
      <c r="Q7" s="142">
        <v>25</v>
      </c>
      <c r="U7" s="146" t="s">
        <v>42</v>
      </c>
      <c r="V7" s="147" t="s">
        <v>26</v>
      </c>
      <c r="W7" s="147" t="s">
        <v>27</v>
      </c>
      <c r="X7" s="142">
        <v>20</v>
      </c>
    </row>
    <row r="8" spans="1:24" ht="43.5" customHeight="1">
      <c r="D8" s="136" t="s">
        <v>43</v>
      </c>
      <c r="E8" s="136" t="s">
        <v>44</v>
      </c>
      <c r="F8" s="136" t="s">
        <v>45</v>
      </c>
      <c r="G8" s="143" t="s">
        <v>46</v>
      </c>
      <c r="H8" s="143">
        <v>15</v>
      </c>
      <c r="I8" s="138" t="s">
        <v>47</v>
      </c>
      <c r="J8" s="160" t="s">
        <v>48</v>
      </c>
      <c r="K8" s="160" t="s">
        <v>49</v>
      </c>
      <c r="L8" s="136" t="s">
        <v>19</v>
      </c>
      <c r="N8" s="146" t="s">
        <v>50</v>
      </c>
      <c r="O8" s="147" t="s">
        <v>23</v>
      </c>
      <c r="P8" s="147" t="s">
        <v>35</v>
      </c>
      <c r="Q8" s="142">
        <v>25</v>
      </c>
      <c r="U8" s="146" t="s">
        <v>51</v>
      </c>
      <c r="V8" s="147" t="s">
        <v>23</v>
      </c>
      <c r="W8" s="147" t="s">
        <v>52</v>
      </c>
      <c r="X8" s="142">
        <v>20</v>
      </c>
    </row>
    <row r="9" spans="1:24">
      <c r="I9" s="159">
        <v>3.49E-2</v>
      </c>
      <c r="J9" s="139">
        <v>3.49E-2</v>
      </c>
      <c r="K9" s="139">
        <v>3.49E-2</v>
      </c>
      <c r="L9" s="136" t="s">
        <v>21</v>
      </c>
      <c r="N9" s="146" t="s">
        <v>53</v>
      </c>
      <c r="O9" s="147" t="s">
        <v>23</v>
      </c>
      <c r="P9" s="147" t="s">
        <v>54</v>
      </c>
      <c r="Q9" s="142">
        <v>25</v>
      </c>
      <c r="U9" s="146" t="s">
        <v>55</v>
      </c>
      <c r="V9" s="147" t="s">
        <v>23</v>
      </c>
      <c r="W9" s="147" t="s">
        <v>56</v>
      </c>
      <c r="X9" s="142">
        <v>20</v>
      </c>
    </row>
    <row r="10" spans="1:24">
      <c r="D10" s="139">
        <v>0</v>
      </c>
      <c r="E10" s="153">
        <v>0</v>
      </c>
      <c r="F10" s="139">
        <v>0</v>
      </c>
      <c r="G10" s="139"/>
      <c r="I10" s="159">
        <v>3.49E-2</v>
      </c>
      <c r="J10" s="139">
        <v>3.49E-2</v>
      </c>
      <c r="K10" s="139">
        <v>3.9899999999999998E-2</v>
      </c>
      <c r="N10" s="146" t="s">
        <v>57</v>
      </c>
      <c r="O10" s="147" t="s">
        <v>23</v>
      </c>
      <c r="P10" s="147" t="s">
        <v>58</v>
      </c>
      <c r="Q10" s="147">
        <v>15</v>
      </c>
      <c r="U10" s="146" t="s">
        <v>59</v>
      </c>
      <c r="V10" s="147" t="s">
        <v>23</v>
      </c>
      <c r="W10" s="147" t="s">
        <v>60</v>
      </c>
      <c r="X10" s="142">
        <v>20</v>
      </c>
    </row>
    <row r="11" spans="1:24">
      <c r="D11" s="139">
        <v>3.49E-2</v>
      </c>
      <c r="E11" s="153">
        <v>3.9899999999999998E-2</v>
      </c>
      <c r="F11" s="139">
        <v>3.49E-2</v>
      </c>
      <c r="G11" s="139" t="s">
        <v>61</v>
      </c>
      <c r="I11" s="159">
        <v>4.99E-2</v>
      </c>
      <c r="J11" s="139">
        <v>3.49E-2</v>
      </c>
      <c r="K11" s="139">
        <v>3.49E-2</v>
      </c>
      <c r="L11" s="140" t="s">
        <v>62</v>
      </c>
      <c r="N11" s="146" t="s">
        <v>63</v>
      </c>
      <c r="O11" s="147" t="s">
        <v>23</v>
      </c>
      <c r="P11" s="147" t="s">
        <v>64</v>
      </c>
      <c r="Q11" s="142">
        <v>20</v>
      </c>
      <c r="U11" s="146" t="s">
        <v>65</v>
      </c>
      <c r="V11" s="147" t="s">
        <v>23</v>
      </c>
      <c r="W11" s="147" t="s">
        <v>66</v>
      </c>
      <c r="X11" s="142">
        <v>20</v>
      </c>
    </row>
    <row r="12" spans="1:24">
      <c r="D12" s="153">
        <v>3.9899999999999998E-2</v>
      </c>
      <c r="E12" s="153">
        <v>3.9899999999999998E-2</v>
      </c>
      <c r="F12" s="139">
        <v>3.49E-2</v>
      </c>
      <c r="G12" s="139" t="s">
        <v>61</v>
      </c>
      <c r="I12" s="159">
        <v>4.99E-2</v>
      </c>
      <c r="J12" s="139">
        <v>3.49E-2</v>
      </c>
      <c r="K12" s="139" t="e">
        <v>#N/A</v>
      </c>
      <c r="L12" s="136" t="s">
        <v>19</v>
      </c>
      <c r="N12" s="146" t="s">
        <v>67</v>
      </c>
      <c r="O12" s="147" t="s">
        <v>23</v>
      </c>
      <c r="P12" s="147" t="s">
        <v>68</v>
      </c>
      <c r="Q12" s="142">
        <v>20</v>
      </c>
      <c r="U12" s="146" t="s">
        <v>69</v>
      </c>
      <c r="V12" s="147" t="s">
        <v>23</v>
      </c>
      <c r="W12" s="147" t="s">
        <v>70</v>
      </c>
      <c r="X12" s="142">
        <v>20</v>
      </c>
    </row>
    <row r="13" spans="1:24">
      <c r="D13" s="139">
        <v>6.9900000000000004E-2</v>
      </c>
      <c r="E13" s="139">
        <v>7.4899999999999994E-2</v>
      </c>
      <c r="F13" s="139">
        <v>6.9900000000000004E-2</v>
      </c>
      <c r="G13" s="139" t="s">
        <v>71</v>
      </c>
      <c r="I13" s="159">
        <v>5.9900000000000002E-2</v>
      </c>
      <c r="J13" s="139">
        <v>6.9900000000000004E-2</v>
      </c>
      <c r="K13" s="139">
        <v>6.9900000000000004E-2</v>
      </c>
      <c r="L13" s="136" t="s">
        <v>21</v>
      </c>
      <c r="N13" s="146" t="s">
        <v>72</v>
      </c>
      <c r="O13" s="147" t="s">
        <v>23</v>
      </c>
      <c r="P13" s="147" t="s">
        <v>37</v>
      </c>
      <c r="Q13" s="142">
        <v>11</v>
      </c>
      <c r="U13" s="147" t="s">
        <v>73</v>
      </c>
      <c r="V13" s="146" t="s">
        <v>74</v>
      </c>
      <c r="W13" s="147" t="s">
        <v>75</v>
      </c>
      <c r="X13" s="142">
        <v>15</v>
      </c>
    </row>
    <row r="14" spans="1:24">
      <c r="D14" s="139">
        <v>7.4899999999999994E-2</v>
      </c>
      <c r="E14" s="139">
        <v>7.4899999999999994E-2</v>
      </c>
      <c r="F14" s="139">
        <v>6.9900000000000004E-2</v>
      </c>
      <c r="G14" s="139" t="s">
        <v>71</v>
      </c>
      <c r="I14" s="159">
        <v>5.9900000000000002E-2</v>
      </c>
      <c r="J14" s="139">
        <v>6.9900000000000004E-2</v>
      </c>
      <c r="K14" s="139">
        <v>7.4899999999999994E-2</v>
      </c>
      <c r="N14" s="146" t="s">
        <v>76</v>
      </c>
      <c r="O14" s="147" t="s">
        <v>23</v>
      </c>
      <c r="P14" s="147" t="s">
        <v>37</v>
      </c>
      <c r="Q14" s="142">
        <v>13</v>
      </c>
      <c r="U14" s="147" t="s">
        <v>77</v>
      </c>
      <c r="V14" s="146" t="s">
        <v>74</v>
      </c>
      <c r="W14" s="146" t="s">
        <v>78</v>
      </c>
      <c r="X14" s="142">
        <v>20</v>
      </c>
    </row>
    <row r="15" spans="1:24">
      <c r="D15" s="139"/>
      <c r="E15" s="139"/>
      <c r="F15" s="139"/>
      <c r="I15" s="159">
        <v>7.9899999999999999E-2</v>
      </c>
      <c r="J15" s="139">
        <v>6.9900000000000004E-2</v>
      </c>
      <c r="K15" s="139">
        <v>6.9900000000000004E-2</v>
      </c>
      <c r="L15" s="140" t="s">
        <v>79</v>
      </c>
      <c r="N15" s="146" t="s">
        <v>80</v>
      </c>
      <c r="O15" s="147" t="s">
        <v>23</v>
      </c>
      <c r="P15" s="147" t="s">
        <v>81</v>
      </c>
      <c r="Q15" s="142">
        <v>15</v>
      </c>
      <c r="U15" s="146" t="s">
        <v>82</v>
      </c>
      <c r="V15" s="146" t="s">
        <v>74</v>
      </c>
      <c r="W15" s="147" t="s">
        <v>83</v>
      </c>
      <c r="X15" s="142">
        <v>15</v>
      </c>
    </row>
    <row r="16" spans="1:24">
      <c r="D16" s="139"/>
      <c r="E16" s="139"/>
      <c r="F16" s="139"/>
      <c r="G16" s="136" t="s">
        <v>84</v>
      </c>
      <c r="I16" s="159">
        <v>7.9899999999999999E-2</v>
      </c>
      <c r="J16" s="139">
        <v>6.9900000000000004E-2</v>
      </c>
      <c r="K16" s="139">
        <v>7.4899999999999994E-2</v>
      </c>
      <c r="L16" s="136" t="s">
        <v>85</v>
      </c>
      <c r="N16" s="146" t="s">
        <v>86</v>
      </c>
      <c r="O16" s="147" t="s">
        <v>23</v>
      </c>
      <c r="P16" s="147" t="s">
        <v>87</v>
      </c>
      <c r="Q16" s="142">
        <v>11</v>
      </c>
      <c r="U16" s="146" t="s">
        <v>88</v>
      </c>
      <c r="V16" s="146" t="s">
        <v>74</v>
      </c>
      <c r="W16" s="147" t="s">
        <v>89</v>
      </c>
      <c r="X16" s="142">
        <v>20</v>
      </c>
    </row>
    <row r="17" spans="4:24">
      <c r="G17" s="136" t="s">
        <v>90</v>
      </c>
      <c r="L17" s="136" t="s">
        <v>19</v>
      </c>
      <c r="N17" s="146" t="s">
        <v>91</v>
      </c>
      <c r="O17" s="147" t="s">
        <v>26</v>
      </c>
      <c r="P17" s="147" t="s">
        <v>92</v>
      </c>
      <c r="Q17" s="142">
        <v>30</v>
      </c>
      <c r="U17" s="146" t="s">
        <v>93</v>
      </c>
      <c r="V17" s="146" t="s">
        <v>94</v>
      </c>
      <c r="W17" s="147" t="s">
        <v>95</v>
      </c>
      <c r="X17" s="142">
        <v>15</v>
      </c>
    </row>
    <row r="18" spans="4:24">
      <c r="D18" s="136" t="s">
        <v>96</v>
      </c>
      <c r="L18" s="136" t="s">
        <v>21</v>
      </c>
      <c r="N18" s="146" t="s">
        <v>97</v>
      </c>
      <c r="O18" s="147" t="s">
        <v>26</v>
      </c>
      <c r="P18" s="147" t="s">
        <v>98</v>
      </c>
      <c r="Q18" s="142">
        <v>15</v>
      </c>
      <c r="U18" s="146" t="s">
        <v>99</v>
      </c>
      <c r="V18" s="146" t="s">
        <v>94</v>
      </c>
      <c r="W18" s="147" t="s">
        <v>95</v>
      </c>
      <c r="X18" s="142">
        <v>15</v>
      </c>
    </row>
    <row r="19" spans="4:24">
      <c r="N19" s="146" t="s">
        <v>100</v>
      </c>
      <c r="O19" s="146" t="s">
        <v>74</v>
      </c>
      <c r="P19" s="147" t="s">
        <v>75</v>
      </c>
      <c r="Q19" s="142">
        <v>15</v>
      </c>
      <c r="U19" s="146" t="s">
        <v>101</v>
      </c>
      <c r="V19" s="146" t="s">
        <v>94</v>
      </c>
      <c r="W19" s="147" t="s">
        <v>95</v>
      </c>
      <c r="X19" s="142">
        <v>7</v>
      </c>
    </row>
    <row r="20" spans="4:24">
      <c r="D20" s="136" t="s">
        <v>4</v>
      </c>
      <c r="I20" s="138" t="s">
        <v>47</v>
      </c>
      <c r="N20" s="146" t="s">
        <v>102</v>
      </c>
      <c r="O20" s="146" t="s">
        <v>74</v>
      </c>
      <c r="P20" s="146" t="s">
        <v>78</v>
      </c>
      <c r="Q20" s="142">
        <v>20</v>
      </c>
      <c r="U20" s="146" t="s">
        <v>103</v>
      </c>
      <c r="V20" s="146" t="s">
        <v>94</v>
      </c>
      <c r="W20" s="147" t="s">
        <v>104</v>
      </c>
      <c r="X20" s="142">
        <v>20</v>
      </c>
    </row>
    <row r="21" spans="4:24">
      <c r="D21" s="136" t="s">
        <v>11</v>
      </c>
      <c r="I21" s="139">
        <v>3.49E-2</v>
      </c>
      <c r="J21" s="153">
        <v>3.9899999999999998E-2</v>
      </c>
      <c r="K21" s="139">
        <v>3.49E-2</v>
      </c>
      <c r="N21" s="146" t="s">
        <v>105</v>
      </c>
      <c r="O21" s="146" t="s">
        <v>74</v>
      </c>
      <c r="P21" s="147" t="s">
        <v>106</v>
      </c>
      <c r="Q21" s="142">
        <v>13</v>
      </c>
      <c r="U21" s="146" t="s">
        <v>107</v>
      </c>
      <c r="V21" s="146" t="s">
        <v>108</v>
      </c>
      <c r="W21" s="147" t="s">
        <v>109</v>
      </c>
      <c r="X21" s="142">
        <v>0</v>
      </c>
    </row>
    <row r="22" spans="4:24">
      <c r="I22" s="153">
        <v>3.9899999999999998E-2</v>
      </c>
      <c r="J22" s="153">
        <v>3.9899999999999998E-2</v>
      </c>
      <c r="K22" s="139">
        <v>3.49E-2</v>
      </c>
      <c r="N22" s="146" t="s">
        <v>110</v>
      </c>
      <c r="O22" s="146" t="s">
        <v>74</v>
      </c>
      <c r="P22" s="147" t="s">
        <v>89</v>
      </c>
      <c r="Q22" s="142">
        <v>20</v>
      </c>
      <c r="U22" s="146" t="s">
        <v>111</v>
      </c>
      <c r="V22" s="146" t="s">
        <v>108</v>
      </c>
      <c r="W22" s="147" t="s">
        <v>112</v>
      </c>
      <c r="X22" s="142">
        <v>0</v>
      </c>
    </row>
    <row r="23" spans="4:24">
      <c r="I23" s="139">
        <v>4.99E-2</v>
      </c>
      <c r="J23" s="139">
        <v>5.4899999999999997E-2</v>
      </c>
      <c r="K23" s="139">
        <v>4.99E-2</v>
      </c>
      <c r="N23" s="146" t="s">
        <v>113</v>
      </c>
      <c r="O23" s="146" t="s">
        <v>74</v>
      </c>
      <c r="P23" s="146" t="s">
        <v>114</v>
      </c>
      <c r="Q23" s="147">
        <v>10</v>
      </c>
      <c r="U23" s="146" t="s">
        <v>115</v>
      </c>
      <c r="V23" s="146" t="s">
        <v>108</v>
      </c>
      <c r="W23" s="147" t="s">
        <v>116</v>
      </c>
      <c r="X23" s="142">
        <v>0</v>
      </c>
    </row>
    <row r="24" spans="4:24">
      <c r="I24" s="139">
        <v>5.4899999999999997E-2</v>
      </c>
      <c r="J24" s="139">
        <v>5.4899999999999997E-2</v>
      </c>
      <c r="K24" s="139">
        <v>4.99E-2</v>
      </c>
      <c r="N24" s="147" t="s">
        <v>117</v>
      </c>
      <c r="O24" s="146" t="s">
        <v>118</v>
      </c>
      <c r="P24" s="147" t="s">
        <v>31</v>
      </c>
      <c r="Q24" s="142">
        <v>10</v>
      </c>
      <c r="U24" s="146" t="s">
        <v>119</v>
      </c>
      <c r="V24" s="146" t="s">
        <v>108</v>
      </c>
      <c r="W24" s="147" t="s">
        <v>120</v>
      </c>
      <c r="X24" s="142">
        <v>0</v>
      </c>
    </row>
    <row r="25" spans="4:24">
      <c r="I25" s="139">
        <v>5.9900000000000002E-2</v>
      </c>
      <c r="J25" s="139">
        <v>6.4899999999999999E-2</v>
      </c>
      <c r="K25" s="139">
        <v>5.9900000000000002E-2</v>
      </c>
      <c r="N25" s="146" t="s">
        <v>121</v>
      </c>
      <c r="O25" s="146" t="s">
        <v>118</v>
      </c>
      <c r="P25" s="147" t="s">
        <v>122</v>
      </c>
      <c r="Q25" s="142">
        <v>10</v>
      </c>
      <c r="U25" s="146" t="s">
        <v>123</v>
      </c>
      <c r="V25" s="146" t="s">
        <v>108</v>
      </c>
      <c r="W25" s="147" t="s">
        <v>124</v>
      </c>
      <c r="X25" s="142">
        <v>0</v>
      </c>
    </row>
    <row r="26" spans="4:24">
      <c r="I26" s="139">
        <v>6.4899999999999999E-2</v>
      </c>
      <c r="J26" s="139">
        <v>6.4899999999999999E-2</v>
      </c>
      <c r="K26" s="139">
        <v>5.9900000000000002E-2</v>
      </c>
      <c r="N26" s="147" t="s">
        <v>125</v>
      </c>
      <c r="O26" s="146" t="s">
        <v>126</v>
      </c>
      <c r="P26" s="147" t="s">
        <v>127</v>
      </c>
      <c r="Q26" s="142">
        <v>17</v>
      </c>
      <c r="U26" s="146" t="s">
        <v>128</v>
      </c>
      <c r="V26" s="146" t="s">
        <v>108</v>
      </c>
      <c r="W26" s="147" t="s">
        <v>124</v>
      </c>
      <c r="X26" s="142">
        <v>0</v>
      </c>
    </row>
    <row r="27" spans="4:24">
      <c r="I27" s="139">
        <v>7.9899999999999999E-2</v>
      </c>
      <c r="J27" s="139">
        <v>8.4900000000000003E-2</v>
      </c>
      <c r="K27" s="139">
        <v>7.9899999999999999E-2</v>
      </c>
      <c r="N27" s="146" t="s">
        <v>129</v>
      </c>
      <c r="O27" s="146" t="s">
        <v>94</v>
      </c>
      <c r="P27" s="147" t="s">
        <v>95</v>
      </c>
      <c r="Q27" s="142">
        <v>15</v>
      </c>
      <c r="U27" s="146" t="s">
        <v>130</v>
      </c>
      <c r="V27" s="146" t="s">
        <v>108</v>
      </c>
      <c r="W27" s="147" t="s">
        <v>31</v>
      </c>
      <c r="X27" s="142">
        <v>0</v>
      </c>
    </row>
    <row r="28" spans="4:24">
      <c r="I28" s="139">
        <v>8.4900000000000003E-2</v>
      </c>
      <c r="J28" s="139">
        <v>8.4900000000000003E-2</v>
      </c>
      <c r="K28" s="139">
        <v>7.9899999999999999E-2</v>
      </c>
      <c r="N28" s="146" t="s">
        <v>131</v>
      </c>
      <c r="O28" s="146" t="s">
        <v>94</v>
      </c>
      <c r="P28" s="147" t="s">
        <v>95</v>
      </c>
      <c r="Q28" s="142">
        <v>15</v>
      </c>
      <c r="U28" s="146" t="s">
        <v>132</v>
      </c>
      <c r="V28" s="146" t="s">
        <v>108</v>
      </c>
      <c r="W28" s="147" t="s">
        <v>133</v>
      </c>
      <c r="X28" s="142">
        <v>0</v>
      </c>
    </row>
    <row r="29" spans="4:24">
      <c r="N29" s="146" t="s">
        <v>134</v>
      </c>
      <c r="O29" s="146" t="s">
        <v>94</v>
      </c>
      <c r="P29" s="147" t="s">
        <v>95</v>
      </c>
      <c r="Q29" s="142">
        <v>9</v>
      </c>
      <c r="U29" s="142" t="s">
        <v>135</v>
      </c>
      <c r="V29" s="142" t="s">
        <v>135</v>
      </c>
    </row>
    <row r="30" spans="4:24">
      <c r="N30" s="146" t="s">
        <v>136</v>
      </c>
      <c r="O30" s="146" t="s">
        <v>94</v>
      </c>
      <c r="P30" s="147" t="s">
        <v>95</v>
      </c>
      <c r="Q30" s="142">
        <v>7</v>
      </c>
    </row>
    <row r="31" spans="4:24">
      <c r="N31" s="146" t="s">
        <v>101</v>
      </c>
      <c r="O31" s="146" t="s">
        <v>94</v>
      </c>
      <c r="P31" s="147" t="s">
        <v>137</v>
      </c>
      <c r="Q31" s="142">
        <v>7</v>
      </c>
    </row>
    <row r="32" spans="4:24">
      <c r="N32" s="142" t="s">
        <v>135</v>
      </c>
      <c r="O32" s="142" t="s">
        <v>135</v>
      </c>
    </row>
    <row r="33" spans="14:16">
      <c r="P33" s="147"/>
    </row>
    <row r="34" spans="14:16">
      <c r="P34" s="147"/>
    </row>
    <row r="35" spans="14:16">
      <c r="N35" s="146"/>
      <c r="P35" s="147"/>
    </row>
    <row r="36" spans="14:16">
      <c r="N36" s="146"/>
      <c r="P36" s="147"/>
    </row>
    <row r="37" spans="14:16">
      <c r="N37" s="146"/>
      <c r="P37" s="147"/>
    </row>
    <row r="38" spans="14:16">
      <c r="N38" s="146"/>
      <c r="P38" s="147"/>
    </row>
    <row r="39" spans="14:16">
      <c r="N39" s="146"/>
      <c r="P39" s="147"/>
    </row>
    <row r="40" spans="14:16">
      <c r="N40" s="146"/>
      <c r="P40" s="147"/>
    </row>
    <row r="41" spans="14:16">
      <c r="N41" s="146"/>
      <c r="P41" s="147"/>
    </row>
    <row r="42" spans="14:16">
      <c r="N42" s="146"/>
      <c r="P42" s="147"/>
    </row>
    <row r="43" spans="14:16">
      <c r="N43" s="146"/>
      <c r="P43" s="146"/>
    </row>
    <row r="44" spans="14:16">
      <c r="N44" s="147"/>
      <c r="P44" s="147"/>
    </row>
    <row r="45" spans="14:16">
      <c r="N45" s="147"/>
      <c r="P45" s="147"/>
    </row>
    <row r="46" spans="14:16">
      <c r="N46" s="146"/>
      <c r="P46" s="147"/>
    </row>
    <row r="47" spans="14:16">
      <c r="N47" s="146"/>
      <c r="P47" s="147"/>
    </row>
    <row r="48" spans="14:16">
      <c r="N48" s="146"/>
      <c r="P48" s="147"/>
    </row>
    <row r="49" spans="14:16">
      <c r="N49" s="146"/>
      <c r="P49" s="147"/>
    </row>
    <row r="50" spans="14:16">
      <c r="N50" s="146"/>
      <c r="P50" s="147"/>
    </row>
    <row r="51" spans="14:16">
      <c r="N51" s="146"/>
      <c r="P51" s="147"/>
    </row>
    <row r="52" spans="14:16">
      <c r="N52" s="146"/>
      <c r="P52" s="147"/>
    </row>
    <row r="53" spans="14:16">
      <c r="N53" s="146"/>
      <c r="P53" s="147"/>
    </row>
    <row r="54" spans="14:16">
      <c r="N54" s="146"/>
      <c r="P54" s="147"/>
    </row>
    <row r="55" spans="14:16">
      <c r="N55" s="146"/>
      <c r="P55" s="147"/>
    </row>
    <row r="56" spans="14:16">
      <c r="N56" s="146"/>
      <c r="P56" s="147"/>
    </row>
    <row r="57" spans="14:16">
      <c r="N57" s="146"/>
      <c r="P57" s="147"/>
    </row>
    <row r="58" spans="14:16">
      <c r="N58" s="146"/>
    </row>
    <row r="59" spans="14:16">
      <c r="N59" s="146"/>
    </row>
  </sheetData>
  <sortState xmlns:xlrd2="http://schemas.microsoft.com/office/spreadsheetml/2017/richdata2" ref="D9:D16">
    <sortCondition ref="D9"/>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A1:Y128"/>
  <sheetViews>
    <sheetView showGridLines="0" tabSelected="1" zoomScale="70" zoomScaleNormal="70" workbookViewId="0">
      <selection activeCell="E11" sqref="E11"/>
    </sheetView>
  </sheetViews>
  <sheetFormatPr defaultRowHeight="15.75"/>
  <cols>
    <col min="1" max="1" width="2.42578125" style="1" customWidth="1"/>
    <col min="2" max="2" width="7.7109375" style="1" customWidth="1"/>
    <col min="3" max="3" width="40.28515625" style="1" customWidth="1"/>
    <col min="4" max="4" width="15.7109375" style="1" customWidth="1"/>
    <col min="5" max="5" width="23.42578125" style="1" bestFit="1" customWidth="1"/>
    <col min="6" max="6" width="25.28515625" style="1" customWidth="1"/>
    <col min="7" max="12" width="15.7109375" style="1" customWidth="1"/>
    <col min="13" max="21" width="16.5703125" style="1" customWidth="1"/>
    <col min="22" max="23" width="9.140625" style="1"/>
    <col min="24" max="24" width="11.5703125" style="1" hidden="1" customWidth="1"/>
    <col min="25" max="16384" width="9.140625" style="1"/>
  </cols>
  <sheetData>
    <row r="1" spans="3:25" ht="15" customHeight="1">
      <c r="C1" s="129"/>
      <c r="D1" s="129"/>
      <c r="E1" s="129"/>
      <c r="F1" s="129"/>
      <c r="G1" s="129"/>
      <c r="H1" s="129"/>
      <c r="I1" s="129"/>
      <c r="J1" s="129"/>
      <c r="K1" s="129"/>
      <c r="L1" s="129"/>
      <c r="M1" s="129"/>
      <c r="N1" s="129"/>
      <c r="O1" s="129"/>
      <c r="P1" s="129"/>
      <c r="Q1" s="129"/>
      <c r="R1" s="129"/>
      <c r="S1" s="129"/>
      <c r="T1" s="129"/>
      <c r="U1" s="129"/>
      <c r="V1" s="129"/>
      <c r="W1" s="129"/>
      <c r="X1" s="129"/>
      <c r="Y1" s="129"/>
    </row>
    <row r="2" spans="3:25" ht="15" customHeight="1">
      <c r="C2" s="129"/>
      <c r="D2" s="129"/>
      <c r="E2" s="129"/>
      <c r="F2" s="129"/>
      <c r="G2" s="2"/>
      <c r="H2" s="2"/>
      <c r="I2" s="3"/>
      <c r="J2" s="3"/>
      <c r="K2" s="2"/>
      <c r="L2" s="129"/>
      <c r="M2" s="129"/>
      <c r="N2" s="129"/>
      <c r="O2" s="129"/>
      <c r="P2" s="129"/>
      <c r="Q2" s="129"/>
      <c r="R2" s="129"/>
      <c r="S2" s="129"/>
      <c r="T2" s="129"/>
      <c r="U2" s="129"/>
      <c r="V2" s="129"/>
      <c r="W2" s="129"/>
      <c r="X2" s="129"/>
      <c r="Y2" s="129"/>
    </row>
    <row r="3" spans="3:25" ht="15" customHeight="1">
      <c r="C3" s="129"/>
      <c r="D3" s="129"/>
      <c r="E3" s="129"/>
      <c r="F3" s="129"/>
      <c r="G3" s="129"/>
      <c r="H3" s="2"/>
      <c r="I3" s="129"/>
      <c r="J3" s="129"/>
      <c r="K3" s="129"/>
      <c r="L3" s="129"/>
      <c r="M3" s="129"/>
      <c r="N3" s="129"/>
      <c r="O3" s="129"/>
      <c r="P3" s="129"/>
      <c r="Q3" s="129"/>
      <c r="R3" s="129"/>
      <c r="S3" s="129"/>
      <c r="T3" s="129"/>
      <c r="U3" s="129"/>
      <c r="V3" s="129"/>
      <c r="W3" s="129"/>
      <c r="X3" s="129"/>
      <c r="Y3" s="129">
        <v>15</v>
      </c>
    </row>
    <row r="4" spans="3:25" ht="15" customHeight="1">
      <c r="C4" s="129"/>
      <c r="D4" s="129"/>
      <c r="E4" s="129"/>
      <c r="F4" s="129"/>
      <c r="G4" s="129"/>
      <c r="H4" s="129"/>
      <c r="I4" s="129"/>
      <c r="J4" s="129"/>
      <c r="K4" s="129"/>
      <c r="L4" s="129"/>
      <c r="M4" s="129"/>
      <c r="N4" s="129"/>
      <c r="O4" s="129"/>
      <c r="P4" s="129"/>
      <c r="Q4" s="129"/>
      <c r="R4" s="129"/>
      <c r="S4" s="129"/>
      <c r="T4" s="129"/>
      <c r="U4" s="129"/>
      <c r="V4" s="129"/>
      <c r="W4" s="129"/>
      <c r="X4" s="129"/>
      <c r="Y4" s="129"/>
    </row>
    <row r="5" spans="3:25" ht="15" customHeight="1">
      <c r="C5" s="129"/>
      <c r="D5" s="129"/>
      <c r="E5" s="129"/>
      <c r="F5" s="129"/>
      <c r="G5" s="129"/>
      <c r="H5" s="129"/>
      <c r="I5" s="129"/>
      <c r="J5" s="129"/>
      <c r="K5" s="129"/>
      <c r="L5" s="129"/>
      <c r="M5" s="129"/>
      <c r="N5" s="129"/>
      <c r="O5" s="129"/>
      <c r="P5" s="129"/>
      <c r="Q5" s="129"/>
      <c r="R5" s="129"/>
      <c r="S5" s="129"/>
      <c r="T5" s="129"/>
      <c r="U5" s="129"/>
      <c r="V5" s="129"/>
      <c r="W5" s="129"/>
      <c r="X5" s="129"/>
      <c r="Y5" s="129"/>
    </row>
    <row r="6" spans="3:25" ht="15" customHeight="1" thickBot="1">
      <c r="C6" s="129"/>
      <c r="D6" s="129"/>
      <c r="E6" s="129"/>
      <c r="F6" s="129"/>
      <c r="G6" s="4"/>
      <c r="H6" s="129"/>
      <c r="I6" s="129"/>
      <c r="J6" s="129"/>
      <c r="K6" s="129"/>
      <c r="L6" s="129"/>
      <c r="M6" s="129"/>
      <c r="N6" s="129"/>
      <c r="O6" s="129"/>
      <c r="P6" s="129"/>
      <c r="Q6" s="129"/>
      <c r="R6" s="129"/>
      <c r="S6" s="129"/>
      <c r="T6" s="129"/>
      <c r="U6" s="129"/>
      <c r="V6" s="129"/>
      <c r="W6" s="129"/>
      <c r="X6" s="129"/>
      <c r="Y6" s="129"/>
    </row>
    <row r="7" spans="3:25" ht="15" customHeight="1" thickBot="1">
      <c r="C7" s="178" t="s">
        <v>138</v>
      </c>
      <c r="D7" s="179"/>
      <c r="E7" s="179"/>
      <c r="F7" s="180"/>
      <c r="G7" s="129"/>
      <c r="H7" s="129"/>
      <c r="I7" s="129"/>
      <c r="J7" s="129"/>
      <c r="K7" s="129"/>
      <c r="L7" s="129"/>
      <c r="M7" s="129"/>
      <c r="N7" s="129"/>
      <c r="O7" s="129"/>
      <c r="P7" s="129"/>
      <c r="Q7" s="129"/>
      <c r="R7" s="129"/>
      <c r="S7" s="129"/>
      <c r="T7" s="129"/>
      <c r="U7" s="129"/>
      <c r="V7" s="129"/>
      <c r="W7" s="129"/>
      <c r="X7" s="129"/>
      <c r="Y7" s="129"/>
    </row>
    <row r="8" spans="3:25" ht="15" customHeight="1">
      <c r="C8" s="5"/>
      <c r="D8" s="130"/>
      <c r="E8" s="130"/>
      <c r="F8" s="6"/>
      <c r="G8" s="129"/>
      <c r="H8" s="129"/>
      <c r="I8" s="129"/>
      <c r="J8" s="129"/>
      <c r="K8" s="129"/>
      <c r="L8" s="129"/>
      <c r="M8" s="129"/>
      <c r="N8" s="129"/>
      <c r="O8" s="129"/>
      <c r="P8" s="129"/>
      <c r="Q8" s="129"/>
      <c r="R8" s="129"/>
      <c r="S8" s="129"/>
      <c r="T8" s="129"/>
      <c r="U8" s="129"/>
      <c r="V8" s="129"/>
      <c r="W8" s="129"/>
      <c r="X8" s="129"/>
      <c r="Y8" s="129"/>
    </row>
    <row r="9" spans="3:25" ht="15" customHeight="1">
      <c r="C9" s="5" t="s">
        <v>139</v>
      </c>
      <c r="D9" s="130"/>
      <c r="E9" s="151" t="s">
        <v>4</v>
      </c>
      <c r="F9" s="8"/>
      <c r="G9" s="129"/>
      <c r="H9" s="129"/>
      <c r="I9" s="129"/>
      <c r="J9" s="129"/>
      <c r="K9" s="129"/>
      <c r="L9" s="129"/>
      <c r="M9" s="129"/>
      <c r="N9" s="129"/>
      <c r="O9" s="129"/>
      <c r="P9" s="129"/>
      <c r="Q9" s="129"/>
      <c r="R9" s="129"/>
      <c r="S9" s="129"/>
      <c r="T9" s="129"/>
      <c r="U9" s="129"/>
      <c r="V9" s="129"/>
      <c r="W9" s="129"/>
      <c r="X9" s="129"/>
      <c r="Y9" s="129"/>
    </row>
    <row r="10" spans="3:25" ht="15" customHeight="1" thickBot="1">
      <c r="C10" s="5"/>
      <c r="D10" s="130"/>
      <c r="E10" s="130"/>
      <c r="F10" s="8"/>
      <c r="G10" s="129"/>
      <c r="H10" s="129"/>
      <c r="I10" s="129"/>
      <c r="J10" s="129"/>
      <c r="K10" s="129"/>
      <c r="L10" s="129"/>
      <c r="M10" s="129"/>
      <c r="N10" s="129"/>
      <c r="O10" s="129"/>
      <c r="P10" s="129"/>
      <c r="Q10" s="129"/>
      <c r="R10" s="129"/>
      <c r="S10" s="129"/>
      <c r="T10" s="129"/>
      <c r="U10" s="129"/>
      <c r="V10" s="129"/>
      <c r="W10" s="129"/>
      <c r="X10" s="129"/>
      <c r="Y10" s="129"/>
    </row>
    <row r="11" spans="3:25" ht="15" customHeight="1" thickBot="1">
      <c r="C11" s="5" t="s">
        <v>140</v>
      </c>
      <c r="D11" s="130"/>
      <c r="E11" s="9"/>
      <c r="F11" s="10"/>
      <c r="G11" s="4"/>
      <c r="H11" s="178" t="s">
        <v>141</v>
      </c>
      <c r="I11" s="179"/>
      <c r="J11" s="179"/>
      <c r="K11" s="179"/>
      <c r="L11" s="180"/>
      <c r="M11" s="129"/>
      <c r="N11" s="129"/>
      <c r="O11" s="129"/>
      <c r="P11" s="129"/>
      <c r="Q11" s="129"/>
      <c r="R11" s="129"/>
      <c r="S11" s="129"/>
      <c r="T11" s="129"/>
      <c r="U11" s="129"/>
      <c r="V11" s="129"/>
      <c r="W11" s="129"/>
      <c r="X11" s="129"/>
      <c r="Y11" s="129"/>
    </row>
    <row r="12" spans="3:25" ht="15" customHeight="1">
      <c r="C12" s="182"/>
      <c r="D12" s="183"/>
      <c r="E12" s="183"/>
      <c r="F12" s="184"/>
      <c r="G12" s="129"/>
      <c r="H12" s="126"/>
      <c r="I12" s="7"/>
      <c r="J12" s="7"/>
      <c r="K12" s="7"/>
      <c r="L12" s="6"/>
      <c r="M12" s="129"/>
      <c r="N12" s="129"/>
      <c r="O12" s="129"/>
      <c r="P12" s="129"/>
      <c r="Q12" s="129"/>
      <c r="R12" s="129"/>
      <c r="S12" s="129"/>
      <c r="T12" s="129"/>
      <c r="U12" s="129"/>
      <c r="V12" s="129"/>
      <c r="W12" s="129"/>
      <c r="X12" s="129"/>
      <c r="Y12" s="129"/>
    </row>
    <row r="13" spans="3:25" ht="15" customHeight="1">
      <c r="C13" s="14" t="s">
        <v>142</v>
      </c>
      <c r="D13" s="130"/>
      <c r="E13" s="9"/>
      <c r="F13" s="10"/>
      <c r="G13" s="129"/>
      <c r="H13" s="5" t="s">
        <v>143</v>
      </c>
      <c r="I13" s="181"/>
      <c r="J13" s="181"/>
      <c r="K13" s="181"/>
      <c r="L13" s="177"/>
      <c r="M13" s="129"/>
      <c r="N13" s="129"/>
      <c r="O13" s="129"/>
      <c r="P13" s="129"/>
      <c r="Q13" s="129"/>
      <c r="R13" s="129"/>
      <c r="S13" s="129"/>
      <c r="T13" s="129"/>
      <c r="U13" s="129"/>
      <c r="V13" s="129"/>
      <c r="W13" s="129"/>
      <c r="X13" s="129"/>
      <c r="Y13" s="129"/>
    </row>
    <row r="14" spans="3:25" ht="15" customHeight="1">
      <c r="C14" s="14"/>
      <c r="D14" s="130"/>
      <c r="E14" s="124"/>
      <c r="F14" s="10"/>
      <c r="G14" s="129"/>
      <c r="H14" s="5"/>
      <c r="I14" s="130"/>
      <c r="J14" s="130"/>
      <c r="K14" s="130"/>
      <c r="L14" s="8"/>
      <c r="M14" s="129"/>
      <c r="N14" s="129"/>
      <c r="O14" s="129"/>
      <c r="P14" s="129"/>
      <c r="Q14" s="129"/>
      <c r="R14" s="129"/>
      <c r="S14" s="129"/>
      <c r="T14" s="129"/>
      <c r="U14" s="129"/>
      <c r="V14" s="129"/>
      <c r="W14" s="129"/>
      <c r="X14" s="129"/>
      <c r="Y14" s="129"/>
    </row>
    <row r="15" spans="3:25" ht="15" customHeight="1">
      <c r="C15" s="5" t="s">
        <v>144</v>
      </c>
      <c r="D15" s="130"/>
      <c r="E15" s="122"/>
      <c r="F15" s="10"/>
      <c r="G15" s="4"/>
      <c r="H15" s="5" t="s">
        <v>145</v>
      </c>
      <c r="I15" s="181"/>
      <c r="J15" s="181"/>
      <c r="K15" s="181"/>
      <c r="L15" s="177"/>
      <c r="M15" s="129"/>
      <c r="N15" s="129"/>
      <c r="O15" s="129"/>
      <c r="P15" s="129"/>
      <c r="Q15" s="129"/>
      <c r="R15" s="129"/>
      <c r="S15" s="4"/>
      <c r="T15" s="129"/>
      <c r="U15" s="129"/>
      <c r="V15" s="129"/>
      <c r="W15" s="129"/>
      <c r="X15" s="129"/>
      <c r="Y15" s="129"/>
    </row>
    <row r="16" spans="3:25" ht="15" customHeight="1">
      <c r="C16" s="5"/>
      <c r="D16" s="130"/>
      <c r="E16" s="130"/>
      <c r="F16" s="10"/>
      <c r="G16" s="4"/>
      <c r="H16" s="5"/>
      <c r="I16" s="130"/>
      <c r="J16" s="130"/>
      <c r="K16" s="13"/>
      <c r="L16" s="12"/>
      <c r="M16" s="129"/>
      <c r="N16" s="129"/>
      <c r="O16" s="129"/>
      <c r="P16" s="129"/>
      <c r="Q16" s="129"/>
      <c r="R16" s="129"/>
      <c r="S16" s="4"/>
      <c r="T16" s="129"/>
      <c r="U16" s="129"/>
      <c r="V16" s="129"/>
      <c r="W16" s="129"/>
      <c r="X16" s="129"/>
      <c r="Y16" s="129"/>
    </row>
    <row r="17" spans="1:21" ht="15" customHeight="1">
      <c r="A17" s="129"/>
      <c r="B17" s="129"/>
      <c r="C17" s="5" t="s">
        <v>146</v>
      </c>
      <c r="D17" s="130"/>
      <c r="E17" s="121"/>
      <c r="F17" s="10"/>
      <c r="G17" s="18"/>
      <c r="H17" s="14" t="s">
        <v>147</v>
      </c>
      <c r="I17" s="181"/>
      <c r="J17" s="181"/>
      <c r="K17" s="181"/>
      <c r="L17" s="177"/>
      <c r="M17" s="130"/>
      <c r="N17" s="129"/>
      <c r="O17" s="129"/>
      <c r="P17" s="129"/>
      <c r="Q17" s="129"/>
      <c r="R17" s="129"/>
      <c r="S17" s="4"/>
      <c r="T17" s="129"/>
      <c r="U17" s="129"/>
    </row>
    <row r="18" spans="1:21" ht="15" customHeight="1">
      <c r="A18" s="129"/>
      <c r="B18" s="129"/>
      <c r="C18" s="5"/>
      <c r="D18" s="130"/>
      <c r="E18" s="11"/>
      <c r="F18" s="8"/>
      <c r="G18" s="129"/>
      <c r="H18" s="5"/>
      <c r="I18" s="130"/>
      <c r="J18" s="130"/>
      <c r="K18" s="130"/>
      <c r="L18" s="8"/>
      <c r="M18" s="129"/>
      <c r="N18" s="129"/>
      <c r="O18" s="129"/>
      <c r="P18" s="129"/>
      <c r="Q18" s="129"/>
      <c r="R18" s="129"/>
      <c r="S18" s="4"/>
      <c r="T18" s="129"/>
      <c r="U18" s="129"/>
    </row>
    <row r="19" spans="1:21" ht="15" customHeight="1">
      <c r="A19" s="129"/>
      <c r="B19" s="130"/>
      <c r="C19" s="5" t="s">
        <v>148</v>
      </c>
      <c r="D19" s="130"/>
      <c r="E19" s="20"/>
      <c r="F19" s="8"/>
      <c r="G19" s="129"/>
      <c r="H19" s="14" t="s">
        <v>149</v>
      </c>
      <c r="I19" s="181"/>
      <c r="J19" s="181"/>
      <c r="K19" s="181"/>
      <c r="L19" s="8"/>
      <c r="M19" s="129"/>
      <c r="N19" s="129"/>
      <c r="O19" s="129"/>
      <c r="P19" s="129"/>
      <c r="Q19" s="129"/>
      <c r="R19" s="129"/>
      <c r="S19" s="4"/>
      <c r="T19" s="129"/>
      <c r="U19" s="129"/>
    </row>
    <row r="20" spans="1:21" s="129" customFormat="1" ht="15" customHeight="1">
      <c r="B20" s="130"/>
      <c r="C20" s="5"/>
      <c r="D20" s="130"/>
      <c r="E20" s="152"/>
      <c r="F20" s="8"/>
      <c r="H20" s="5"/>
      <c r="I20" s="130"/>
      <c r="J20" s="130"/>
      <c r="K20" s="130"/>
      <c r="L20" s="8"/>
      <c r="S20" s="4"/>
    </row>
    <row r="21" spans="1:21" s="129" customFormat="1" ht="15" customHeight="1" thickBot="1">
      <c r="B21" s="130"/>
      <c r="C21" s="5" t="s">
        <v>150</v>
      </c>
      <c r="D21" s="130"/>
      <c r="E21" s="154"/>
      <c r="F21" s="8"/>
      <c r="H21" s="127" t="s">
        <v>151</v>
      </c>
      <c r="I21" s="185"/>
      <c r="J21" s="185"/>
      <c r="K21" s="185"/>
      <c r="L21" s="17"/>
      <c r="S21" s="4"/>
    </row>
    <row r="22" spans="1:21" ht="15" customHeight="1" thickBot="1">
      <c r="A22" s="129"/>
      <c r="B22" s="130"/>
      <c r="C22" s="5"/>
      <c r="D22" s="130"/>
      <c r="E22" s="130"/>
      <c r="F22" s="8"/>
      <c r="G22" s="129"/>
      <c r="H22" s="129"/>
      <c r="I22" s="129"/>
      <c r="J22" s="129"/>
      <c r="K22" s="129"/>
      <c r="L22" s="129"/>
      <c r="M22" s="129"/>
      <c r="N22" s="129"/>
      <c r="O22" s="129"/>
      <c r="P22" s="129"/>
      <c r="Q22" s="129"/>
      <c r="R22" s="129"/>
      <c r="S22" s="4"/>
      <c r="T22" s="129"/>
      <c r="U22" s="129"/>
    </row>
    <row r="23" spans="1:21" ht="15" customHeight="1" thickBot="1">
      <c r="A23" s="129"/>
      <c r="B23" s="130"/>
      <c r="C23" s="5" t="s">
        <v>152</v>
      </c>
      <c r="D23" s="130"/>
      <c r="E23" s="125">
        <f>IFERROR(kwhprod*VLOOKUP(utility,C107:D121,2,FALSE),0)</f>
        <v>0</v>
      </c>
      <c r="F23" s="8"/>
      <c r="G23" s="129"/>
      <c r="H23" s="178" t="s">
        <v>153</v>
      </c>
      <c r="I23" s="179"/>
      <c r="J23" s="179"/>
      <c r="K23" s="179"/>
      <c r="L23" s="180"/>
      <c r="M23" s="129"/>
      <c r="N23" s="129"/>
      <c r="O23" s="129"/>
      <c r="P23" s="129"/>
      <c r="Q23" s="129"/>
      <c r="R23" s="129"/>
      <c r="S23" s="4"/>
      <c r="T23" s="129"/>
      <c r="U23" s="129"/>
    </row>
    <row r="24" spans="1:21" ht="15" customHeight="1">
      <c r="A24" s="129"/>
      <c r="B24" s="130"/>
      <c r="C24" s="5"/>
      <c r="D24" s="130"/>
      <c r="E24" s="130"/>
      <c r="F24" s="8"/>
      <c r="G24" s="129"/>
      <c r="H24" s="126"/>
      <c r="I24" s="7"/>
      <c r="J24" s="7"/>
      <c r="K24" s="7"/>
      <c r="L24" s="6"/>
      <c r="M24" s="129"/>
      <c r="N24" s="129"/>
      <c r="O24" s="129"/>
      <c r="P24" s="129"/>
      <c r="Q24" s="129"/>
      <c r="R24" s="129"/>
      <c r="S24" s="4"/>
      <c r="T24" s="129"/>
      <c r="U24" s="129"/>
    </row>
    <row r="25" spans="1:21" ht="15" customHeight="1">
      <c r="A25" s="129"/>
      <c r="B25" s="130"/>
      <c r="C25" s="5" t="s">
        <v>154</v>
      </c>
      <c r="D25" s="130"/>
      <c r="E25" s="123">
        <v>20</v>
      </c>
      <c r="F25" s="8"/>
      <c r="G25" s="129"/>
      <c r="H25" s="5" t="s">
        <v>143</v>
      </c>
      <c r="I25" s="181"/>
      <c r="J25" s="181"/>
      <c r="K25" s="181"/>
      <c r="L25" s="177"/>
      <c r="M25" s="130"/>
      <c r="N25" s="129"/>
      <c r="O25" s="129"/>
      <c r="P25" s="129"/>
      <c r="Q25" s="129"/>
      <c r="R25" s="129"/>
      <c r="S25" s="4"/>
      <c r="T25" s="129"/>
      <c r="U25" s="129"/>
    </row>
    <row r="26" spans="1:21" ht="15" customHeight="1" thickBot="1">
      <c r="A26" s="129"/>
      <c r="B26" s="130"/>
      <c r="C26" s="15"/>
      <c r="D26" s="21"/>
      <c r="E26" s="21"/>
      <c r="F26" s="22"/>
      <c r="G26" s="129"/>
      <c r="H26" s="15"/>
      <c r="I26" s="21"/>
      <c r="J26" s="21"/>
      <c r="K26" s="21"/>
      <c r="L26" s="22"/>
      <c r="M26" s="130"/>
      <c r="N26" s="129"/>
      <c r="O26" s="23"/>
      <c r="P26" s="129"/>
      <c r="Q26" s="129"/>
      <c r="R26" s="4"/>
      <c r="S26" s="129"/>
      <c r="T26" s="129"/>
      <c r="U26" s="129"/>
    </row>
    <row r="27" spans="1:21" ht="15" customHeight="1" thickBot="1">
      <c r="A27" s="129"/>
      <c r="B27" s="21"/>
      <c r="C27" s="21"/>
      <c r="D27" s="21"/>
      <c r="E27" s="21"/>
      <c r="F27" s="21"/>
      <c r="G27" s="21"/>
      <c r="H27" s="21"/>
      <c r="I27" s="21"/>
      <c r="J27" s="21"/>
      <c r="K27" s="21"/>
      <c r="L27" s="21"/>
      <c r="M27" s="129"/>
      <c r="N27" s="129"/>
      <c r="O27" s="129"/>
      <c r="P27" s="129"/>
      <c r="Q27" s="13"/>
      <c r="R27" s="24"/>
      <c r="S27" s="129"/>
      <c r="T27" s="129"/>
      <c r="U27" s="4"/>
    </row>
    <row r="28" spans="1:21" ht="15" customHeight="1">
      <c r="A28" s="130"/>
      <c r="B28" s="186" t="s">
        <v>155</v>
      </c>
      <c r="C28" s="7"/>
      <c r="D28" s="189" t="s">
        <v>156</v>
      </c>
      <c r="E28" s="190"/>
      <c r="F28" s="191"/>
      <c r="G28" s="190" t="s">
        <v>157</v>
      </c>
      <c r="H28" s="190"/>
      <c r="I28" s="191"/>
      <c r="J28" s="192" t="s">
        <v>158</v>
      </c>
      <c r="K28" s="190"/>
      <c r="L28" s="191"/>
      <c r="M28" s="130"/>
      <c r="N28" s="129"/>
      <c r="O28" s="129"/>
      <c r="P28" s="129"/>
      <c r="Q28" s="129"/>
      <c r="R28" s="129"/>
      <c r="S28" s="129"/>
      <c r="T28" s="129"/>
      <c r="U28" s="129"/>
    </row>
    <row r="29" spans="1:21" ht="15" customHeight="1" thickBot="1">
      <c r="A29" s="130"/>
      <c r="B29" s="187"/>
      <c r="C29" s="15"/>
      <c r="D29" s="25" t="s">
        <v>159</v>
      </c>
      <c r="E29" s="26" t="s">
        <v>160</v>
      </c>
      <c r="F29" s="27" t="s">
        <v>161</v>
      </c>
      <c r="G29" s="25" t="s">
        <v>159</v>
      </c>
      <c r="H29" s="28" t="s">
        <v>160</v>
      </c>
      <c r="I29" s="27" t="s">
        <v>161</v>
      </c>
      <c r="J29" s="25" t="s">
        <v>159</v>
      </c>
      <c r="K29" s="26" t="s">
        <v>160</v>
      </c>
      <c r="L29" s="27" t="s">
        <v>161</v>
      </c>
      <c r="M29" s="130"/>
      <c r="N29" s="129"/>
      <c r="O29" s="129"/>
      <c r="P29" s="129"/>
      <c r="Q29" s="129"/>
      <c r="R29" s="129"/>
      <c r="S29" s="129"/>
      <c r="T29" s="129"/>
      <c r="U29" s="129"/>
    </row>
    <row r="30" spans="1:21" ht="15" customHeight="1">
      <c r="A30" s="130"/>
      <c r="B30" s="187"/>
      <c r="C30" s="29"/>
      <c r="D30" s="30"/>
      <c r="E30" s="31"/>
      <c r="F30" s="177"/>
      <c r="G30" s="30"/>
      <c r="H30" s="31"/>
      <c r="I30" s="177"/>
      <c r="J30" s="30"/>
      <c r="K30" s="31"/>
      <c r="L30" s="32"/>
      <c r="M30" s="130"/>
      <c r="N30" s="129"/>
      <c r="O30" s="129"/>
      <c r="P30" s="129"/>
      <c r="Q30" s="129"/>
      <c r="R30" s="129"/>
      <c r="S30" s="129"/>
      <c r="T30" s="129"/>
      <c r="U30" s="129"/>
    </row>
    <row r="31" spans="1:21" ht="15" customHeight="1">
      <c r="A31" s="130"/>
      <c r="B31" s="187"/>
      <c r="C31" s="33" t="s">
        <v>162</v>
      </c>
      <c r="D31" s="34" t="str">
        <f>IF(OR(PCost&lt;=0,AND(LC_PSavings&lt;=0,OR(SavingsAnnual&lt;=0,WeightedAvgMLife&lt;=0))),"Error!",D37)</f>
        <v>Error!</v>
      </c>
      <c r="E31" s="35" t="str">
        <f t="shared" ref="E31:L31" si="0">IF(OR(PCost&lt;=0,AND(LC_PSavings&lt;=0,OR(SavingsAnnual&lt;=0,WeightedAvgMLife&lt;=0))),"Error!",E37)</f>
        <v>Error!</v>
      </c>
      <c r="F31" s="36" t="str">
        <f t="shared" si="0"/>
        <v>Error!</v>
      </c>
      <c r="G31" s="37" t="str">
        <f t="shared" si="0"/>
        <v>Error!</v>
      </c>
      <c r="H31" s="38" t="str">
        <f t="shared" si="0"/>
        <v>Error!</v>
      </c>
      <c r="I31" s="39" t="str">
        <f t="shared" si="0"/>
        <v>Error!</v>
      </c>
      <c r="J31" s="37" t="str">
        <f t="shared" si="0"/>
        <v>Error!</v>
      </c>
      <c r="K31" s="38" t="str">
        <f t="shared" si="0"/>
        <v>Error!</v>
      </c>
      <c r="L31" s="40" t="str">
        <f t="shared" si="0"/>
        <v>Error!</v>
      </c>
      <c r="M31" s="130"/>
      <c r="N31" s="129"/>
      <c r="O31" s="129"/>
      <c r="P31" s="129"/>
      <c r="Q31" s="129"/>
      <c r="R31" s="129"/>
      <c r="S31" s="129"/>
      <c r="T31" s="129"/>
      <c r="U31" s="129"/>
    </row>
    <row r="32" spans="1:21" ht="15" customHeight="1">
      <c r="A32" s="130"/>
      <c r="B32" s="187"/>
      <c r="C32" s="41" t="s">
        <v>163</v>
      </c>
      <c r="D32" s="42" t="str">
        <f>IF(D31="Error!","Error!",IF(D35&gt;=(LoanPrincipal),"",CEILING((LoanPrincipal)-D35+CustCont,1)))</f>
        <v>Error!</v>
      </c>
      <c r="E32" s="43" t="str">
        <f>IF(E31="Error!","Error!",IF(E35&gt;=(LoanPrincipal),"",CEILING((LoanPrincipal)-E35+CustCont,1)))</f>
        <v>Error!</v>
      </c>
      <c r="F32" s="44" t="str">
        <f>IF(F31="Error!","Error!",IF(F35&gt;=(LoanPrincipal),"",CEILING((LoanPrincipal)-F35+CustCont,1)))</f>
        <v>Error!</v>
      </c>
      <c r="G32" s="42" t="str">
        <f t="shared" ref="G32:L32" si="1">IF(G31="Error!","Error!",IF(G37&gt;=1,"",CEILING((LoanPrincipal)-G35+CustCont,1)))</f>
        <v>Error!</v>
      </c>
      <c r="H32" s="43" t="str">
        <f t="shared" si="1"/>
        <v>Error!</v>
      </c>
      <c r="I32" s="44" t="str">
        <f t="shared" si="1"/>
        <v>Error!</v>
      </c>
      <c r="J32" s="42" t="str">
        <f t="shared" si="1"/>
        <v>Error!</v>
      </c>
      <c r="K32" s="43" t="str">
        <f t="shared" si="1"/>
        <v>Error!</v>
      </c>
      <c r="L32" s="45" t="str">
        <f t="shared" si="1"/>
        <v>Error!</v>
      </c>
      <c r="M32" s="130"/>
      <c r="N32" s="129"/>
      <c r="O32" s="129"/>
      <c r="P32" s="129"/>
      <c r="Q32" s="129"/>
      <c r="R32" s="129"/>
      <c r="S32" s="129"/>
      <c r="T32" s="129"/>
      <c r="U32" s="129"/>
    </row>
    <row r="33" spans="1:14" ht="15" customHeight="1">
      <c r="A33" s="130"/>
      <c r="B33" s="187"/>
      <c r="C33" s="46" t="s">
        <v>164</v>
      </c>
      <c r="D33" s="47"/>
      <c r="E33" s="48"/>
      <c r="F33" s="49"/>
      <c r="G33" s="47"/>
      <c r="H33" s="48"/>
      <c r="I33" s="49"/>
      <c r="J33" s="47"/>
      <c r="K33" s="48"/>
      <c r="L33" s="50"/>
      <c r="M33" s="130"/>
      <c r="N33" s="129"/>
    </row>
    <row r="34" spans="1:14" ht="15" customHeight="1">
      <c r="A34" s="13"/>
      <c r="B34" s="187"/>
      <c r="C34" s="51" t="s">
        <v>165</v>
      </c>
      <c r="D34" s="42" t="str">
        <f>IF(D31="Error!","Error!",IF(SavingsAnnual&gt;=D36,"",CEILING(D36,1)))</f>
        <v>Error!</v>
      </c>
      <c r="E34" s="43" t="str">
        <f t="shared" ref="E34:F34" si="2">IF(E31="Error!","Error!",IF(SavingsAnnual&gt;=E36,"",CEILING(E36,1)))</f>
        <v>Error!</v>
      </c>
      <c r="F34" s="44" t="str">
        <f t="shared" si="2"/>
        <v>Error!</v>
      </c>
      <c r="G34" s="42" t="str">
        <f>IF(G31="Error!","Error!",IF(G37&gt;=1,"",CEILING(G36,1)))</f>
        <v>Error!</v>
      </c>
      <c r="H34" s="43" t="str">
        <f t="shared" ref="H34:L34" si="3">IF(H31="Error!","Error!",IF(H37&gt;=1,"",CEILING(H36,1)))</f>
        <v>Error!</v>
      </c>
      <c r="I34" s="44" t="str">
        <f>IF(I31="Error!","Error!",IF(I37&gt;=1,"",CEILING(I36,1)))</f>
        <v>Error!</v>
      </c>
      <c r="J34" s="42" t="str">
        <f t="shared" si="3"/>
        <v>Error!</v>
      </c>
      <c r="K34" s="44" t="str">
        <f t="shared" si="3"/>
        <v>Error!</v>
      </c>
      <c r="L34" s="45" t="str">
        <f t="shared" si="3"/>
        <v>Error!</v>
      </c>
      <c r="M34" s="130"/>
      <c r="N34" s="130"/>
    </row>
    <row r="35" spans="1:14" ht="15" hidden="1" customHeight="1">
      <c r="A35" s="13"/>
      <c r="B35" s="187"/>
      <c r="C35" s="52" t="s">
        <v>166</v>
      </c>
      <c r="D35" s="47">
        <f>IF(OR((LoanPrincipal)&lt;=0,WeightedAvgMLife&lt;=0),"N/A",PV(VLOOKUP(E21,MenuItems!D10:F16,3,FALSE)/12,5*12,-(FV(0.0124,WeightedAvgMLife,-SavingsAnnual)/(5*12))))</f>
        <v>0</v>
      </c>
      <c r="E35" s="48">
        <f>IF(OR((LoanPrincipal)&lt;=0,WeightedAvgMLife&lt;=0),"N/A",PV(VLOOKUP(E21,MenuItems!D10:F16,3,FALSE)/12,10*12,-(FV(0.0124,WeightedAvgMLife,-SavingsAnnual)/(10*12))))</f>
        <v>0</v>
      </c>
      <c r="F35" s="49">
        <f>IF(OR((LoanPrincipal)&lt;=0,WeightedAvgMLife&lt;=0),"N/A",PV(VLOOKUP(E21,MenuItems!D10:F16,3,FALSE)/12,15*12,-(FV(0.0124,WeightedAvgMLife,-SavingsAnnual)/(15*12))))</f>
        <v>0</v>
      </c>
      <c r="G35" s="47">
        <f>IF(OR((LoanPrincipal)&lt;=0,WeightedAvgMLife&lt;=0),"N/A",PV(VLOOKUP(E21,MenuItems!D10:F16,3,FALSE)/12,5*12,-(FV(0.0124,WeightedAvgMLife,-SavingsAnnual)/(5*12))))</f>
        <v>0</v>
      </c>
      <c r="H35" s="48">
        <f>IF(OR((LoanPrincipal)&lt;=0,WeightedAvgMLife&lt;=0),"N/A",PV(VLOOKUP(E21,MenuItems!D10:F16,3,FALSE)/12,10*12,-(FV(0.0124,WeightedAvgMLife,-SavingsAnnual)/(10*12))))</f>
        <v>0</v>
      </c>
      <c r="I35" s="49">
        <f>IF(OR((LoanPrincipal)&lt;=0,WeightedAvgMLife&lt;=0),"N/A",PV(VLOOKUP(E21,MenuItems!D10:F16,3,FALSE)/12,15*12,-(FV(0.0124,WeightedAvgMLife,-SavingsAnnual)/(15*12))))</f>
        <v>0</v>
      </c>
      <c r="J35" s="47">
        <f>IF(OR((LoanPrincipal)&lt;=0,WeightedAvgMLife&lt;=0),"N/A",PV(VLOOKUP(E21,MenuItems!D10:F16,2,FALSE)/12,5*12,-(FV(0.0124,WeightedAvgMLife,-SavingsAnnual)/(5*12))))</f>
        <v>0</v>
      </c>
      <c r="K35" s="49">
        <f>IF(OR((LoanPrincipal)&lt;=0,WeightedAvgMLife&lt;=0),"N/A",PV(VLOOKUP(E21,MenuItems!D10:F16,2,FALSE)/12,10*12,-(FV(0.0124,WeightedAvgMLife,-SavingsAnnual)/(10*12))))</f>
        <v>0</v>
      </c>
      <c r="L35" s="50">
        <f>IF(OR((LoanPrincipal)&lt;=0,WeightedAvgMLife&lt;=0),"N/A",PV(VLOOKUP(E21,MenuItems!D10:F16,2,FALSE)/12,15*12,-(FV(0.0124,WeightedAvgMLife,-SavingsAnnual)/(15*12))))</f>
        <v>0</v>
      </c>
      <c r="M35" s="130"/>
      <c r="N35" s="130"/>
    </row>
    <row r="36" spans="1:14" ht="15" hidden="1" customHeight="1">
      <c r="A36" s="13"/>
      <c r="B36" s="187"/>
      <c r="C36" s="53" t="s">
        <v>167</v>
      </c>
      <c r="D36" s="47" t="e">
        <f>IF(OR((LoanPrincipal)&lt;=0,WeightedAvgMLife&lt;=0),"N/A",PMT(0.0124,WeightedAvgMLife,,-PMT(VLOOKUP(E21,MenuItems!D10:F16,3,FALSE)/12,5*12,-(LoanPrincipal))*5*12))</f>
        <v>#VALUE!</v>
      </c>
      <c r="E36" s="48" t="e">
        <f>IF(OR((LoanPrincipal)&lt;=0,WeightedAvgMLife&lt;=0),"N/A",PMT(0.0124,WeightedAvgMLife,,-PMT(VLOOKUP(E21,MenuItems!D10:F16,3,FALSE)/12,10*12,-(LoanPrincipal))*10*12))</f>
        <v>#VALUE!</v>
      </c>
      <c r="F36" s="49" t="e">
        <f>IF(OR((LoanPrincipal)&lt;=0,WeightedAvgMLife&lt;=0),"N/A",PMT(0.0124,WeightedAvgMLife,,-PMT(VLOOKUP(E21,MenuItems!D10:F16,3,FALSE)/12,15*12,-(LoanPrincipal))*15*12))</f>
        <v>#VALUE!</v>
      </c>
      <c r="G36" s="47" t="e">
        <f>IF(OR((LoanPrincipal)&lt;=0,WeightedAvgMLife&lt;=0),"N/A",PMT(0.0124,WeightedAvgMLife,,-PMT(VLOOKUP(E21,MenuItems!D10:F16,3,FALSE)/12,5*12,-(LoanPrincipal))*5*12))</f>
        <v>#VALUE!</v>
      </c>
      <c r="H36" s="48" t="e">
        <f>IF(OR((LoanPrincipal)&lt;=0,WeightedAvgMLife&lt;=0),"N/A",PMT(0.0124,WeightedAvgMLife,,-PMT(VLOOKUP(E21,MenuItems!D10:F16,3,FALSE)/12,10*12,-(LoanPrincipal))*10*12))</f>
        <v>#VALUE!</v>
      </c>
      <c r="I36" s="49" t="e">
        <f>IF(OR((LoanPrincipal)&lt;=0,WeightedAvgMLife&lt;=0),"N/A",PMT(0.0124,WeightedAvgMLife,,-PMT(VLOOKUP(E21,MenuItems!D10:F16,3,FALSE)/12,15*12,-(LoanPrincipal))*15*12))</f>
        <v>#VALUE!</v>
      </c>
      <c r="J36" s="47" t="e">
        <f>IF(OR((LoanPrincipal)&lt;=0,WeightedAvgMLife&lt;=0),"N/A",PMT(0.0124,WeightedAvgMLife,,-PMT(VLOOKUP(E21,MenuItems!D10:F16,2,FALSE)/12,5*12,-(LoanPrincipal))*5*12))</f>
        <v>#VALUE!</v>
      </c>
      <c r="K36" s="49" t="e">
        <f>IF(OR((LoanPrincipal)&lt;=0,WeightedAvgMLife&lt;=0),"N/A",PMT(0.0124,WeightedAvgMLife,,-PMT(VLOOKUP(E21,MenuItems!D10:F16,2,FALSE)/12,10*12,-(LoanPrincipal))*10*12))</f>
        <v>#VALUE!</v>
      </c>
      <c r="L36" s="50" t="e">
        <f>IF(OR((LoanPrincipal)&lt;=0,WeightedAvgMLife&lt;=0),"N/A",PMT(0.0124,WeightedAvgMLife,,-PMT(VLOOKUP(E21,MenuItems!D10:F16,2,FALSE)/12,15*12,-(LoanPrincipal))*15*12))</f>
        <v>#VALUE!</v>
      </c>
      <c r="M36" s="13"/>
      <c r="N36" s="130"/>
    </row>
    <row r="37" spans="1:14" ht="15" hidden="1" customHeight="1">
      <c r="A37" s="13"/>
      <c r="B37" s="187"/>
      <c r="C37" s="53" t="s">
        <v>162</v>
      </c>
      <c r="D37" s="34" t="e">
        <f>IF(LC_PSavings&gt;0,ROUND((LC_PSavings)/(PMT(VLOOKUP(E21,MenuItems!D10:F16,3,FALSE)/12,5*12,-(LoanPrincipal))*5*12),2),ROUND((FV(0.0124,WeightedAvgMLife,-SavingsAnnual)/(PMT(VLOOKUP(E21,MenuItems!D10:F16,3,FALSE)/12,5*12,-(LoanPrincipal))*5*12)),2))</f>
        <v>#VALUE!</v>
      </c>
      <c r="E37" s="35" t="e">
        <f>IF(LC_PSavings&gt;0,ROUND((LC_PSavings)/(PMT(VLOOKUP(E21,MenuItems!D10:F16,3,FALSE)/12,10*12,-(LoanPrincipal))*10*12),2),ROUND((FV(0.0124,WeightedAvgMLife,-SavingsAnnual)/(PMT(VLOOKUP(E21,MenuItems!D10:F16,3,FALSE)/12,10*12,-(LoanPrincipal))*10*12)),2))</f>
        <v>#VALUE!</v>
      </c>
      <c r="F37" s="36" t="e">
        <f>IF(LC_PSavings&gt;0,ROUND((LC_PSavings)/(PMT(VLOOKUP(E21,MenuItems!D10:F16,3,FALSE)/12,15*12,-(LoanPrincipal))*15*12),2),ROUND((FV(0.0124,WeightedAvgMLife,-SavingsAnnual)/(PMT(VLOOKUP(E21,MenuItems!D10:F16,3,FALSE)/12,15*12,-(LoanPrincipal))*15*12)),2))</f>
        <v>#VALUE!</v>
      </c>
      <c r="G37" s="34" t="e">
        <f>IF(LC_PSavings&gt;0,ROUND((LC_PSavings)/(PMT(VLOOKUP(E21,MenuItems!D10:F16,3,FALSE)/12,5*12,-(LoanPrincipal))*5*12),2),ROUND((FV(0.0124,WeightedAvgMLife,-SavingsAnnual)/(PMT(VLOOKUP(E21,MenuItems!D10:F16,3,FALSE)/12,5*12,-(LoanPrincipal))*5*12)),2))</f>
        <v>#VALUE!</v>
      </c>
      <c r="H37" s="35" t="e">
        <f>IF(LC_PSavings&gt;0,ROUND((LC_PSavings)/(PMT(VLOOKUP(E21,MenuItems!D10:F16,3,FALSE)/12,10*12,-(LoanPrincipal))*10*12),2),ROUND((FV(0.0124,WeightedAvgMLife,-SavingsAnnual)/(PMT(VLOOKUP(E21,MenuItems!D10:F16,3,FALSE)/12,10*12,-(LoanPrincipal))*10*12)),2))</f>
        <v>#VALUE!</v>
      </c>
      <c r="I37" s="36" t="e">
        <f>IF(LC_PSavings&gt;0,ROUND((LC_PSavings)/(PMT(VLOOKUP(E21,MenuItems!D10:F16,3,FALSE)/12,15*12,-(LoanPrincipal))*15*12),2),ROUND((FV(0.0124,WeightedAvgMLife,-SavingsAnnual)/(PMT(VLOOKUP(E21,MenuItems!D10:F16,3,FALSE)/12,15*12,-(LoanPrincipal))*15*12)),2))</f>
        <v>#VALUE!</v>
      </c>
      <c r="J37" s="34" t="e">
        <f>IF(LC_PSavings&gt;0,ROUND((LC_PSavings)/(PMT(VLOOKUP(E21,MenuItems!D10:F16,2,FALSE)/12,5*12,-(LoanPrincipal))*5*12),2),ROUND((FV(0.0124,WeightedAvgMLife,-SavingsAnnual)/(PMT(VLOOKUP(E21,MenuItems!D10:F16,2,FALSE)/12,5*12,-(LoanPrincipal))*5*12)),2))</f>
        <v>#VALUE!</v>
      </c>
      <c r="K37" s="36" t="e">
        <f>IF(LC_PSavings&gt;0,ROUND((LC_PSavings)/(PMT(VLOOKUP(E21,MenuItems!D10:F16,2,FALSE)/12,10*12,-(LoanPrincipal))*10*12),2),ROUND((FV(0.0124,WeightedAvgMLife,-SavingsAnnual)/(PMT(VLOOKUP(E21,MenuItems!D10:F16,2,FALSE)/12,10*12,-(LoanPrincipal))*10*12)),2))</f>
        <v>#VALUE!</v>
      </c>
      <c r="L37" s="54" t="e">
        <f>IF(LC_PSavings&gt;0,ROUND((LC_PSavings)/(PMT(VLOOKUP(E21,MenuItems!D10:F16,2,FALSE)/12,15*12,-(LoanPrincipal))*15*12),2),ROUND((FV(0.0124,WeightedAvgMLife,-SavingsAnnual)/(PMT(VLOOKUP(E21,MenuItems!D10:F16,2,FALSE)/12,15*12,-(LoanPrincipal))*15*12)),2))</f>
        <v>#VALUE!</v>
      </c>
      <c r="M37" s="13"/>
      <c r="N37" s="130"/>
    </row>
    <row r="38" spans="1:14" ht="15" customHeight="1" thickBot="1">
      <c r="A38" s="13"/>
      <c r="B38" s="187"/>
      <c r="C38" s="55"/>
      <c r="D38" s="56"/>
      <c r="E38" s="57"/>
      <c r="F38" s="58"/>
      <c r="G38" s="56"/>
      <c r="H38" s="57"/>
      <c r="I38" s="58"/>
      <c r="J38" s="56"/>
      <c r="K38" s="57"/>
      <c r="L38" s="59"/>
      <c r="M38" s="13"/>
      <c r="N38" s="130"/>
    </row>
    <row r="39" spans="1:14" ht="15" customHeight="1">
      <c r="A39" s="65"/>
      <c r="B39" s="187"/>
      <c r="C39" s="60" t="s">
        <v>168</v>
      </c>
      <c r="D39" s="61" t="str">
        <f>IF(D47="Error!","Error!",IF(AND(D47&gt;=0,WeightedAvgMLife&gt;=5),"YES","NO"))</f>
        <v>Error!</v>
      </c>
      <c r="E39" s="62" t="str">
        <f>IF(E47="Error!","Error!",IF(AND(E47&gt;=0,WeightedAvgMLife&gt;=10),"YES","NO"))</f>
        <v>Error!</v>
      </c>
      <c r="F39" s="63" t="str">
        <f>IF(F47="Error!","Error!",IF(AND(F47&gt;=0,WeightedAvgMLife&gt;=15),"YES","NO"))</f>
        <v>Error!</v>
      </c>
      <c r="G39" s="61" t="str">
        <f>IF(WeightedAvgMLife&lt;5,"NO",IF(G42="N/A","YES",IF(G47="Error!","Error!",IF(AND(G47&lt;=15,WeightedAvgMLife&gt;=5),"YES","NO"))))</f>
        <v>Error!</v>
      </c>
      <c r="H39" s="62" t="str">
        <f>IF(WeightedAvgMLife&lt;10,"NO",IF(H42="N/A","YES",IF(H47="Error!","Error!",IF(AND(H47&lt;=15,WeightedAvgMLife&gt;=10),"YES","NO"))))</f>
        <v>Error!</v>
      </c>
      <c r="I39" s="63" t="str">
        <f>IF(WeightedAvgMLife&lt;15,"NO",IF(I42="N/A","YES",IF(I47="Error!","Error!",IF(AND(I47&lt;=15,WeightedAvgMLife&gt;=15),"YES","NO"))))</f>
        <v>Error!</v>
      </c>
      <c r="J39" s="61" t="str">
        <f>IF(WeightedAvgMLife&lt;5,"NO",IF(J42="N/A","YES",IF(J47="Error!","Error!",IF(AND(J47&lt;=15,WeightedAvgMLife&gt;=5),"YES","NO"))))</f>
        <v>Error!</v>
      </c>
      <c r="K39" s="62" t="str">
        <f>IF(WeightedAvgMLife&lt;10,"NO",IF(K42="N/A","YES",IF(K47="Error!","Error!",IF(AND(K47&lt;=15,WeightedAvgMLife&gt;=10),"YES","NO"))))</f>
        <v>Error!</v>
      </c>
      <c r="L39" s="64" t="str">
        <f>IF(WeightedAvgMLife&lt;15,"NO",IF(L42="N/A","YES",IF(L47="Error!","Error!",IF(AND(L47&lt;=15,WeightedAvgMLife&gt;=15),"YES","NO"))))</f>
        <v>Error!</v>
      </c>
      <c r="M39" s="65"/>
      <c r="N39" s="129"/>
    </row>
    <row r="40" spans="1:14" ht="28.5" customHeight="1">
      <c r="A40" s="129"/>
      <c r="B40" s="187"/>
      <c r="C40" s="66" t="s">
        <v>169</v>
      </c>
      <c r="D40" s="61"/>
      <c r="E40" s="62"/>
      <c r="F40" s="63"/>
      <c r="G40" s="61"/>
      <c r="H40" s="62"/>
      <c r="I40" s="67"/>
      <c r="J40" s="61"/>
      <c r="K40" s="62"/>
      <c r="L40" s="67"/>
      <c r="M40" s="65"/>
      <c r="N40" s="129"/>
    </row>
    <row r="41" spans="1:14" ht="43.5" customHeight="1">
      <c r="A41" s="129"/>
      <c r="B41" s="187"/>
      <c r="C41" s="66" t="s">
        <v>170</v>
      </c>
      <c r="D41" s="61"/>
      <c r="E41" s="62"/>
      <c r="F41" s="63"/>
      <c r="G41" s="61"/>
      <c r="H41" s="62"/>
      <c r="I41" s="67"/>
      <c r="J41" s="61"/>
      <c r="K41" s="62"/>
      <c r="L41" s="64"/>
      <c r="M41" s="65"/>
      <c r="N41" s="129"/>
    </row>
    <row r="42" spans="1:14" s="68" customFormat="1" ht="15" customHeight="1">
      <c r="B42" s="187"/>
      <c r="C42" s="69" t="s">
        <v>163</v>
      </c>
      <c r="D42" s="70" t="str">
        <f>IF(D47="Error!","Error!",IF(D45&gt;=(LoanPrincipal),"",CEILING((LoanPrincipal)-D45+CustCont,1)))</f>
        <v>Error!</v>
      </c>
      <c r="E42" s="72" t="str">
        <f>IF(E47="Error!","Error!",IF(E45&gt;=(LoanPrincipal),"",CEILING((LoanPrincipal)-E45+CustCont,1)))</f>
        <v>Error!</v>
      </c>
      <c r="F42" s="71" t="str">
        <f>IF(F47="Error!","Error!",IF(F45&gt;=(LoanPrincipal),"",CEILING((LoanPrincipal)-F45+CustCont,1)))</f>
        <v>Error!</v>
      </c>
      <c r="G42" s="150" t="str">
        <f t="shared" ref="G42:L42" si="4">IF(G47="Error!","Error!",IF((LoanPrincipal)&lt;=13000,"N/A",IF(G47&lt;=15,"",IF(G45&lt;13000,CEILING(LoanPrincipal-13000+CustCont,1),CEILING((LoanPrincipal)-G45+CustCont,1)))))</f>
        <v>Error!</v>
      </c>
      <c r="H42" s="72" t="str">
        <f t="shared" si="4"/>
        <v>Error!</v>
      </c>
      <c r="I42" s="71" t="str">
        <f t="shared" si="4"/>
        <v>Error!</v>
      </c>
      <c r="J42" s="150" t="str">
        <f t="shared" si="4"/>
        <v>Error!</v>
      </c>
      <c r="K42" s="72" t="str">
        <f t="shared" si="4"/>
        <v>Error!</v>
      </c>
      <c r="L42" s="73" t="str">
        <f t="shared" si="4"/>
        <v>Error!</v>
      </c>
    </row>
    <row r="43" spans="1:14" ht="15" customHeight="1">
      <c r="A43" s="129"/>
      <c r="B43" s="187"/>
      <c r="C43" s="74" t="s">
        <v>164</v>
      </c>
      <c r="D43" s="75"/>
      <c r="E43" s="77"/>
      <c r="F43" s="76"/>
      <c r="G43" s="75"/>
      <c r="H43" s="77"/>
      <c r="I43" s="76"/>
      <c r="J43" s="75"/>
      <c r="K43" s="77"/>
      <c r="L43" s="78"/>
      <c r="M43" s="65"/>
      <c r="N43" s="129"/>
    </row>
    <row r="44" spans="1:14" s="68" customFormat="1" ht="23.25" customHeight="1" thickBot="1">
      <c r="A44" s="65"/>
      <c r="B44" s="188"/>
      <c r="C44" s="79" t="s">
        <v>165</v>
      </c>
      <c r="D44" s="80" t="str">
        <f>IF(D47="Error!","Error!",IF(D46&lt;=SavingsAnnual,"",CEILING(D46,1)))</f>
        <v>Error!</v>
      </c>
      <c r="E44" s="82" t="str">
        <f>IF(E47="Error!","Error!",IF(E46&lt;=SavingsAnnual,"",CEILING(E46,1)))</f>
        <v>Error!</v>
      </c>
      <c r="F44" s="81" t="str">
        <f>IF(F47="Error!","Error!",IF(F46&lt;=SavingsAnnual,"",CEILING(F46,1)))</f>
        <v>Error!</v>
      </c>
      <c r="G44" s="80" t="str">
        <f t="shared" ref="G44:L44" si="5">IF(G47="Error!","Error!",IF((LoanPrincipal)&lt;=13000,"N/A",IF(G47&lt;=15,"",CEILING(G46,1))))</f>
        <v>Error!</v>
      </c>
      <c r="H44" s="82" t="str">
        <f t="shared" si="5"/>
        <v>Error!</v>
      </c>
      <c r="I44" s="81" t="str">
        <f t="shared" si="5"/>
        <v>Error!</v>
      </c>
      <c r="J44" s="80" t="str">
        <f t="shared" si="5"/>
        <v>Error!</v>
      </c>
      <c r="K44" s="82" t="str">
        <f t="shared" si="5"/>
        <v>Error!</v>
      </c>
      <c r="L44" s="83" t="str">
        <f t="shared" si="5"/>
        <v>Error!</v>
      </c>
    </row>
    <row r="45" spans="1:14" s="68" customFormat="1" ht="15" hidden="1" customHeight="1">
      <c r="A45" s="65"/>
      <c r="B45" s="84"/>
      <c r="C45" s="85" t="s">
        <v>171</v>
      </c>
      <c r="D45" s="86">
        <f>PV(VLOOKUP(E21,MenuItems!D10:F16,3,FALSE)/12,5*12,-(FV(0.0124,5,-(SavingsAnnual))/(5*12)))</f>
        <v>0</v>
      </c>
      <c r="E45" s="86">
        <f>PV(VLOOKUP(E21,MenuItems!D10:F16,3,FALSE)/12,10*12,-(FV(0.0124,10,-(SavingsAnnual))/(10*12)))</f>
        <v>0</v>
      </c>
      <c r="F45" s="86">
        <f>PV(VLOOKUP(E21,MenuItems!D10:F16,3,FALSE)/12,15*12,-(FV(0.0124,15,-(SavingsAnnual))/(15*12)))</f>
        <v>0</v>
      </c>
      <c r="G45" s="86" t="str">
        <f>IF(G47="Error!","Error!",(SavingsAnnual*15))</f>
        <v>Error!</v>
      </c>
      <c r="H45" s="86" t="str">
        <f t="shared" ref="H45:L45" si="6">IF(H47="Error!","Error!",(SavingsAnnual*15))</f>
        <v>Error!</v>
      </c>
      <c r="I45" s="86" t="str">
        <f t="shared" si="6"/>
        <v>Error!</v>
      </c>
      <c r="J45" s="86" t="str">
        <f t="shared" si="6"/>
        <v>Error!</v>
      </c>
      <c r="K45" s="86" t="str">
        <f t="shared" si="6"/>
        <v>Error!</v>
      </c>
      <c r="L45" s="86" t="str">
        <f t="shared" si="6"/>
        <v>Error!</v>
      </c>
    </row>
    <row r="46" spans="1:14" s="68" customFormat="1" ht="15" hidden="1" customHeight="1">
      <c r="A46" s="65"/>
      <c r="B46" s="84"/>
      <c r="C46" s="87" t="s">
        <v>172</v>
      </c>
      <c r="D46" s="47" t="e">
        <f>PMT(0.0124,5,,-PMT(VLOOKUP(E21,MenuItems!D10:F16,3,FALSE)/12,5*12,-(LoanPrincipal))*5*12)</f>
        <v>#VALUE!</v>
      </c>
      <c r="E46" s="47" t="e">
        <f>PMT(0.0124,10,,-PMT(VLOOKUP(E21,MenuItems!D10:F16,3,FALSE)/12,10*12,-(LoanPrincipal))*10*12)</f>
        <v>#VALUE!</v>
      </c>
      <c r="F46" s="47" t="e">
        <f>PMT(0.0124,15,,-PMT(VLOOKUP(E21,MenuItems!D10:F16,3,FALSE)/12,15*12,-(LoanPrincipal))*15*12)</f>
        <v>#VALUE!</v>
      </c>
      <c r="G46" s="86" t="str">
        <f t="shared" ref="G46:L46" si="7">IF(G47="Error!","Error!",(LoanPrincipal)/15)</f>
        <v>Error!</v>
      </c>
      <c r="H46" s="86" t="str">
        <f t="shared" si="7"/>
        <v>Error!</v>
      </c>
      <c r="I46" s="86" t="str">
        <f t="shared" si="7"/>
        <v>Error!</v>
      </c>
      <c r="J46" s="86" t="str">
        <f t="shared" si="7"/>
        <v>Error!</v>
      </c>
      <c r="K46" s="86" t="str">
        <f t="shared" si="7"/>
        <v>Error!</v>
      </c>
      <c r="L46" s="86" t="str">
        <f t="shared" si="7"/>
        <v>Error!</v>
      </c>
    </row>
    <row r="47" spans="1:14" s="68" customFormat="1" ht="15" hidden="1" customHeight="1" thickBot="1">
      <c r="A47" s="65"/>
      <c r="B47" s="88"/>
      <c r="C47" s="89" t="s">
        <v>173</v>
      </c>
      <c r="D47" s="90" t="str">
        <f>IFERROR((FV(0.0124,5,-SavingsAnnual))/(5*12)-PMT(VLOOKUP(E21,MenuItems!D10:F16,3,FALSE)/12,5*12,-(LoanPrincipal)),"Error!")</f>
        <v>Error!</v>
      </c>
      <c r="E47" s="90" t="str">
        <f>IFERROR((FV(0.0124,10,-SavingsAnnual))/(10*12)-PMT(VLOOKUP(E21,MenuItems!D10:F16,3,FALSE)/12,10*12,-(LoanPrincipal)),"Error!")</f>
        <v>Error!</v>
      </c>
      <c r="F47" s="90" t="str">
        <f>IFERROR((FV(0.0124,15,-SavingsAnnual))/(15*12)-PMT(VLOOKUP(E21,MenuItems!D10:F16,3,FALSE)/12,15*12,-(LoanPrincipal)),"Error!")</f>
        <v>Error!</v>
      </c>
      <c r="G47" s="91" t="str">
        <f>IFERROR((LoanPrincipal)/SavingsAnnual,"Error!")</f>
        <v>Error!</v>
      </c>
      <c r="H47" s="91" t="str">
        <f t="shared" ref="H47:L47" si="8">IFERROR((LoanPrincipal)/SavingsAnnual,"Error!")</f>
        <v>Error!</v>
      </c>
      <c r="I47" s="91" t="str">
        <f t="shared" si="8"/>
        <v>Error!</v>
      </c>
      <c r="J47" s="91" t="str">
        <f t="shared" si="8"/>
        <v>Error!</v>
      </c>
      <c r="K47" s="91" t="str">
        <f t="shared" si="8"/>
        <v>Error!</v>
      </c>
      <c r="L47" s="91" t="str">
        <f t="shared" si="8"/>
        <v>Error!</v>
      </c>
    </row>
    <row r="48" spans="1:14" s="68" customFormat="1" ht="15" hidden="1" customHeight="1">
      <c r="A48" s="65"/>
      <c r="B48" s="92"/>
      <c r="C48" s="85" t="s">
        <v>174</v>
      </c>
      <c r="D48" s="86" t="str">
        <f>IF(D50="Error!","Error!",(SavingsAnnual*5))</f>
        <v>Error!</v>
      </c>
      <c r="E48" s="86" t="str">
        <f>IF(E50="Error!","Error!",(SavingsAnnual*10))</f>
        <v>Error!</v>
      </c>
      <c r="F48" s="86" t="str">
        <f>IF(F50="Error!","Error!",(SavingsAnnual*15))</f>
        <v>Error!</v>
      </c>
    </row>
    <row r="49" spans="1:19" s="68" customFormat="1" ht="15" hidden="1" customHeight="1">
      <c r="A49" s="65"/>
      <c r="B49" s="92"/>
      <c r="C49" s="87" t="s">
        <v>175</v>
      </c>
      <c r="D49" s="86" t="str">
        <f>IF(D50="Error!","Error!",(LoanPrincipal)/5)</f>
        <v>Error!</v>
      </c>
      <c r="E49" s="86" t="str">
        <f>IF(E50="Error!","Error!",(LoanPrincipal)/10)</f>
        <v>Error!</v>
      </c>
      <c r="F49" s="86" t="str">
        <f>IF(F50="Error!","Error!",(LoanPrincipal)/15)</f>
        <v>Error!</v>
      </c>
    </row>
    <row r="50" spans="1:19" ht="15" hidden="1" customHeight="1" thickBot="1">
      <c r="A50" s="65"/>
      <c r="B50" s="93"/>
      <c r="C50" s="89" t="s">
        <v>176</v>
      </c>
      <c r="D50" s="91" t="str">
        <f>IFERROR((LoanPrincipal)/SavingsAnnual,"Error!")</f>
        <v>Error!</v>
      </c>
      <c r="E50" s="91" t="str">
        <f>IFERROR((LoanPrincipal)/SavingsAnnual,"Error!")</f>
        <v>Error!</v>
      </c>
      <c r="F50" s="91" t="str">
        <f>IFERROR((LoanPrincipal)/SavingsAnnual,"Error!")</f>
        <v>Error!</v>
      </c>
      <c r="G50" s="129"/>
      <c r="H50" s="129"/>
      <c r="I50" s="129"/>
      <c r="J50" s="129"/>
      <c r="K50" s="129"/>
      <c r="L50" s="129"/>
      <c r="M50" s="129"/>
      <c r="N50" s="129"/>
      <c r="O50" s="129"/>
      <c r="P50" s="129"/>
      <c r="Q50" s="129"/>
      <c r="R50" s="129"/>
      <c r="S50" s="129"/>
    </row>
    <row r="51" spans="1:19" s="129" customFormat="1" ht="5.25" customHeight="1">
      <c r="A51" s="65"/>
      <c r="B51" s="93"/>
      <c r="C51" s="94"/>
      <c r="D51" s="148"/>
      <c r="E51" s="148"/>
      <c r="F51" s="148"/>
    </row>
    <row r="52" spans="1:19" ht="15" customHeight="1">
      <c r="A52" s="129"/>
      <c r="B52" s="93"/>
      <c r="C52" s="94"/>
      <c r="D52" s="130"/>
      <c r="E52" s="130"/>
      <c r="F52" s="130"/>
      <c r="G52" s="130"/>
      <c r="H52" s="130"/>
      <c r="I52" s="130"/>
      <c r="J52" s="130"/>
      <c r="K52" s="130"/>
      <c r="L52" s="130"/>
      <c r="M52" s="129"/>
      <c r="N52" s="129"/>
      <c r="O52" s="129"/>
      <c r="P52" s="129"/>
      <c r="Q52" s="129"/>
      <c r="R52" s="129"/>
      <c r="S52" s="129"/>
    </row>
    <row r="53" spans="1:19" ht="15" customHeight="1">
      <c r="A53" s="129"/>
      <c r="B53" s="93"/>
      <c r="C53" s="94"/>
      <c r="D53" s="130"/>
      <c r="E53" s="130"/>
      <c r="F53" s="130"/>
      <c r="G53" s="130"/>
      <c r="H53" s="130"/>
      <c r="I53" s="130"/>
      <c r="J53" s="130"/>
      <c r="K53" s="130"/>
      <c r="L53" s="130"/>
      <c r="M53" s="129"/>
      <c r="N53" s="129"/>
      <c r="O53" s="129"/>
      <c r="P53" s="129"/>
      <c r="Q53" s="129"/>
      <c r="R53" s="129"/>
      <c r="S53" s="129"/>
    </row>
    <row r="54" spans="1:19" ht="15" customHeight="1">
      <c r="A54" s="129"/>
      <c r="B54" s="130"/>
      <c r="C54" s="95"/>
      <c r="D54" s="95"/>
      <c r="E54" s="95"/>
      <c r="F54" s="95"/>
      <c r="G54" s="129"/>
      <c r="H54" s="95"/>
      <c r="I54" s="95"/>
      <c r="J54" s="95"/>
      <c r="K54" s="95"/>
      <c r="L54" s="95"/>
      <c r="M54" s="129"/>
      <c r="N54" s="129"/>
      <c r="O54" s="129"/>
      <c r="P54" s="129"/>
      <c r="Q54" s="129"/>
      <c r="R54" s="129"/>
      <c r="S54" s="129"/>
    </row>
    <row r="55" spans="1:19" s="129" customFormat="1" ht="15" customHeight="1" thickBot="1">
      <c r="B55" s="130"/>
      <c r="C55" s="95"/>
      <c r="D55" s="95"/>
      <c r="E55" s="95"/>
      <c r="F55" s="95"/>
      <c r="H55" s="95"/>
      <c r="I55" s="95"/>
      <c r="J55" s="95"/>
      <c r="K55" s="95"/>
      <c r="L55" s="95"/>
    </row>
    <row r="56" spans="1:19" s="129" customFormat="1" ht="21" customHeight="1" thickBot="1">
      <c r="B56" s="196" t="s">
        <v>177</v>
      </c>
      <c r="C56" s="197"/>
      <c r="D56" s="197"/>
      <c r="E56" s="197"/>
      <c r="F56" s="197"/>
      <c r="G56" s="197"/>
      <c r="H56" s="197"/>
      <c r="I56" s="197"/>
      <c r="J56" s="197"/>
      <c r="K56" s="197"/>
      <c r="L56" s="198"/>
    </row>
    <row r="57" spans="1:19" s="129" customFormat="1" ht="15" customHeight="1" thickBot="1">
      <c r="B57" s="130"/>
      <c r="C57" s="95"/>
      <c r="D57" s="95"/>
      <c r="E57" s="95"/>
      <c r="F57" s="95"/>
      <c r="H57" s="95"/>
      <c r="I57" s="95"/>
      <c r="J57" s="95"/>
      <c r="K57" s="95"/>
      <c r="L57" s="95"/>
    </row>
    <row r="58" spans="1:19" ht="15" customHeight="1" thickBot="1">
      <c r="A58" s="129"/>
      <c r="B58" s="193" t="s">
        <v>178</v>
      </c>
      <c r="C58" s="194"/>
      <c r="D58" s="194"/>
      <c r="E58" s="194"/>
      <c r="F58" s="194"/>
      <c r="G58" s="194"/>
      <c r="H58" s="194"/>
      <c r="I58" s="194"/>
      <c r="J58" s="194"/>
      <c r="K58" s="194"/>
      <c r="L58" s="195"/>
      <c r="M58" s="129"/>
      <c r="N58" s="4"/>
      <c r="O58" s="129"/>
      <c r="P58" s="129"/>
      <c r="Q58" s="13"/>
      <c r="R58" s="24"/>
      <c r="S58" s="129"/>
    </row>
    <row r="59" spans="1:19" ht="15" customHeight="1" thickBot="1">
      <c r="A59" s="129"/>
      <c r="B59" s="158"/>
      <c r="C59" s="157"/>
      <c r="D59" s="178" t="s">
        <v>156</v>
      </c>
      <c r="E59" s="179"/>
      <c r="F59" s="180"/>
      <c r="G59" s="178" t="s">
        <v>157</v>
      </c>
      <c r="H59" s="179"/>
      <c r="I59" s="180"/>
      <c r="J59" s="179" t="s">
        <v>158</v>
      </c>
      <c r="K59" s="179"/>
      <c r="L59" s="180"/>
      <c r="M59" s="129"/>
      <c r="N59" s="4"/>
      <c r="O59" s="4"/>
      <c r="P59" s="129"/>
      <c r="Q59" s="13"/>
      <c r="R59" s="13"/>
      <c r="S59" s="129"/>
    </row>
    <row r="60" spans="1:19" ht="15" customHeight="1" thickBot="1">
      <c r="A60" s="129"/>
      <c r="B60" s="209" t="s">
        <v>179</v>
      </c>
      <c r="C60" s="96"/>
      <c r="D60" s="130"/>
      <c r="E60" s="7"/>
      <c r="F60" s="6"/>
      <c r="G60" s="7"/>
      <c r="H60" s="7"/>
      <c r="I60" s="6"/>
      <c r="J60" s="7"/>
      <c r="K60" s="7"/>
      <c r="L60" s="6"/>
      <c r="M60" s="129"/>
      <c r="N60" s="4"/>
      <c r="O60" s="4"/>
      <c r="P60" s="129"/>
      <c r="Q60" s="13"/>
      <c r="R60" s="13"/>
      <c r="S60" s="129"/>
    </row>
    <row r="61" spans="1:19" ht="15" customHeight="1" thickBot="1">
      <c r="A61" s="129"/>
      <c r="B61" s="210"/>
      <c r="C61" s="29" t="s">
        <v>180</v>
      </c>
      <c r="D61" s="97"/>
      <c r="E61" s="212" t="str">
        <f>IF(PCost=0,"",IF(FinFee="No",PCost-SUM(PVINCENTIVE,CustCont),PCost-SUM(PVINCENTIVE,CustCont)+150))</f>
        <v/>
      </c>
      <c r="F61" s="213"/>
      <c r="G61" s="213"/>
      <c r="H61" s="213"/>
      <c r="I61" s="213"/>
      <c r="J61" s="213"/>
      <c r="K61" s="214"/>
      <c r="L61" s="10"/>
      <c r="M61" s="129"/>
      <c r="N61" s="98"/>
      <c r="O61" s="98"/>
      <c r="P61" s="129"/>
      <c r="Q61" s="13"/>
      <c r="R61" s="13"/>
      <c r="S61" s="98"/>
    </row>
    <row r="62" spans="1:19" ht="15" customHeight="1" thickBot="1">
      <c r="A62" s="129"/>
      <c r="B62" s="210"/>
      <c r="C62" s="29"/>
      <c r="D62" s="130"/>
      <c r="E62" s="130"/>
      <c r="F62" s="8"/>
      <c r="G62" s="130"/>
      <c r="H62" s="130"/>
      <c r="I62" s="8"/>
      <c r="J62" s="130"/>
      <c r="K62" s="130"/>
      <c r="L62" s="8"/>
      <c r="M62" s="129"/>
      <c r="N62" s="129"/>
      <c r="O62" s="3"/>
      <c r="P62" s="129"/>
      <c r="Q62" s="13"/>
      <c r="R62" s="13"/>
      <c r="S62" s="129"/>
    </row>
    <row r="63" spans="1:19" ht="15" customHeight="1" thickBot="1">
      <c r="A63" s="129"/>
      <c r="B63" s="210"/>
      <c r="C63" s="29" t="s">
        <v>181</v>
      </c>
      <c r="D63" s="176"/>
      <c r="E63" s="215"/>
      <c r="F63" s="216"/>
      <c r="G63" s="216"/>
      <c r="H63" s="216"/>
      <c r="I63" s="216"/>
      <c r="J63" s="216"/>
      <c r="K63" s="216"/>
      <c r="L63" s="99"/>
      <c r="M63" s="129"/>
      <c r="N63" s="2"/>
      <c r="O63" s="3"/>
      <c r="P63" s="129"/>
      <c r="Q63" s="13"/>
      <c r="R63" s="13"/>
      <c r="S63" s="129"/>
    </row>
    <row r="64" spans="1:19" ht="15" customHeight="1" thickBot="1">
      <c r="A64" s="129"/>
      <c r="B64" s="210"/>
      <c r="C64" s="29"/>
      <c r="D64" s="130"/>
      <c r="E64" s="176"/>
      <c r="F64" s="32"/>
      <c r="G64" s="176"/>
      <c r="H64" s="176"/>
      <c r="I64" s="177"/>
      <c r="J64" s="176"/>
      <c r="K64" s="176"/>
      <c r="L64" s="177"/>
      <c r="M64" s="129"/>
      <c r="N64" s="2"/>
      <c r="O64" s="3"/>
      <c r="P64" s="129"/>
      <c r="Q64" s="13"/>
      <c r="R64" s="13"/>
      <c r="S64" s="129"/>
    </row>
    <row r="65" spans="1:20" ht="15" customHeight="1" thickBot="1">
      <c r="A65" s="129"/>
      <c r="B65" s="210"/>
      <c r="C65" s="29" t="s">
        <v>182</v>
      </c>
      <c r="D65" s="176"/>
      <c r="E65" s="100">
        <f>VLOOKUP(E21,MenuItems!D10:F16,3,FALSE)</f>
        <v>0</v>
      </c>
      <c r="F65" s="101" t="str">
        <f>IF(VLOOKUP(E65,MenuItems!$D$10:$G$14,4,)="","",VLOOKUP(E65,MenuItems!$D$10:$G$14,4,))</f>
        <v/>
      </c>
      <c r="G65" s="102"/>
      <c r="H65" s="155">
        <f>VLOOKUP(E21,MenuItems!D10:F16,3,FALSE)</f>
        <v>0</v>
      </c>
      <c r="I65" s="174" t="str">
        <f>IF(VLOOKUP(H65,MenuItems!$D$10:$G$14,4,)="","",VLOOKUP(H65,MenuItems!$D$10:$G$14,4,))</f>
        <v/>
      </c>
      <c r="J65" s="103"/>
      <c r="K65" s="155">
        <f>VLOOKUP(E21,MenuItems!D10:F16,2,FALSE)</f>
        <v>0</v>
      </c>
      <c r="L65" s="175" t="str">
        <f>IF(VLOOKUP(H65,MenuItems!$D$10:$G$14,4,)="","",VLOOKUP(H65,MenuItems!$D$10:$G$14,4,))</f>
        <v/>
      </c>
      <c r="M65" s="129"/>
      <c r="N65" s="2"/>
      <c r="O65" s="3"/>
      <c r="P65" s="129"/>
      <c r="Q65" s="104"/>
      <c r="R65" s="13"/>
      <c r="S65" s="129"/>
      <c r="T65" s="129"/>
    </row>
    <row r="66" spans="1:20" ht="15" customHeight="1" thickBot="1">
      <c r="A66" s="129"/>
      <c r="B66" s="211"/>
      <c r="C66" s="105"/>
      <c r="D66" s="21"/>
      <c r="E66" s="106"/>
      <c r="F66" s="17"/>
      <c r="G66" s="16"/>
      <c r="H66" s="130"/>
      <c r="I66" s="17"/>
      <c r="J66" s="16"/>
      <c r="K66" s="16"/>
      <c r="L66" s="17"/>
      <c r="M66" s="129"/>
      <c r="N66" s="3"/>
      <c r="O66" s="3"/>
      <c r="P66" s="129"/>
      <c r="Q66" s="107"/>
      <c r="R66" s="13"/>
      <c r="S66" s="129"/>
      <c r="T66" s="129"/>
    </row>
    <row r="67" spans="1:20" ht="15" customHeight="1">
      <c r="A67" s="129"/>
      <c r="B67" s="209" t="s">
        <v>183</v>
      </c>
      <c r="C67" s="96"/>
      <c r="D67" s="7"/>
      <c r="E67" s="19"/>
      <c r="F67" s="32"/>
      <c r="G67" s="19"/>
      <c r="H67" s="19"/>
      <c r="I67" s="32"/>
      <c r="J67" s="19"/>
      <c r="K67" s="19"/>
      <c r="L67" s="32"/>
      <c r="M67" s="129"/>
      <c r="N67" s="3"/>
      <c r="O67" s="129"/>
      <c r="P67" s="129"/>
      <c r="Q67" s="13"/>
      <c r="R67" s="13"/>
      <c r="S67" s="129"/>
      <c r="T67" s="129"/>
    </row>
    <row r="68" spans="1:20" ht="15" customHeight="1">
      <c r="A68" s="129"/>
      <c r="B68" s="210"/>
      <c r="C68" s="29" t="s">
        <v>184</v>
      </c>
      <c r="D68" s="176"/>
      <c r="E68" s="11" t="e">
        <f>PMT(E65/12,E63*12,-LoanPrincipal)</f>
        <v>#VALUE!</v>
      </c>
      <c r="F68" s="108"/>
      <c r="G68" s="109"/>
      <c r="H68" s="11" t="e">
        <f>PMT(H65/12,$E$63*12,-LoanPrincipal)</f>
        <v>#VALUE!</v>
      </c>
      <c r="I68" s="108"/>
      <c r="J68" s="109"/>
      <c r="K68" s="11" t="e">
        <f>PMT(K65/12,E63*12,-LoanPrincipal)</f>
        <v>#VALUE!</v>
      </c>
      <c r="L68" s="108"/>
      <c r="M68" s="129"/>
      <c r="N68" s="3"/>
      <c r="O68" s="3"/>
      <c r="P68" s="129"/>
      <c r="Q68" s="13"/>
      <c r="R68" s="13"/>
      <c r="S68" s="129"/>
      <c r="T68" s="129"/>
    </row>
    <row r="69" spans="1:20" ht="15" customHeight="1">
      <c r="A69" s="129"/>
      <c r="B69" s="210"/>
      <c r="C69" s="29"/>
      <c r="D69" s="130"/>
      <c r="E69" s="176"/>
      <c r="F69" s="177"/>
      <c r="G69" s="176"/>
      <c r="H69" s="176"/>
      <c r="I69" s="177"/>
      <c r="J69" s="176"/>
      <c r="K69" s="176"/>
      <c r="L69" s="177"/>
      <c r="M69" s="129"/>
      <c r="N69" s="4"/>
      <c r="O69" s="3"/>
      <c r="P69" s="129"/>
      <c r="Q69" s="13"/>
      <c r="R69" s="13"/>
      <c r="S69" s="129"/>
      <c r="T69" s="129"/>
    </row>
    <row r="70" spans="1:20" ht="15" customHeight="1" thickBot="1">
      <c r="A70" s="129"/>
      <c r="B70" s="210"/>
      <c r="C70" s="29" t="s">
        <v>185</v>
      </c>
      <c r="D70" s="176"/>
      <c r="E70" s="110" t="e">
        <f>(E68*(E63*12))</f>
        <v>#VALUE!</v>
      </c>
      <c r="F70" s="111"/>
      <c r="G70" s="11"/>
      <c r="H70" s="110" t="e">
        <f>($H$68*($E$63*12))</f>
        <v>#VALUE!</v>
      </c>
      <c r="I70" s="111"/>
      <c r="J70" s="11"/>
      <c r="K70" s="110" t="e">
        <f>(K68*(E63*12))</f>
        <v>#VALUE!</v>
      </c>
      <c r="L70" s="111"/>
      <c r="M70" s="129"/>
      <c r="N70" s="4"/>
      <c r="O70" s="129"/>
      <c r="P70" s="129"/>
      <c r="Q70" s="13"/>
      <c r="R70" s="13"/>
      <c r="S70" s="129"/>
      <c r="T70" s="129"/>
    </row>
    <row r="71" spans="1:20" ht="15" customHeight="1">
      <c r="A71" s="8"/>
      <c r="B71" s="210"/>
      <c r="C71" s="29"/>
      <c r="D71" s="130"/>
      <c r="E71" s="176"/>
      <c r="F71" s="177"/>
      <c r="G71" s="176"/>
      <c r="H71" s="176"/>
      <c r="I71" s="177"/>
      <c r="J71" s="176"/>
      <c r="K71" s="176"/>
      <c r="L71" s="177"/>
      <c r="M71" s="129"/>
      <c r="N71" s="129"/>
      <c r="O71" s="4"/>
      <c r="P71" s="129"/>
      <c r="Q71" s="129"/>
      <c r="R71" s="129"/>
      <c r="S71" s="129"/>
      <c r="T71" s="129"/>
    </row>
    <row r="72" spans="1:20" ht="15" customHeight="1">
      <c r="A72" s="8"/>
      <c r="B72" s="210"/>
      <c r="C72" s="29" t="s">
        <v>186</v>
      </c>
      <c r="D72" s="176"/>
      <c r="E72" s="11" t="e">
        <f>E70-E61</f>
        <v>#VALUE!</v>
      </c>
      <c r="F72" s="111"/>
      <c r="G72" s="11"/>
      <c r="H72" s="11" t="e">
        <f>H70-E61</f>
        <v>#VALUE!</v>
      </c>
      <c r="I72" s="111"/>
      <c r="J72" s="11"/>
      <c r="K72" s="11" t="e">
        <f>K70-E61</f>
        <v>#VALUE!</v>
      </c>
      <c r="L72" s="111"/>
      <c r="M72" s="129"/>
      <c r="N72" s="129"/>
      <c r="O72" s="4"/>
      <c r="P72" s="129"/>
      <c r="Q72" s="129"/>
      <c r="R72" s="129"/>
      <c r="S72" s="129"/>
      <c r="T72" s="129"/>
    </row>
    <row r="73" spans="1:20" ht="15" customHeight="1" thickBot="1">
      <c r="A73" s="8"/>
      <c r="B73" s="211"/>
      <c r="C73" s="29"/>
      <c r="D73" s="130"/>
      <c r="E73" s="176"/>
      <c r="F73" s="177"/>
      <c r="G73" s="176"/>
      <c r="H73" s="176"/>
      <c r="I73" s="177"/>
      <c r="J73" s="176"/>
      <c r="K73" s="176"/>
      <c r="L73" s="177"/>
      <c r="M73" s="129"/>
      <c r="N73" s="129"/>
      <c r="O73" s="4"/>
      <c r="P73" s="129"/>
      <c r="Q73" s="129"/>
      <c r="R73" s="129"/>
      <c r="S73" s="129"/>
      <c r="T73" s="129"/>
    </row>
    <row r="74" spans="1:20" ht="15" customHeight="1" thickBot="1">
      <c r="A74" s="8"/>
      <c r="B74" s="209" t="s">
        <v>187</v>
      </c>
      <c r="C74" s="96"/>
      <c r="D74" s="7"/>
      <c r="E74" s="19"/>
      <c r="F74" s="32"/>
      <c r="G74" s="19"/>
      <c r="H74" s="19"/>
      <c r="I74" s="32"/>
      <c r="J74" s="19"/>
      <c r="K74" s="19"/>
      <c r="L74" s="32"/>
      <c r="M74" s="129"/>
      <c r="N74" s="129"/>
      <c r="O74" s="129"/>
      <c r="P74" s="129"/>
      <c r="Q74" s="129"/>
      <c r="R74" s="129"/>
      <c r="S74" s="129"/>
      <c r="T74" s="129"/>
    </row>
    <row r="75" spans="1:20" ht="15" customHeight="1" thickBot="1">
      <c r="A75" s="8"/>
      <c r="B75" s="210"/>
      <c r="C75" s="112" t="s">
        <v>1</v>
      </c>
      <c r="D75" s="97"/>
      <c r="E75" s="130"/>
      <c r="F75" s="8"/>
      <c r="G75" s="130"/>
      <c r="H75" s="130"/>
      <c r="I75" s="8"/>
      <c r="J75" s="130"/>
      <c r="K75" s="130"/>
      <c r="L75" s="8"/>
      <c r="M75" s="129"/>
      <c r="N75" s="129"/>
      <c r="O75" s="129"/>
      <c r="P75" s="129"/>
      <c r="Q75" s="129"/>
      <c r="R75" s="129"/>
      <c r="S75" s="129"/>
      <c r="T75" s="129"/>
    </row>
    <row r="76" spans="1:20" ht="15" customHeight="1" thickBot="1">
      <c r="A76" s="8"/>
      <c r="B76" s="210"/>
      <c r="C76" s="29"/>
      <c r="D76" s="130"/>
      <c r="E76" s="176"/>
      <c r="F76" s="177"/>
      <c r="G76" s="176"/>
      <c r="H76" s="176"/>
      <c r="I76" s="177"/>
      <c r="J76" s="176"/>
      <c r="K76" s="176"/>
      <c r="L76" s="177"/>
      <c r="M76" s="129"/>
      <c r="N76" s="130"/>
      <c r="O76" s="129"/>
      <c r="P76" s="129"/>
      <c r="Q76" s="129"/>
      <c r="R76" s="129"/>
      <c r="S76" s="129"/>
      <c r="T76" s="129"/>
    </row>
    <row r="77" spans="1:20" ht="15" customHeight="1" thickBot="1">
      <c r="A77" s="8"/>
      <c r="B77" s="210"/>
      <c r="C77" s="113" t="s">
        <v>188</v>
      </c>
      <c r="D77" s="130"/>
      <c r="E77" s="212" t="e">
        <f>IF(C75= "Monthly", FV(0.0124,E63,-SavingsAnnual)/(E63*12), IF(C75="Annual", FV(0.0124,E63,-SavingsAnnual)/(E63), IF(C75="Loan Term", FV(0.0124,E63,-SavingsAnnual), "Error")))</f>
        <v>#DIV/0!</v>
      </c>
      <c r="F77" s="213"/>
      <c r="G77" s="213"/>
      <c r="H77" s="213"/>
      <c r="I77" s="213"/>
      <c r="J77" s="213"/>
      <c r="K77" s="214"/>
      <c r="L77" s="114"/>
      <c r="M77" s="129"/>
      <c r="N77" s="129"/>
      <c r="O77" s="129"/>
      <c r="P77" s="129"/>
      <c r="Q77" s="129"/>
      <c r="R77" s="129"/>
      <c r="S77" s="129"/>
      <c r="T77" s="3"/>
    </row>
    <row r="78" spans="1:20" ht="15" customHeight="1">
      <c r="A78" s="8"/>
      <c r="B78" s="210"/>
      <c r="C78" s="115"/>
      <c r="D78" s="130"/>
      <c r="E78" s="176"/>
      <c r="F78" s="177"/>
      <c r="G78" s="176"/>
      <c r="H78" s="176"/>
      <c r="I78" s="177"/>
      <c r="J78" s="176"/>
      <c r="K78" s="176"/>
      <c r="L78" s="177"/>
      <c r="M78" s="129"/>
      <c r="N78" s="129"/>
      <c r="O78" s="129"/>
      <c r="P78" s="129"/>
      <c r="Q78" s="129"/>
      <c r="R78" s="129"/>
      <c r="S78" s="129"/>
      <c r="T78" s="3"/>
    </row>
    <row r="79" spans="1:20" ht="15" customHeight="1" thickBot="1">
      <c r="A79" s="8"/>
      <c r="B79" s="210"/>
      <c r="C79" s="115" t="s">
        <v>189</v>
      </c>
      <c r="D79" s="176"/>
      <c r="E79" s="110" t="e">
        <f>IF($C$75= "Monthly", E68, IF($C$75="Annual", E68*12, IF($C$75="Loan Term", E68*(E63*12), "Error")))</f>
        <v>#VALUE!</v>
      </c>
      <c r="F79" s="108"/>
      <c r="G79" s="109"/>
      <c r="H79" s="110" t="e">
        <f>IF($C$75= "Monthly", H68, IF($C$75="Annual", H68*12, IF($C$75="Loan Term", H68*(E63*12), "Error")))</f>
        <v>#VALUE!</v>
      </c>
      <c r="I79" s="108"/>
      <c r="J79" s="109"/>
      <c r="K79" s="110" t="e">
        <f>IF(C75= "Monthly", K68, IF(C75="Annual", K68*12, IF(C75="Loan Term", K68*(E63*12), "Error")))</f>
        <v>#VALUE!</v>
      </c>
      <c r="L79" s="108"/>
      <c r="M79" s="129"/>
      <c r="N79" s="129"/>
      <c r="O79" s="129"/>
      <c r="P79" s="129"/>
      <c r="Q79" s="129"/>
      <c r="R79" s="129"/>
      <c r="S79" s="129"/>
      <c r="T79" s="129"/>
    </row>
    <row r="80" spans="1:20" ht="15" customHeight="1">
      <c r="A80" s="8"/>
      <c r="B80" s="210"/>
      <c r="C80" s="115"/>
      <c r="D80" s="176"/>
      <c r="E80" s="176"/>
      <c r="F80" s="177"/>
      <c r="G80" s="176"/>
      <c r="H80" s="176"/>
      <c r="I80" s="177"/>
      <c r="J80" s="176"/>
      <c r="K80" s="176"/>
      <c r="L80" s="177"/>
      <c r="M80" s="129"/>
      <c r="N80" s="130"/>
      <c r="O80" s="129"/>
      <c r="P80" s="129"/>
      <c r="Q80" s="129"/>
      <c r="R80" s="129"/>
      <c r="S80" s="129"/>
      <c r="T80" s="129"/>
    </row>
    <row r="81" spans="1:19" ht="15" customHeight="1">
      <c r="A81" s="8"/>
      <c r="B81" s="210"/>
      <c r="C81" s="115" t="s">
        <v>190</v>
      </c>
      <c r="D81" s="176"/>
      <c r="E81" s="11" t="e">
        <f>$E$77-E79</f>
        <v>#DIV/0!</v>
      </c>
      <c r="F81" s="111"/>
      <c r="G81" s="11"/>
      <c r="H81" s="11" t="e">
        <f>$E$77-H79</f>
        <v>#DIV/0!</v>
      </c>
      <c r="I81" s="111"/>
      <c r="J81" s="11"/>
      <c r="K81" s="11" t="e">
        <f>$E$77-K79</f>
        <v>#DIV/0!</v>
      </c>
      <c r="L81" s="111"/>
      <c r="M81" s="130"/>
      <c r="N81" s="3"/>
      <c r="O81" s="129"/>
      <c r="P81" s="129"/>
      <c r="Q81" s="129"/>
      <c r="R81" s="129"/>
      <c r="S81" s="129"/>
    </row>
    <row r="82" spans="1:19" ht="15" customHeight="1">
      <c r="A82" s="8"/>
      <c r="B82" s="210"/>
      <c r="C82" s="115"/>
      <c r="D82" s="176"/>
      <c r="E82" s="11"/>
      <c r="F82" s="111"/>
      <c r="G82" s="11"/>
      <c r="H82" s="11"/>
      <c r="I82" s="111"/>
      <c r="J82" s="11"/>
      <c r="K82" s="11"/>
      <c r="L82" s="111"/>
      <c r="M82" s="129"/>
      <c r="N82" s="129"/>
      <c r="O82" s="129"/>
      <c r="P82" s="129"/>
      <c r="Q82" s="129"/>
      <c r="R82" s="129"/>
      <c r="S82" s="129"/>
    </row>
    <row r="83" spans="1:19" ht="15" customHeight="1">
      <c r="A83" s="8"/>
      <c r="B83" s="210"/>
      <c r="C83" s="29" t="s">
        <v>191</v>
      </c>
      <c r="D83" s="130"/>
      <c r="E83" s="11">
        <f>FV(0.0124,WeightedAvgMLife,-SavingsAnnual,,0)</f>
        <v>0</v>
      </c>
      <c r="F83" s="8"/>
      <c r="G83" s="129"/>
      <c r="H83" s="11">
        <f>LC_PSavings</f>
        <v>0</v>
      </c>
      <c r="I83" s="8"/>
      <c r="J83" s="130"/>
      <c r="K83" s="11">
        <f>LC_PSavings</f>
        <v>0</v>
      </c>
      <c r="L83" s="8"/>
      <c r="M83" s="129"/>
      <c r="N83" s="129"/>
      <c r="O83" s="129"/>
      <c r="P83" s="129"/>
      <c r="Q83" s="129"/>
      <c r="R83" s="129"/>
      <c r="S83" s="4"/>
    </row>
    <row r="84" spans="1:19" ht="15" customHeight="1">
      <c r="A84" s="130"/>
      <c r="B84" s="210"/>
      <c r="C84" s="115"/>
      <c r="D84" s="176"/>
      <c r="E84" s="11"/>
      <c r="F84" s="111"/>
      <c r="G84" s="11"/>
      <c r="H84" s="11"/>
      <c r="I84" s="111"/>
      <c r="J84" s="11"/>
      <c r="K84" s="11"/>
      <c r="L84" s="111"/>
      <c r="M84" s="129"/>
      <c r="N84" s="129"/>
      <c r="O84" s="129"/>
      <c r="P84" s="129"/>
      <c r="Q84" s="129"/>
      <c r="R84" s="129"/>
      <c r="S84" s="129"/>
    </row>
    <row r="85" spans="1:19" ht="15" customHeight="1">
      <c r="A85" s="130"/>
      <c r="B85" s="210"/>
      <c r="C85" s="116" t="s">
        <v>192</v>
      </c>
      <c r="D85" s="130"/>
      <c r="E85" s="117" t="str">
        <f>IF(OR(SavingsAnnual=0,PCost=0),"N/A",LoanPrincipal/SavingsAnnual)</f>
        <v>N/A</v>
      </c>
      <c r="F85" s="8"/>
      <c r="G85" s="130"/>
      <c r="H85" s="117" t="str">
        <f>IF(OR(SavingsAnnual=0,PCost=0),"N/A",LoanPrincipal/SavingsAnnual)</f>
        <v>N/A</v>
      </c>
      <c r="I85" s="8"/>
      <c r="J85" s="130"/>
      <c r="K85" s="117" t="str">
        <f>IF(OR(SavingsAnnual=0,PCost=0),"N/A",LoanPrincipal/SavingsAnnual)</f>
        <v>N/A</v>
      </c>
      <c r="L85" s="8"/>
      <c r="M85" s="130"/>
      <c r="N85" s="129"/>
      <c r="O85" s="129"/>
      <c r="P85" s="129"/>
      <c r="Q85" s="129"/>
      <c r="R85" s="129"/>
      <c r="S85" s="129"/>
    </row>
    <row r="86" spans="1:19" s="129" customFormat="1" ht="15" customHeight="1">
      <c r="A86" s="130"/>
      <c r="B86" s="210"/>
      <c r="C86" s="116"/>
      <c r="D86" s="130"/>
      <c r="E86" s="117"/>
      <c r="F86" s="8"/>
      <c r="G86" s="130"/>
      <c r="H86" s="117"/>
      <c r="I86" s="8"/>
      <c r="J86" s="130"/>
      <c r="K86" s="117"/>
      <c r="L86" s="8"/>
      <c r="M86" s="130"/>
    </row>
    <row r="87" spans="1:19" ht="15" customHeight="1" thickBot="1">
      <c r="A87" s="8"/>
      <c r="B87" s="211"/>
      <c r="C87" s="118" t="s">
        <v>193</v>
      </c>
      <c r="D87" s="21"/>
      <c r="E87" s="119" t="e">
        <f>E79/E77</f>
        <v>#VALUE!</v>
      </c>
      <c r="F87" s="22"/>
      <c r="G87" s="21"/>
      <c r="H87" s="119" t="e">
        <f>H79/E77</f>
        <v>#VALUE!</v>
      </c>
      <c r="I87" s="22"/>
      <c r="J87" s="21"/>
      <c r="K87" s="156" t="e">
        <f>K79/E77</f>
        <v>#VALUE!</v>
      </c>
      <c r="L87" s="22"/>
      <c r="M87" s="130"/>
      <c r="N87" s="129"/>
      <c r="O87" s="129"/>
      <c r="P87" s="129"/>
      <c r="Q87" s="129"/>
      <c r="R87" s="129"/>
      <c r="S87" s="129"/>
    </row>
    <row r="88" spans="1:19" ht="15" customHeight="1">
      <c r="A88" s="65"/>
      <c r="B88" s="129"/>
      <c r="C88" s="95"/>
      <c r="D88" s="120"/>
      <c r="E88" s="120"/>
      <c r="F88" s="120"/>
      <c r="G88" s="130"/>
      <c r="H88" s="120"/>
      <c r="I88" s="120"/>
      <c r="J88" s="95"/>
      <c r="K88" s="95"/>
      <c r="L88" s="161" t="s">
        <v>194</v>
      </c>
      <c r="M88" s="129"/>
      <c r="N88" s="129"/>
      <c r="O88" s="129"/>
      <c r="P88" s="129"/>
      <c r="Q88" s="129"/>
      <c r="R88" s="129"/>
      <c r="S88" s="4"/>
    </row>
    <row r="89" spans="1:19" ht="16.5" hidden="1" thickBot="1">
      <c r="A89" s="65"/>
      <c r="B89" s="129"/>
      <c r="C89" s="193" t="s">
        <v>195</v>
      </c>
      <c r="D89" s="194"/>
      <c r="E89" s="194"/>
      <c r="F89" s="194"/>
      <c r="G89" s="194"/>
      <c r="H89" s="194"/>
      <c r="I89" s="194"/>
      <c r="J89" s="194"/>
      <c r="K89" s="194"/>
      <c r="L89" s="195"/>
      <c r="M89" s="129"/>
      <c r="N89" s="129"/>
      <c r="O89" s="129"/>
      <c r="P89" s="129"/>
      <c r="Q89" s="129"/>
      <c r="R89" s="129"/>
      <c r="S89" s="4"/>
    </row>
    <row r="90" spans="1:19" ht="16.5" hidden="1" thickBot="1">
      <c r="A90" s="65"/>
      <c r="B90" s="129"/>
      <c r="C90" s="131" t="s">
        <v>196</v>
      </c>
      <c r="D90" s="131"/>
      <c r="E90" s="131"/>
      <c r="F90" s="131"/>
      <c r="G90" s="128"/>
      <c r="H90" s="128"/>
      <c r="I90" s="128"/>
      <c r="J90" s="128"/>
      <c r="K90" s="128"/>
      <c r="L90" s="128"/>
      <c r="M90" s="129"/>
      <c r="N90" s="129"/>
      <c r="O90" s="129"/>
      <c r="P90" s="129"/>
      <c r="Q90" s="129"/>
      <c r="R90" s="129"/>
      <c r="S90" s="4"/>
    </row>
    <row r="91" spans="1:19" hidden="1">
      <c r="A91" s="65"/>
      <c r="B91" s="129"/>
      <c r="C91" s="199"/>
      <c r="D91" s="200"/>
      <c r="E91" s="200"/>
      <c r="F91" s="200"/>
      <c r="G91" s="200"/>
      <c r="H91" s="200"/>
      <c r="I91" s="200"/>
      <c r="J91" s="200"/>
      <c r="K91" s="200"/>
      <c r="L91" s="201"/>
      <c r="M91" s="129"/>
      <c r="N91" s="129"/>
      <c r="O91" s="129"/>
      <c r="P91" s="129"/>
      <c r="Q91" s="129"/>
      <c r="R91" s="129"/>
      <c r="S91" s="4"/>
    </row>
    <row r="92" spans="1:19" hidden="1">
      <c r="A92" s="65"/>
      <c r="B92" s="129"/>
      <c r="C92" s="202"/>
      <c r="D92" s="203"/>
      <c r="E92" s="203"/>
      <c r="F92" s="203"/>
      <c r="G92" s="203"/>
      <c r="H92" s="203"/>
      <c r="I92" s="203"/>
      <c r="J92" s="203"/>
      <c r="K92" s="203"/>
      <c r="L92" s="204"/>
      <c r="M92" s="129"/>
      <c r="N92" s="129"/>
      <c r="O92" s="129"/>
      <c r="P92" s="129"/>
      <c r="Q92" s="129"/>
      <c r="R92" s="129"/>
      <c r="S92" s="4"/>
    </row>
    <row r="93" spans="1:19" hidden="1">
      <c r="A93" s="65"/>
      <c r="B93" s="129"/>
      <c r="C93" s="202"/>
      <c r="D93" s="203"/>
      <c r="E93" s="203"/>
      <c r="F93" s="203"/>
      <c r="G93" s="203"/>
      <c r="H93" s="203"/>
      <c r="I93" s="203"/>
      <c r="J93" s="203"/>
      <c r="K93" s="203"/>
      <c r="L93" s="204"/>
      <c r="M93" s="129"/>
      <c r="N93" s="129"/>
      <c r="O93" s="129"/>
      <c r="P93" s="129"/>
      <c r="Q93" s="129"/>
      <c r="R93" s="129"/>
      <c r="S93" s="4"/>
    </row>
    <row r="94" spans="1:19" hidden="1">
      <c r="A94" s="65"/>
      <c r="B94" s="129"/>
      <c r="C94" s="202"/>
      <c r="D94" s="203"/>
      <c r="E94" s="203"/>
      <c r="F94" s="203"/>
      <c r="G94" s="203"/>
      <c r="H94" s="203"/>
      <c r="I94" s="203"/>
      <c r="J94" s="203"/>
      <c r="K94" s="203"/>
      <c r="L94" s="204"/>
      <c r="M94" s="129"/>
      <c r="N94" s="129"/>
      <c r="O94" s="129"/>
      <c r="P94" s="129"/>
      <c r="Q94" s="129"/>
      <c r="R94" s="129"/>
      <c r="S94" s="4"/>
    </row>
    <row r="95" spans="1:19" ht="16.5" hidden="1" thickBot="1">
      <c r="A95" s="65"/>
      <c r="B95" s="129"/>
      <c r="C95" s="205"/>
      <c r="D95" s="206"/>
      <c r="E95" s="206"/>
      <c r="F95" s="206"/>
      <c r="G95" s="206"/>
      <c r="H95" s="206"/>
      <c r="I95" s="206"/>
      <c r="J95" s="206"/>
      <c r="K95" s="206"/>
      <c r="L95" s="207"/>
      <c r="M95" s="129"/>
      <c r="N95" s="129"/>
      <c r="O95" s="129"/>
      <c r="P95" s="129"/>
      <c r="Q95" s="129"/>
      <c r="R95" s="129"/>
      <c r="S95" s="4"/>
    </row>
    <row r="96" spans="1:19" hidden="1">
      <c r="A96" s="65"/>
      <c r="B96" s="129"/>
      <c r="C96" s="133"/>
      <c r="D96" s="133"/>
      <c r="E96" s="133"/>
      <c r="F96" s="133"/>
      <c r="G96" s="133"/>
      <c r="H96" s="133"/>
      <c r="I96" s="133"/>
      <c r="J96" s="133"/>
      <c r="K96" s="133"/>
      <c r="L96" s="133"/>
      <c r="M96" s="129"/>
      <c r="N96" s="129"/>
      <c r="O96" s="129"/>
      <c r="P96" s="129"/>
      <c r="Q96" s="129"/>
      <c r="R96" s="129"/>
      <c r="S96" s="4"/>
    </row>
    <row r="97" spans="1:12" hidden="1">
      <c r="A97" s="65"/>
      <c r="B97" s="129"/>
      <c r="C97" s="133"/>
      <c r="D97" s="133"/>
      <c r="E97" s="133"/>
      <c r="F97" s="133"/>
      <c r="G97" s="133"/>
      <c r="H97" s="133"/>
      <c r="I97" s="133"/>
      <c r="J97" s="133"/>
      <c r="K97" s="133"/>
      <c r="L97" s="133"/>
    </row>
    <row r="98" spans="1:12" hidden="1">
      <c r="A98" s="65"/>
      <c r="B98" s="129"/>
      <c r="C98" s="130" t="s">
        <v>197</v>
      </c>
      <c r="D98" s="129"/>
      <c r="E98" s="217" t="s">
        <v>198</v>
      </c>
      <c r="F98" s="217"/>
      <c r="G98" s="218"/>
      <c r="H98" s="218"/>
      <c r="I98" s="128"/>
      <c r="J98" s="131" t="s">
        <v>199</v>
      </c>
      <c r="K98" s="208"/>
      <c r="L98" s="208"/>
    </row>
    <row r="99" spans="1:12" s="129" customFormat="1" ht="3.75" hidden="1" customHeight="1" thickBot="1">
      <c r="A99" s="65"/>
      <c r="C99" s="130"/>
      <c r="D99" s="131"/>
      <c r="E99" s="132"/>
      <c r="F99" s="132"/>
      <c r="G99" s="130"/>
      <c r="H99" s="128"/>
      <c r="I99" s="128"/>
      <c r="J99" s="128"/>
      <c r="K99" s="128"/>
      <c r="L99" s="128"/>
    </row>
    <row r="100" spans="1:12" hidden="1">
      <c r="A100" s="65"/>
      <c r="B100" s="129"/>
      <c r="C100" s="199"/>
      <c r="D100" s="200"/>
      <c r="E100" s="200"/>
      <c r="F100" s="200"/>
      <c r="G100" s="200"/>
      <c r="H100" s="200"/>
      <c r="I100" s="200"/>
      <c r="J100" s="200"/>
      <c r="K100" s="200"/>
      <c r="L100" s="201"/>
    </row>
    <row r="101" spans="1:12" hidden="1">
      <c r="A101" s="65"/>
      <c r="B101" s="129"/>
      <c r="C101" s="202"/>
      <c r="D101" s="203"/>
      <c r="E101" s="203"/>
      <c r="F101" s="203"/>
      <c r="G101" s="203"/>
      <c r="H101" s="203"/>
      <c r="I101" s="203"/>
      <c r="J101" s="203"/>
      <c r="K101" s="203"/>
      <c r="L101" s="204"/>
    </row>
    <row r="102" spans="1:12" hidden="1">
      <c r="A102" s="65"/>
      <c r="B102" s="129"/>
      <c r="C102" s="202"/>
      <c r="D102" s="203"/>
      <c r="E102" s="203"/>
      <c r="F102" s="203"/>
      <c r="G102" s="203"/>
      <c r="H102" s="203"/>
      <c r="I102" s="203"/>
      <c r="J102" s="203"/>
      <c r="K102" s="203"/>
      <c r="L102" s="204"/>
    </row>
    <row r="103" spans="1:12" hidden="1">
      <c r="A103" s="65"/>
      <c r="B103" s="129"/>
      <c r="C103" s="202"/>
      <c r="D103" s="203"/>
      <c r="E103" s="203"/>
      <c r="F103" s="203"/>
      <c r="G103" s="203"/>
      <c r="H103" s="203"/>
      <c r="I103" s="203"/>
      <c r="J103" s="203"/>
      <c r="K103" s="203"/>
      <c r="L103" s="204"/>
    </row>
    <row r="104" spans="1:12" ht="16.5" hidden="1" thickBot="1">
      <c r="A104" s="65"/>
      <c r="B104" s="129"/>
      <c r="C104" s="205"/>
      <c r="D104" s="206"/>
      <c r="E104" s="206"/>
      <c r="F104" s="206"/>
      <c r="G104" s="206"/>
      <c r="H104" s="206"/>
      <c r="I104" s="206"/>
      <c r="J104" s="206"/>
      <c r="K104" s="206"/>
      <c r="L104" s="207"/>
    </row>
    <row r="105" spans="1:12" hidden="1">
      <c r="A105" s="65"/>
      <c r="B105" s="129"/>
      <c r="C105" s="129"/>
      <c r="D105" s="129"/>
      <c r="E105" s="129"/>
      <c r="F105" s="129"/>
      <c r="G105" s="129"/>
      <c r="H105" s="129"/>
      <c r="I105" s="129"/>
      <c r="J105" s="129"/>
      <c r="K105" s="129"/>
      <c r="L105" s="129"/>
    </row>
    <row r="106" spans="1:12" hidden="1">
      <c r="A106" s="65"/>
      <c r="B106" s="129"/>
      <c r="C106" s="129"/>
      <c r="D106" s="129"/>
      <c r="E106" s="129"/>
      <c r="F106" s="129"/>
      <c r="G106" s="129"/>
      <c r="H106" s="129"/>
      <c r="I106" s="129"/>
      <c r="J106" s="129"/>
      <c r="K106" s="129"/>
      <c r="L106" s="129"/>
    </row>
    <row r="107" spans="1:12" hidden="1">
      <c r="A107" s="65"/>
      <c r="B107" s="129"/>
      <c r="C107" s="149" t="s">
        <v>200</v>
      </c>
      <c r="D107" s="164">
        <v>0.13370000000000001</v>
      </c>
      <c r="E107" s="165"/>
      <c r="F107" s="129"/>
      <c r="G107" s="129"/>
      <c r="H107" s="129"/>
      <c r="I107" s="129"/>
      <c r="J107" s="129"/>
      <c r="K107" s="129"/>
      <c r="L107" s="129"/>
    </row>
    <row r="108" spans="1:12" hidden="1">
      <c r="A108" s="65"/>
      <c r="B108" s="129"/>
      <c r="C108" s="149" t="s">
        <v>201</v>
      </c>
      <c r="D108" s="164">
        <v>0.22109999999999999</v>
      </c>
      <c r="E108" s="165"/>
      <c r="F108" s="129"/>
      <c r="G108" s="129"/>
      <c r="H108" s="129"/>
      <c r="I108" s="129"/>
      <c r="J108" s="129"/>
      <c r="K108" s="129"/>
      <c r="L108" s="129"/>
    </row>
    <row r="109" spans="1:12" s="129" customFormat="1" hidden="1">
      <c r="A109" s="65"/>
      <c r="C109" s="149" t="s">
        <v>202</v>
      </c>
      <c r="D109" s="164">
        <v>0.21260000000000001</v>
      </c>
      <c r="E109" s="165"/>
    </row>
    <row r="110" spans="1:12" hidden="1">
      <c r="A110" s="65"/>
      <c r="B110" s="129"/>
      <c r="C110" s="149" t="s">
        <v>203</v>
      </c>
      <c r="D110" s="164">
        <v>0.1052</v>
      </c>
      <c r="E110" s="165"/>
      <c r="F110" s="129"/>
      <c r="G110" s="129"/>
      <c r="H110" s="129"/>
      <c r="I110" s="129"/>
      <c r="J110" s="129"/>
      <c r="K110" s="129"/>
      <c r="L110" s="129"/>
    </row>
    <row r="111" spans="1:12" hidden="1">
      <c r="A111" s="65"/>
      <c r="B111" s="129"/>
      <c r="C111" s="149" t="s">
        <v>204</v>
      </c>
      <c r="D111" s="164">
        <v>0.10150000000000001</v>
      </c>
      <c r="E111" s="165"/>
      <c r="F111" s="129"/>
      <c r="G111" s="129"/>
      <c r="H111" s="129"/>
      <c r="I111" s="129"/>
      <c r="J111" s="129"/>
      <c r="K111" s="129"/>
      <c r="L111" s="129"/>
    </row>
    <row r="112" spans="1:12" hidden="1">
      <c r="A112" s="65"/>
      <c r="B112" s="129"/>
      <c r="C112" s="149" t="s">
        <v>205</v>
      </c>
      <c r="D112" s="164">
        <v>9.98E-2</v>
      </c>
      <c r="E112" s="165"/>
      <c r="F112" s="129"/>
      <c r="G112" s="129"/>
      <c r="H112" s="129"/>
      <c r="I112" s="129"/>
      <c r="J112" s="129"/>
      <c r="K112" s="129"/>
      <c r="L112" s="129"/>
    </row>
    <row r="113" spans="1:7" s="129" customFormat="1" hidden="1">
      <c r="A113" s="65"/>
      <c r="C113" s="149" t="s">
        <v>206</v>
      </c>
      <c r="D113" s="164">
        <v>9.8500000000000004E-2</v>
      </c>
      <c r="E113" s="165"/>
    </row>
    <row r="114" spans="1:7" s="129" customFormat="1" hidden="1">
      <c r="A114" s="65"/>
      <c r="C114" s="149" t="s">
        <v>207</v>
      </c>
      <c r="D114" s="164">
        <v>0.10299999999999999</v>
      </c>
      <c r="E114" s="165"/>
    </row>
    <row r="115" spans="1:7" s="129" customFormat="1" hidden="1">
      <c r="A115" s="65"/>
      <c r="C115" s="162" t="s">
        <v>208</v>
      </c>
      <c r="D115" s="173">
        <v>0.1167</v>
      </c>
      <c r="E115" s="165"/>
    </row>
    <row r="116" spans="1:7" s="129" customFormat="1" hidden="1">
      <c r="A116" s="65"/>
      <c r="C116" s="162" t="s">
        <v>209</v>
      </c>
      <c r="D116" s="173">
        <v>0.106</v>
      </c>
      <c r="E116" s="165"/>
    </row>
    <row r="117" spans="1:7" s="129" customFormat="1" hidden="1">
      <c r="A117" s="65"/>
      <c r="C117" s="162" t="s">
        <v>210</v>
      </c>
      <c r="D117" s="173">
        <v>0.1163</v>
      </c>
      <c r="E117" s="165"/>
    </row>
    <row r="118" spans="1:7" s="129" customFormat="1" hidden="1">
      <c r="A118" s="65"/>
      <c r="C118" s="162" t="s">
        <v>211</v>
      </c>
      <c r="D118" s="173">
        <v>9.2600000000000002E-2</v>
      </c>
      <c r="E118" s="165"/>
    </row>
    <row r="119" spans="1:7" s="129" customFormat="1" hidden="1">
      <c r="A119" s="65"/>
      <c r="C119" s="162" t="s">
        <v>212</v>
      </c>
      <c r="D119" s="173">
        <v>0.1782</v>
      </c>
      <c r="E119" s="165"/>
    </row>
    <row r="120" spans="1:7" s="129" customFormat="1" hidden="1">
      <c r="A120" s="65"/>
      <c r="C120" s="162" t="s">
        <v>213</v>
      </c>
      <c r="D120" s="173">
        <v>0.18329999999999999</v>
      </c>
      <c r="E120" s="165"/>
    </row>
    <row r="121" spans="1:7" hidden="1">
      <c r="A121" s="65"/>
      <c r="B121" s="129"/>
      <c r="C121" s="162" t="s">
        <v>214</v>
      </c>
      <c r="D121" s="173">
        <v>9.5799999999999996E-2</v>
      </c>
      <c r="E121" s="165"/>
      <c r="F121" s="129"/>
      <c r="G121" s="129"/>
    </row>
    <row r="122" spans="1:7">
      <c r="A122" s="65"/>
      <c r="B122" s="129"/>
      <c r="C122" s="162"/>
      <c r="D122" s="163"/>
      <c r="E122" s="129"/>
      <c r="F122" s="129"/>
      <c r="G122" s="129"/>
    </row>
    <row r="123" spans="1:7">
      <c r="A123" s="129"/>
      <c r="B123" s="129"/>
      <c r="C123" s="162"/>
      <c r="D123" s="163"/>
      <c r="E123" s="129"/>
      <c r="F123" s="129"/>
      <c r="G123" s="129"/>
    </row>
    <row r="124" spans="1:7">
      <c r="A124" s="129"/>
      <c r="B124" s="129"/>
      <c r="C124" s="162"/>
      <c r="D124" s="163"/>
      <c r="E124" s="129"/>
      <c r="F124" s="129"/>
      <c r="G124" s="129"/>
    </row>
    <row r="125" spans="1:7">
      <c r="A125" s="129"/>
      <c r="B125" s="129"/>
      <c r="C125" s="129"/>
      <c r="D125" s="129"/>
      <c r="E125" s="129"/>
      <c r="F125" s="129"/>
      <c r="G125" s="129"/>
    </row>
    <row r="126" spans="1:7">
      <c r="A126" s="129"/>
      <c r="B126" s="129"/>
      <c r="C126" s="129"/>
      <c r="D126" s="129"/>
      <c r="E126" s="129"/>
      <c r="F126" s="129"/>
      <c r="G126" s="129"/>
    </row>
    <row r="127" spans="1:7">
      <c r="A127" s="129"/>
      <c r="B127" s="129"/>
      <c r="C127" s="129"/>
      <c r="D127" s="129"/>
      <c r="E127" s="129"/>
      <c r="F127" s="129"/>
      <c r="G127" s="129"/>
    </row>
    <row r="128" spans="1:7">
      <c r="A128" s="129"/>
      <c r="B128" s="129"/>
      <c r="C128" s="129"/>
      <c r="D128" s="129"/>
      <c r="E128" s="129"/>
      <c r="F128" s="129"/>
      <c r="G128" s="129"/>
    </row>
  </sheetData>
  <sheetProtection algorithmName="SHA-512" hashValue="g43XZT0x/qZ2l9TZ0rQN8T/tjYkB4kyw8yRPvPTHiJ0EXfuqQycvKU4nWmyJ6yO6oCHXL8NtNO6ZtIerezyyPA==" saltValue="tu1Qow1ap5w3vfIuTRHyOA==" spinCount="100000" sheet="1" objects="1" scenarios="1"/>
  <sortState xmlns:xlrd2="http://schemas.microsoft.com/office/spreadsheetml/2017/richdata2" ref="C105:D112">
    <sortCondition ref="C105"/>
  </sortState>
  <dataConsolidate/>
  <mergeCells count="31">
    <mergeCell ref="C100:L104"/>
    <mergeCell ref="C91:L95"/>
    <mergeCell ref="C89:L89"/>
    <mergeCell ref="K98:L98"/>
    <mergeCell ref="B60:B66"/>
    <mergeCell ref="E61:K61"/>
    <mergeCell ref="E63:K63"/>
    <mergeCell ref="B67:B73"/>
    <mergeCell ref="B74:B87"/>
    <mergeCell ref="E77:K77"/>
    <mergeCell ref="E98:F98"/>
    <mergeCell ref="G98:H98"/>
    <mergeCell ref="B28:B44"/>
    <mergeCell ref="D28:F28"/>
    <mergeCell ref="G28:I28"/>
    <mergeCell ref="J28:L28"/>
    <mergeCell ref="B58:L58"/>
    <mergeCell ref="B56:L56"/>
    <mergeCell ref="D59:F59"/>
    <mergeCell ref="G59:I59"/>
    <mergeCell ref="J59:L59"/>
    <mergeCell ref="C7:F7"/>
    <mergeCell ref="H11:L11"/>
    <mergeCell ref="I13:K13"/>
    <mergeCell ref="C12:F12"/>
    <mergeCell ref="H23:L23"/>
    <mergeCell ref="I15:K15"/>
    <mergeCell ref="I17:K17"/>
    <mergeCell ref="I25:K25"/>
    <mergeCell ref="I19:K19"/>
    <mergeCell ref="I21:K21"/>
  </mergeCells>
  <conditionalFormatting sqref="G47:L47 D47:F51 D39:L41">
    <cfRule type="containsText" dxfId="9" priority="15" operator="containsText" text="YES">
      <formula>NOT(ISERROR(SEARCH("YES",D39)))</formula>
    </cfRule>
  </conditionalFormatting>
  <conditionalFormatting sqref="G47:L47 D47:F51 D39:L41">
    <cfRule type="containsText" dxfId="8" priority="14" operator="containsText" text="NO">
      <formula>NOT(ISERROR(SEARCH("NO",D39)))</formula>
    </cfRule>
  </conditionalFormatting>
  <conditionalFormatting sqref="D39:L41">
    <cfRule type="containsText" dxfId="7" priority="11" operator="containsText" text="NO">
      <formula>NOT(ISERROR(SEARCH("NO",D39)))</formula>
    </cfRule>
    <cfRule type="containsText" dxfId="6" priority="12" operator="containsText" text="NO">
      <formula>NOT(ISERROR(SEARCH("NO",D39)))</formula>
    </cfRule>
    <cfRule type="containsText" dxfId="5" priority="13" operator="containsText" text="YES">
      <formula>NOT(ISERROR(SEARCH("YES",D39)))</formula>
    </cfRule>
  </conditionalFormatting>
  <conditionalFormatting sqref="D31:L31">
    <cfRule type="cellIs" dxfId="4" priority="10" operator="lessThan">
      <formula>1</formula>
    </cfRule>
  </conditionalFormatting>
  <conditionalFormatting sqref="C12">
    <cfRule type="expression" dxfId="3" priority="1">
      <formula>$E$61&gt;25000</formula>
    </cfRule>
    <cfRule type="expression" dxfId="2" priority="2">
      <formula>$E$11=""</formula>
    </cfRule>
    <cfRule type="expression" dxfId="1" priority="3">
      <formula>$E$61&lt;=25000</formula>
    </cfRule>
  </conditionalFormatting>
  <conditionalFormatting sqref="E61">
    <cfRule type="expression" dxfId="0" priority="4">
      <formula>$E$61&gt;25000</formula>
    </cfRule>
  </conditionalFormatting>
  <dataValidations count="6">
    <dataValidation type="list" allowBlank="1" showInputMessage="1" showErrorMessage="1" sqref="Q65" xr:uid="{00000000-0002-0000-0100-000000000000}">
      <formula1>Interest</formula1>
    </dataValidation>
    <dataValidation type="decimal" operator="greaterThan" allowBlank="1" showInputMessage="1" showErrorMessage="1" sqref="K65" xr:uid="{00000000-0002-0000-0100-000001000000}">
      <formula1>0</formula1>
    </dataValidation>
    <dataValidation type="list" allowBlank="1" showInputMessage="1" showErrorMessage="1" sqref="C75" xr:uid="{00000000-0002-0000-0100-000002000000}">
      <formula1>ValidPeriod</formula1>
    </dataValidation>
    <dataValidation type="list" allowBlank="1" showInputMessage="1" showErrorMessage="1" sqref="E63" xr:uid="{00000000-0002-0000-0100-000003000000}">
      <formula1>Years</formula1>
    </dataValidation>
    <dataValidation type="decimal" operator="greaterThanOrEqual" allowBlank="1" showInputMessage="1" showErrorMessage="1" sqref="K83 H83 E13:E16 E11:F11 E23:E25 E19:E20" xr:uid="{00000000-0002-0000-0100-000004000000}">
      <formula1>0</formula1>
    </dataValidation>
    <dataValidation type="list" operator="greaterThanOrEqual" allowBlank="1" showInputMessage="1" showErrorMessage="1" sqref="E17" xr:uid="{00000000-0002-0000-0100-000005000000}">
      <formula1>$C$107:$C$121</formula1>
    </dataValidation>
  </dataValidations>
  <printOptions horizontalCentered="1"/>
  <pageMargins left="0.5" right="0.5" top="0" bottom="0" header="0" footer="0"/>
  <pageSetup scale="46" orientation="portrait" r:id="rId1"/>
  <ignoredErrors>
    <ignoredError sqref="E85 H85 K81 K83 K85 K87" evalError="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199E62A-B4C2-473D-8539-AAA5F5D6813D}">
          <x14:formula1>
            <xm:f>MenuItems!$D$19:$D$21</xm:f>
          </x14:formula1>
          <xm:sqref>E9</xm:sqref>
        </x14:dataValidation>
        <x14:dataValidation type="list" operator="greaterThanOrEqual" allowBlank="1" showErrorMessage="1" xr:uid="{00000000-0002-0000-0100-000006000000}">
          <x14:formula1>
            <xm:f>MenuItems!$D$9:$D$14</xm:f>
          </x14:formula1>
          <xm:sqref>E21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FBA2F-E569-45D3-99B3-408692A8D175}">
  <dimension ref="A2:H2158"/>
  <sheetViews>
    <sheetView workbookViewId="0"/>
  </sheetViews>
  <sheetFormatPr defaultRowHeight="15"/>
  <cols>
    <col min="1" max="1" width="29.28515625" bestFit="1" customWidth="1"/>
    <col min="2" max="2" width="32" bestFit="1" customWidth="1"/>
    <col min="3" max="3" width="1.42578125" bestFit="1" customWidth="1"/>
    <col min="4" max="4" width="29.28515625" bestFit="1" customWidth="1"/>
    <col min="5" max="5" width="1.42578125" bestFit="1" customWidth="1"/>
    <col min="6" max="6" width="12.140625" bestFit="1" customWidth="1"/>
    <col min="7" max="7" width="1.42578125" bestFit="1" customWidth="1"/>
    <col min="8" max="8" width="12.42578125" bestFit="1" customWidth="1"/>
  </cols>
  <sheetData>
    <row r="2" spans="1:8" ht="17.25">
      <c r="A2" s="166" t="s">
        <v>215</v>
      </c>
      <c r="B2" s="166"/>
      <c r="C2" t="s">
        <v>216</v>
      </c>
      <c r="D2" s="167" t="s">
        <v>217</v>
      </c>
      <c r="E2" t="s">
        <v>216</v>
      </c>
      <c r="F2" s="168" t="s">
        <v>218</v>
      </c>
      <c r="G2" t="s">
        <v>216</v>
      </c>
      <c r="H2" s="169" t="s">
        <v>219</v>
      </c>
    </row>
    <row r="3" spans="1:8">
      <c r="A3" t="s">
        <v>220</v>
      </c>
      <c r="B3" t="s">
        <v>220</v>
      </c>
      <c r="D3" s="170" t="s">
        <v>220</v>
      </c>
      <c r="F3" s="171" t="s">
        <v>221</v>
      </c>
      <c r="H3" s="172" t="s">
        <v>222</v>
      </c>
    </row>
    <row r="4" spans="1:8">
      <c r="A4" t="s">
        <v>223</v>
      </c>
      <c r="B4" t="s">
        <v>223</v>
      </c>
      <c r="D4" s="170" t="s">
        <v>223</v>
      </c>
      <c r="F4" s="171" t="s">
        <v>224</v>
      </c>
      <c r="H4" s="172" t="s">
        <v>225</v>
      </c>
    </row>
    <row r="5" spans="1:8">
      <c r="A5" t="s">
        <v>226</v>
      </c>
      <c r="B5" t="s">
        <v>226</v>
      </c>
      <c r="D5" s="170" t="s">
        <v>227</v>
      </c>
      <c r="F5" s="171" t="s">
        <v>228</v>
      </c>
      <c r="H5" s="172" t="s">
        <v>229</v>
      </c>
    </row>
    <row r="6" spans="1:8">
      <c r="A6" t="s">
        <v>230</v>
      </c>
      <c r="B6" t="s">
        <v>231</v>
      </c>
      <c r="D6" s="170" t="s">
        <v>226</v>
      </c>
      <c r="F6">
        <v>10001</v>
      </c>
      <c r="H6" s="172" t="s">
        <v>232</v>
      </c>
    </row>
    <row r="7" spans="1:8">
      <c r="A7" t="s">
        <v>233</v>
      </c>
      <c r="B7" t="s">
        <v>234</v>
      </c>
      <c r="D7" s="170" t="s">
        <v>235</v>
      </c>
      <c r="F7">
        <v>10002</v>
      </c>
      <c r="H7" s="172" t="s">
        <v>236</v>
      </c>
    </row>
    <row r="8" spans="1:8">
      <c r="A8" t="s">
        <v>237</v>
      </c>
      <c r="B8" t="s">
        <v>237</v>
      </c>
      <c r="D8" s="170" t="s">
        <v>238</v>
      </c>
      <c r="F8">
        <v>10003</v>
      </c>
      <c r="H8" s="172" t="s">
        <v>239</v>
      </c>
    </row>
    <row r="9" spans="1:8">
      <c r="A9" t="s">
        <v>240</v>
      </c>
      <c r="B9" t="s">
        <v>213</v>
      </c>
      <c r="D9" s="170" t="s">
        <v>230</v>
      </c>
      <c r="F9">
        <v>10004</v>
      </c>
      <c r="H9" s="172" t="s">
        <v>241</v>
      </c>
    </row>
    <row r="10" spans="1:8">
      <c r="A10" t="s">
        <v>213</v>
      </c>
      <c r="B10" t="s">
        <v>213</v>
      </c>
      <c r="D10" s="170" t="s">
        <v>233</v>
      </c>
      <c r="F10">
        <v>10005</v>
      </c>
      <c r="H10" s="172" t="s">
        <v>242</v>
      </c>
    </row>
    <row r="11" spans="1:8">
      <c r="A11" t="s">
        <v>135</v>
      </c>
      <c r="B11" t="s">
        <v>135</v>
      </c>
      <c r="D11" s="170" t="s">
        <v>237</v>
      </c>
      <c r="F11">
        <v>10006</v>
      </c>
      <c r="H11" s="172" t="s">
        <v>243</v>
      </c>
    </row>
    <row r="12" spans="1:8">
      <c r="D12" s="170"/>
      <c r="F12">
        <v>10007</v>
      </c>
      <c r="H12" s="172" t="s">
        <v>244</v>
      </c>
    </row>
    <row r="13" spans="1:8">
      <c r="F13">
        <v>10008</v>
      </c>
      <c r="H13" s="172" t="s">
        <v>245</v>
      </c>
    </row>
    <row r="14" spans="1:8">
      <c r="F14">
        <v>10009</v>
      </c>
      <c r="H14" s="172" t="s">
        <v>246</v>
      </c>
    </row>
    <row r="15" spans="1:8">
      <c r="F15">
        <v>10010</v>
      </c>
      <c r="H15" s="172" t="s">
        <v>247</v>
      </c>
    </row>
    <row r="16" spans="1:8">
      <c r="F16">
        <v>10011</v>
      </c>
      <c r="H16" s="172" t="s">
        <v>248</v>
      </c>
    </row>
    <row r="17" spans="6:8">
      <c r="F17">
        <v>10012</v>
      </c>
      <c r="H17" s="172" t="s">
        <v>249</v>
      </c>
    </row>
    <row r="18" spans="6:8">
      <c r="F18">
        <v>10013</v>
      </c>
      <c r="H18" s="172" t="s">
        <v>250</v>
      </c>
    </row>
    <row r="19" spans="6:8">
      <c r="F19">
        <v>10014</v>
      </c>
      <c r="H19" s="172" t="s">
        <v>251</v>
      </c>
    </row>
    <row r="20" spans="6:8">
      <c r="F20">
        <v>10016</v>
      </c>
      <c r="H20" s="172" t="s">
        <v>252</v>
      </c>
    </row>
    <row r="21" spans="6:8">
      <c r="F21">
        <v>10017</v>
      </c>
      <c r="H21" s="172" t="s">
        <v>253</v>
      </c>
    </row>
    <row r="22" spans="6:8">
      <c r="F22">
        <v>10018</v>
      </c>
      <c r="H22" s="172" t="s">
        <v>254</v>
      </c>
    </row>
    <row r="23" spans="6:8">
      <c r="F23">
        <v>10019</v>
      </c>
      <c r="H23" s="172" t="s">
        <v>255</v>
      </c>
    </row>
    <row r="24" spans="6:8">
      <c r="F24">
        <v>10020</v>
      </c>
      <c r="H24" s="172" t="s">
        <v>256</v>
      </c>
    </row>
    <row r="25" spans="6:8">
      <c r="F25">
        <v>10021</v>
      </c>
      <c r="H25" s="172" t="s">
        <v>257</v>
      </c>
    </row>
    <row r="26" spans="6:8">
      <c r="F26">
        <v>10022</v>
      </c>
      <c r="H26" s="172" t="s">
        <v>258</v>
      </c>
    </row>
    <row r="27" spans="6:8">
      <c r="F27">
        <v>10023</v>
      </c>
      <c r="H27" s="172" t="s">
        <v>259</v>
      </c>
    </row>
    <row r="28" spans="6:8">
      <c r="F28">
        <v>10024</v>
      </c>
      <c r="H28" s="172" t="s">
        <v>260</v>
      </c>
    </row>
    <row r="29" spans="6:8">
      <c r="F29">
        <v>10025</v>
      </c>
      <c r="H29" s="172" t="s">
        <v>261</v>
      </c>
    </row>
    <row r="30" spans="6:8">
      <c r="F30">
        <v>10026</v>
      </c>
      <c r="H30" s="172" t="s">
        <v>262</v>
      </c>
    </row>
    <row r="31" spans="6:8">
      <c r="F31">
        <v>10027</v>
      </c>
      <c r="H31" s="172" t="s">
        <v>263</v>
      </c>
    </row>
    <row r="32" spans="6:8">
      <c r="F32">
        <v>10028</v>
      </c>
      <c r="H32" s="172" t="s">
        <v>264</v>
      </c>
    </row>
    <row r="33" spans="6:8">
      <c r="F33">
        <v>10029</v>
      </c>
      <c r="H33" s="172" t="s">
        <v>265</v>
      </c>
    </row>
    <row r="34" spans="6:8">
      <c r="F34">
        <v>10030</v>
      </c>
      <c r="H34" s="172" t="s">
        <v>266</v>
      </c>
    </row>
    <row r="35" spans="6:8">
      <c r="F35">
        <v>10031</v>
      </c>
      <c r="H35" s="172" t="s">
        <v>267</v>
      </c>
    </row>
    <row r="36" spans="6:8">
      <c r="F36">
        <v>10032</v>
      </c>
      <c r="H36" s="172" t="s">
        <v>268</v>
      </c>
    </row>
    <row r="37" spans="6:8">
      <c r="F37">
        <v>10033</v>
      </c>
      <c r="H37" s="172" t="s">
        <v>269</v>
      </c>
    </row>
    <row r="38" spans="6:8">
      <c r="F38">
        <v>10034</v>
      </c>
      <c r="H38" s="172" t="s">
        <v>270</v>
      </c>
    </row>
    <row r="39" spans="6:8">
      <c r="F39">
        <v>10035</v>
      </c>
      <c r="H39" s="172" t="s">
        <v>271</v>
      </c>
    </row>
    <row r="40" spans="6:8">
      <c r="F40">
        <v>10036</v>
      </c>
      <c r="H40" s="172" t="s">
        <v>272</v>
      </c>
    </row>
    <row r="41" spans="6:8">
      <c r="F41">
        <v>10037</v>
      </c>
      <c r="H41" s="172" t="s">
        <v>273</v>
      </c>
    </row>
    <row r="42" spans="6:8">
      <c r="F42">
        <v>10038</v>
      </c>
      <c r="H42" s="172" t="s">
        <v>274</v>
      </c>
    </row>
    <row r="43" spans="6:8">
      <c r="F43">
        <v>10039</v>
      </c>
      <c r="H43" s="172" t="s">
        <v>275</v>
      </c>
    </row>
    <row r="44" spans="6:8">
      <c r="F44">
        <v>10040</v>
      </c>
      <c r="H44" s="172" t="s">
        <v>276</v>
      </c>
    </row>
    <row r="45" spans="6:8">
      <c r="F45">
        <v>10041</v>
      </c>
      <c r="H45" s="172" t="s">
        <v>277</v>
      </c>
    </row>
    <row r="46" spans="6:8">
      <c r="F46">
        <v>10043</v>
      </c>
      <c r="H46" s="172" t="s">
        <v>278</v>
      </c>
    </row>
    <row r="47" spans="6:8">
      <c r="F47">
        <v>10044</v>
      </c>
      <c r="H47" s="172" t="s">
        <v>279</v>
      </c>
    </row>
    <row r="48" spans="6:8">
      <c r="F48">
        <v>10045</v>
      </c>
      <c r="H48" s="172" t="s">
        <v>280</v>
      </c>
    </row>
    <row r="49" spans="6:8">
      <c r="F49">
        <v>10055</v>
      </c>
      <c r="H49" s="172" t="s">
        <v>281</v>
      </c>
    </row>
    <row r="50" spans="6:8">
      <c r="F50">
        <v>10060</v>
      </c>
      <c r="H50" s="172" t="s">
        <v>282</v>
      </c>
    </row>
    <row r="51" spans="6:8">
      <c r="F51">
        <v>10065</v>
      </c>
      <c r="H51" s="172" t="s">
        <v>283</v>
      </c>
    </row>
    <row r="52" spans="6:8">
      <c r="F52">
        <v>10069</v>
      </c>
      <c r="H52" s="172" t="s">
        <v>284</v>
      </c>
    </row>
    <row r="53" spans="6:8">
      <c r="F53">
        <v>10075</v>
      </c>
      <c r="H53" s="172" t="s">
        <v>285</v>
      </c>
    </row>
    <row r="54" spans="6:8">
      <c r="F54">
        <v>10080</v>
      </c>
      <c r="H54" s="172" t="s">
        <v>286</v>
      </c>
    </row>
    <row r="55" spans="6:8">
      <c r="F55">
        <v>10081</v>
      </c>
      <c r="H55" s="172" t="s">
        <v>287</v>
      </c>
    </row>
    <row r="56" spans="6:8">
      <c r="F56">
        <v>10087</v>
      </c>
      <c r="H56" s="172" t="s">
        <v>288</v>
      </c>
    </row>
    <row r="57" spans="6:8">
      <c r="F57">
        <v>10090</v>
      </c>
      <c r="H57" s="172" t="s">
        <v>289</v>
      </c>
    </row>
    <row r="58" spans="6:8">
      <c r="F58">
        <v>10101</v>
      </c>
      <c r="H58" s="172" t="s">
        <v>290</v>
      </c>
    </row>
    <row r="59" spans="6:8">
      <c r="F59">
        <v>10102</v>
      </c>
      <c r="H59" s="172" t="s">
        <v>291</v>
      </c>
    </row>
    <row r="60" spans="6:8">
      <c r="F60">
        <v>10103</v>
      </c>
      <c r="H60" s="172" t="s">
        <v>292</v>
      </c>
    </row>
    <row r="61" spans="6:8">
      <c r="F61">
        <v>10104</v>
      </c>
      <c r="H61" s="172" t="s">
        <v>293</v>
      </c>
    </row>
    <row r="62" spans="6:8">
      <c r="F62">
        <v>10105</v>
      </c>
      <c r="H62" s="172" t="s">
        <v>294</v>
      </c>
    </row>
    <row r="63" spans="6:8">
      <c r="F63">
        <v>10106</v>
      </c>
      <c r="H63" s="172" t="s">
        <v>295</v>
      </c>
    </row>
    <row r="64" spans="6:8">
      <c r="F64">
        <v>10107</v>
      </c>
      <c r="H64" s="172" t="s">
        <v>296</v>
      </c>
    </row>
    <row r="65" spans="6:6">
      <c r="F65">
        <v>10108</v>
      </c>
    </row>
    <row r="66" spans="6:6">
      <c r="F66">
        <v>10109</v>
      </c>
    </row>
    <row r="67" spans="6:6">
      <c r="F67">
        <v>10110</v>
      </c>
    </row>
    <row r="68" spans="6:6">
      <c r="F68">
        <v>10111</v>
      </c>
    </row>
    <row r="69" spans="6:6">
      <c r="F69">
        <v>10112</v>
      </c>
    </row>
    <row r="70" spans="6:6">
      <c r="F70">
        <v>10113</v>
      </c>
    </row>
    <row r="71" spans="6:6">
      <c r="F71">
        <v>10114</v>
      </c>
    </row>
    <row r="72" spans="6:6">
      <c r="F72">
        <v>10115</v>
      </c>
    </row>
    <row r="73" spans="6:6">
      <c r="F73">
        <v>10116</v>
      </c>
    </row>
    <row r="74" spans="6:6">
      <c r="F74">
        <v>10117</v>
      </c>
    </row>
    <row r="75" spans="6:6">
      <c r="F75">
        <v>10118</v>
      </c>
    </row>
    <row r="76" spans="6:6">
      <c r="F76">
        <v>10119</v>
      </c>
    </row>
    <row r="77" spans="6:6">
      <c r="F77">
        <v>10120</v>
      </c>
    </row>
    <row r="78" spans="6:6">
      <c r="F78">
        <v>10121</v>
      </c>
    </row>
    <row r="79" spans="6:6">
      <c r="F79">
        <v>10122</v>
      </c>
    </row>
    <row r="80" spans="6:6">
      <c r="F80">
        <v>10123</v>
      </c>
    </row>
    <row r="81" spans="6:6">
      <c r="F81">
        <v>10124</v>
      </c>
    </row>
    <row r="82" spans="6:6">
      <c r="F82">
        <v>10125</v>
      </c>
    </row>
    <row r="83" spans="6:6">
      <c r="F83">
        <v>10126</v>
      </c>
    </row>
    <row r="84" spans="6:6">
      <c r="F84">
        <v>10128</v>
      </c>
    </row>
    <row r="85" spans="6:6">
      <c r="F85">
        <v>10129</v>
      </c>
    </row>
    <row r="86" spans="6:6">
      <c r="F86">
        <v>10130</v>
      </c>
    </row>
    <row r="87" spans="6:6">
      <c r="F87">
        <v>10131</v>
      </c>
    </row>
    <row r="88" spans="6:6">
      <c r="F88">
        <v>10132</v>
      </c>
    </row>
    <row r="89" spans="6:6">
      <c r="F89">
        <v>10133</v>
      </c>
    </row>
    <row r="90" spans="6:6">
      <c r="F90">
        <v>10138</v>
      </c>
    </row>
    <row r="91" spans="6:6">
      <c r="F91">
        <v>10150</v>
      </c>
    </row>
    <row r="92" spans="6:6">
      <c r="F92">
        <v>10151</v>
      </c>
    </row>
    <row r="93" spans="6:6">
      <c r="F93">
        <v>10152</v>
      </c>
    </row>
    <row r="94" spans="6:6">
      <c r="F94">
        <v>10153</v>
      </c>
    </row>
    <row r="95" spans="6:6">
      <c r="F95">
        <v>10154</v>
      </c>
    </row>
    <row r="96" spans="6:6">
      <c r="F96">
        <v>10155</v>
      </c>
    </row>
    <row r="97" spans="6:6">
      <c r="F97">
        <v>10156</v>
      </c>
    </row>
    <row r="98" spans="6:6">
      <c r="F98">
        <v>10157</v>
      </c>
    </row>
    <row r="99" spans="6:6">
      <c r="F99">
        <v>10158</v>
      </c>
    </row>
    <row r="100" spans="6:6">
      <c r="F100">
        <v>10159</v>
      </c>
    </row>
    <row r="101" spans="6:6">
      <c r="F101">
        <v>10160</v>
      </c>
    </row>
    <row r="102" spans="6:6">
      <c r="F102">
        <v>10161</v>
      </c>
    </row>
    <row r="103" spans="6:6">
      <c r="F103">
        <v>10162</v>
      </c>
    </row>
    <row r="104" spans="6:6">
      <c r="F104">
        <v>10163</v>
      </c>
    </row>
    <row r="105" spans="6:6">
      <c r="F105">
        <v>10164</v>
      </c>
    </row>
    <row r="106" spans="6:6">
      <c r="F106">
        <v>10165</v>
      </c>
    </row>
    <row r="107" spans="6:6">
      <c r="F107">
        <v>10166</v>
      </c>
    </row>
    <row r="108" spans="6:6">
      <c r="F108">
        <v>10167</v>
      </c>
    </row>
    <row r="109" spans="6:6">
      <c r="F109">
        <v>10168</v>
      </c>
    </row>
    <row r="110" spans="6:6">
      <c r="F110">
        <v>10169</v>
      </c>
    </row>
    <row r="111" spans="6:6">
      <c r="F111">
        <v>10170</v>
      </c>
    </row>
    <row r="112" spans="6:6">
      <c r="F112">
        <v>10171</v>
      </c>
    </row>
    <row r="113" spans="6:6">
      <c r="F113">
        <v>10172</v>
      </c>
    </row>
    <row r="114" spans="6:6">
      <c r="F114">
        <v>10173</v>
      </c>
    </row>
    <row r="115" spans="6:6">
      <c r="F115">
        <v>10174</v>
      </c>
    </row>
    <row r="116" spans="6:6">
      <c r="F116">
        <v>10175</v>
      </c>
    </row>
    <row r="117" spans="6:6">
      <c r="F117">
        <v>10176</v>
      </c>
    </row>
    <row r="118" spans="6:6">
      <c r="F118">
        <v>10177</v>
      </c>
    </row>
    <row r="119" spans="6:6">
      <c r="F119">
        <v>10178</v>
      </c>
    </row>
    <row r="120" spans="6:6">
      <c r="F120">
        <v>10179</v>
      </c>
    </row>
    <row r="121" spans="6:6">
      <c r="F121">
        <v>10185</v>
      </c>
    </row>
    <row r="122" spans="6:6">
      <c r="F122">
        <v>10199</v>
      </c>
    </row>
    <row r="123" spans="6:6">
      <c r="F123">
        <v>10203</v>
      </c>
    </row>
    <row r="124" spans="6:6">
      <c r="F124">
        <v>10211</v>
      </c>
    </row>
    <row r="125" spans="6:6">
      <c r="F125">
        <v>10212</v>
      </c>
    </row>
    <row r="126" spans="6:6">
      <c r="F126">
        <v>10213</v>
      </c>
    </row>
    <row r="127" spans="6:6">
      <c r="F127">
        <v>10242</v>
      </c>
    </row>
    <row r="128" spans="6:6">
      <c r="F128">
        <v>10249</v>
      </c>
    </row>
    <row r="129" spans="6:6">
      <c r="F129">
        <v>10256</v>
      </c>
    </row>
    <row r="130" spans="6:6">
      <c r="F130">
        <v>10257</v>
      </c>
    </row>
    <row r="131" spans="6:6">
      <c r="F131">
        <v>10258</v>
      </c>
    </row>
    <row r="132" spans="6:6">
      <c r="F132">
        <v>10259</v>
      </c>
    </row>
    <row r="133" spans="6:6">
      <c r="F133">
        <v>10260</v>
      </c>
    </row>
    <row r="134" spans="6:6">
      <c r="F134">
        <v>10261</v>
      </c>
    </row>
    <row r="135" spans="6:6">
      <c r="F135">
        <v>10265</v>
      </c>
    </row>
    <row r="136" spans="6:6">
      <c r="F136">
        <v>10268</v>
      </c>
    </row>
    <row r="137" spans="6:6">
      <c r="F137">
        <v>10269</v>
      </c>
    </row>
    <row r="138" spans="6:6">
      <c r="F138">
        <v>10270</v>
      </c>
    </row>
    <row r="139" spans="6:6">
      <c r="F139">
        <v>10271</v>
      </c>
    </row>
    <row r="140" spans="6:6">
      <c r="F140">
        <v>10272</v>
      </c>
    </row>
    <row r="141" spans="6:6">
      <c r="F141">
        <v>10273</v>
      </c>
    </row>
    <row r="142" spans="6:6">
      <c r="F142">
        <v>10274</v>
      </c>
    </row>
    <row r="143" spans="6:6">
      <c r="F143">
        <v>10275</v>
      </c>
    </row>
    <row r="144" spans="6:6">
      <c r="F144">
        <v>10276</v>
      </c>
    </row>
    <row r="145" spans="6:6">
      <c r="F145">
        <v>10277</v>
      </c>
    </row>
    <row r="146" spans="6:6">
      <c r="F146">
        <v>10278</v>
      </c>
    </row>
    <row r="147" spans="6:6">
      <c r="F147">
        <v>10279</v>
      </c>
    </row>
    <row r="148" spans="6:6">
      <c r="F148">
        <v>10280</v>
      </c>
    </row>
    <row r="149" spans="6:6">
      <c r="F149">
        <v>10281</v>
      </c>
    </row>
    <row r="150" spans="6:6">
      <c r="F150">
        <v>10282</v>
      </c>
    </row>
    <row r="151" spans="6:6">
      <c r="F151">
        <v>10285</v>
      </c>
    </row>
    <row r="152" spans="6:6">
      <c r="F152">
        <v>10286</v>
      </c>
    </row>
    <row r="153" spans="6:6">
      <c r="F153">
        <v>10292</v>
      </c>
    </row>
    <row r="154" spans="6:6">
      <c r="F154">
        <v>10301</v>
      </c>
    </row>
    <row r="155" spans="6:6">
      <c r="F155">
        <v>10302</v>
      </c>
    </row>
    <row r="156" spans="6:6">
      <c r="F156">
        <v>10303</v>
      </c>
    </row>
    <row r="157" spans="6:6">
      <c r="F157">
        <v>10304</v>
      </c>
    </row>
    <row r="158" spans="6:6">
      <c r="F158">
        <v>10305</v>
      </c>
    </row>
    <row r="159" spans="6:6">
      <c r="F159">
        <v>10306</v>
      </c>
    </row>
    <row r="160" spans="6:6">
      <c r="F160">
        <v>10307</v>
      </c>
    </row>
    <row r="161" spans="6:6">
      <c r="F161">
        <v>10308</v>
      </c>
    </row>
    <row r="162" spans="6:6">
      <c r="F162">
        <v>10309</v>
      </c>
    </row>
    <row r="163" spans="6:6">
      <c r="F163">
        <v>10310</v>
      </c>
    </row>
    <row r="164" spans="6:6">
      <c r="F164">
        <v>10311</v>
      </c>
    </row>
    <row r="165" spans="6:6">
      <c r="F165">
        <v>10312</v>
      </c>
    </row>
    <row r="166" spans="6:6">
      <c r="F166">
        <v>10313</v>
      </c>
    </row>
    <row r="167" spans="6:6">
      <c r="F167">
        <v>10314</v>
      </c>
    </row>
    <row r="168" spans="6:6">
      <c r="F168">
        <v>10451</v>
      </c>
    </row>
    <row r="169" spans="6:6">
      <c r="F169">
        <v>10452</v>
      </c>
    </row>
    <row r="170" spans="6:6">
      <c r="F170">
        <v>10453</v>
      </c>
    </row>
    <row r="171" spans="6:6">
      <c r="F171">
        <v>10454</v>
      </c>
    </row>
    <row r="172" spans="6:6">
      <c r="F172">
        <v>10455</v>
      </c>
    </row>
    <row r="173" spans="6:6">
      <c r="F173">
        <v>10456</v>
      </c>
    </row>
    <row r="174" spans="6:6">
      <c r="F174">
        <v>10457</v>
      </c>
    </row>
    <row r="175" spans="6:6">
      <c r="F175">
        <v>10458</v>
      </c>
    </row>
    <row r="176" spans="6:6">
      <c r="F176">
        <v>10459</v>
      </c>
    </row>
    <row r="177" spans="6:6">
      <c r="F177">
        <v>10460</v>
      </c>
    </row>
    <row r="178" spans="6:6">
      <c r="F178">
        <v>10461</v>
      </c>
    </row>
    <row r="179" spans="6:6">
      <c r="F179">
        <v>10462</v>
      </c>
    </row>
    <row r="180" spans="6:6">
      <c r="F180">
        <v>10463</v>
      </c>
    </row>
    <row r="181" spans="6:6">
      <c r="F181">
        <v>10464</v>
      </c>
    </row>
    <row r="182" spans="6:6">
      <c r="F182">
        <v>10465</v>
      </c>
    </row>
    <row r="183" spans="6:6">
      <c r="F183">
        <v>10466</v>
      </c>
    </row>
    <row r="184" spans="6:6">
      <c r="F184">
        <v>10467</v>
      </c>
    </row>
    <row r="185" spans="6:6">
      <c r="F185">
        <v>10468</v>
      </c>
    </row>
    <row r="186" spans="6:6">
      <c r="F186">
        <v>10469</v>
      </c>
    </row>
    <row r="187" spans="6:6">
      <c r="F187">
        <v>10470</v>
      </c>
    </row>
    <row r="188" spans="6:6">
      <c r="F188">
        <v>10471</v>
      </c>
    </row>
    <row r="189" spans="6:6">
      <c r="F189">
        <v>10472</v>
      </c>
    </row>
    <row r="190" spans="6:6">
      <c r="F190">
        <v>10473</v>
      </c>
    </row>
    <row r="191" spans="6:6">
      <c r="F191">
        <v>10474</v>
      </c>
    </row>
    <row r="192" spans="6:6">
      <c r="F192">
        <v>10475</v>
      </c>
    </row>
    <row r="193" spans="6:6">
      <c r="F193">
        <v>10501</v>
      </c>
    </row>
    <row r="194" spans="6:6">
      <c r="F194">
        <v>10502</v>
      </c>
    </row>
    <row r="195" spans="6:6">
      <c r="F195">
        <v>10503</v>
      </c>
    </row>
    <row r="196" spans="6:6">
      <c r="F196">
        <v>10504</v>
      </c>
    </row>
    <row r="197" spans="6:6">
      <c r="F197">
        <v>10505</v>
      </c>
    </row>
    <row r="198" spans="6:6">
      <c r="F198">
        <v>10506</v>
      </c>
    </row>
    <row r="199" spans="6:6">
      <c r="F199">
        <v>10507</v>
      </c>
    </row>
    <row r="200" spans="6:6">
      <c r="F200">
        <v>10509</v>
      </c>
    </row>
    <row r="201" spans="6:6">
      <c r="F201">
        <v>10510</v>
      </c>
    </row>
    <row r="202" spans="6:6">
      <c r="F202">
        <v>10511</v>
      </c>
    </row>
    <row r="203" spans="6:6">
      <c r="F203">
        <v>10512</v>
      </c>
    </row>
    <row r="204" spans="6:6">
      <c r="F204">
        <v>10514</v>
      </c>
    </row>
    <row r="205" spans="6:6">
      <c r="F205">
        <v>10516</v>
      </c>
    </row>
    <row r="206" spans="6:6">
      <c r="F206">
        <v>10517</v>
      </c>
    </row>
    <row r="207" spans="6:6">
      <c r="F207">
        <v>10518</v>
      </c>
    </row>
    <row r="208" spans="6:6">
      <c r="F208">
        <v>10519</v>
      </c>
    </row>
    <row r="209" spans="6:6">
      <c r="F209">
        <v>10520</v>
      </c>
    </row>
    <row r="210" spans="6:6">
      <c r="F210">
        <v>10521</v>
      </c>
    </row>
    <row r="211" spans="6:6">
      <c r="F211">
        <v>10522</v>
      </c>
    </row>
    <row r="212" spans="6:6">
      <c r="F212">
        <v>10523</v>
      </c>
    </row>
    <row r="213" spans="6:6">
      <c r="F213">
        <v>10524</v>
      </c>
    </row>
    <row r="214" spans="6:6">
      <c r="F214">
        <v>10526</v>
      </c>
    </row>
    <row r="215" spans="6:6">
      <c r="F215">
        <v>10527</v>
      </c>
    </row>
    <row r="216" spans="6:6">
      <c r="F216">
        <v>10528</v>
      </c>
    </row>
    <row r="217" spans="6:6">
      <c r="F217">
        <v>10530</v>
      </c>
    </row>
    <row r="218" spans="6:6">
      <c r="F218">
        <v>10532</v>
      </c>
    </row>
    <row r="219" spans="6:6">
      <c r="F219">
        <v>10533</v>
      </c>
    </row>
    <row r="220" spans="6:6">
      <c r="F220">
        <v>10535</v>
      </c>
    </row>
    <row r="221" spans="6:6">
      <c r="F221">
        <v>10536</v>
      </c>
    </row>
    <row r="222" spans="6:6">
      <c r="F222">
        <v>10537</v>
      </c>
    </row>
    <row r="223" spans="6:6">
      <c r="F223">
        <v>10538</v>
      </c>
    </row>
    <row r="224" spans="6:6">
      <c r="F224">
        <v>10540</v>
      </c>
    </row>
    <row r="225" spans="6:6">
      <c r="F225">
        <v>10541</v>
      </c>
    </row>
    <row r="226" spans="6:6">
      <c r="F226">
        <v>10542</v>
      </c>
    </row>
    <row r="227" spans="6:6">
      <c r="F227">
        <v>10543</v>
      </c>
    </row>
    <row r="228" spans="6:6">
      <c r="F228">
        <v>10545</v>
      </c>
    </row>
    <row r="229" spans="6:6">
      <c r="F229">
        <v>10546</v>
      </c>
    </row>
    <row r="230" spans="6:6">
      <c r="F230">
        <v>10547</v>
      </c>
    </row>
    <row r="231" spans="6:6">
      <c r="F231">
        <v>10548</v>
      </c>
    </row>
    <row r="232" spans="6:6">
      <c r="F232">
        <v>10549</v>
      </c>
    </row>
    <row r="233" spans="6:6">
      <c r="F233">
        <v>10550</v>
      </c>
    </row>
    <row r="234" spans="6:6">
      <c r="F234">
        <v>10551</v>
      </c>
    </row>
    <row r="235" spans="6:6">
      <c r="F235">
        <v>10552</v>
      </c>
    </row>
    <row r="236" spans="6:6">
      <c r="F236">
        <v>10553</v>
      </c>
    </row>
    <row r="237" spans="6:6">
      <c r="F237">
        <v>10560</v>
      </c>
    </row>
    <row r="238" spans="6:6">
      <c r="F238">
        <v>10562</v>
      </c>
    </row>
    <row r="239" spans="6:6">
      <c r="F239">
        <v>10566</v>
      </c>
    </row>
    <row r="240" spans="6:6">
      <c r="F240">
        <v>10567</v>
      </c>
    </row>
    <row r="241" spans="6:6">
      <c r="F241">
        <v>10570</v>
      </c>
    </row>
    <row r="242" spans="6:6">
      <c r="F242">
        <v>10573</v>
      </c>
    </row>
    <row r="243" spans="6:6">
      <c r="F243">
        <v>10576</v>
      </c>
    </row>
    <row r="244" spans="6:6">
      <c r="F244">
        <v>10577</v>
      </c>
    </row>
    <row r="245" spans="6:6">
      <c r="F245">
        <v>10578</v>
      </c>
    </row>
    <row r="246" spans="6:6">
      <c r="F246">
        <v>10579</v>
      </c>
    </row>
    <row r="247" spans="6:6">
      <c r="F247">
        <v>10580</v>
      </c>
    </row>
    <row r="248" spans="6:6">
      <c r="F248">
        <v>10583</v>
      </c>
    </row>
    <row r="249" spans="6:6">
      <c r="F249">
        <v>10587</v>
      </c>
    </row>
    <row r="250" spans="6:6">
      <c r="F250">
        <v>10588</v>
      </c>
    </row>
    <row r="251" spans="6:6">
      <c r="F251">
        <v>10589</v>
      </c>
    </row>
    <row r="252" spans="6:6">
      <c r="F252">
        <v>10590</v>
      </c>
    </row>
    <row r="253" spans="6:6">
      <c r="F253">
        <v>10591</v>
      </c>
    </row>
    <row r="254" spans="6:6">
      <c r="F254">
        <v>10594</v>
      </c>
    </row>
    <row r="255" spans="6:6">
      <c r="F255">
        <v>10595</v>
      </c>
    </row>
    <row r="256" spans="6:6">
      <c r="F256">
        <v>10596</v>
      </c>
    </row>
    <row r="257" spans="6:6">
      <c r="F257">
        <v>10597</v>
      </c>
    </row>
    <row r="258" spans="6:6">
      <c r="F258">
        <v>10598</v>
      </c>
    </row>
    <row r="259" spans="6:6">
      <c r="F259">
        <v>10601</v>
      </c>
    </row>
    <row r="260" spans="6:6">
      <c r="F260">
        <v>10602</v>
      </c>
    </row>
    <row r="261" spans="6:6">
      <c r="F261">
        <v>10603</v>
      </c>
    </row>
    <row r="262" spans="6:6">
      <c r="F262">
        <v>10604</v>
      </c>
    </row>
    <row r="263" spans="6:6">
      <c r="F263">
        <v>10605</v>
      </c>
    </row>
    <row r="264" spans="6:6">
      <c r="F264">
        <v>10606</v>
      </c>
    </row>
    <row r="265" spans="6:6">
      <c r="F265">
        <v>10607</v>
      </c>
    </row>
    <row r="266" spans="6:6">
      <c r="F266">
        <v>10610</v>
      </c>
    </row>
    <row r="267" spans="6:6">
      <c r="F267">
        <v>10701</v>
      </c>
    </row>
    <row r="268" spans="6:6">
      <c r="F268">
        <v>10702</v>
      </c>
    </row>
    <row r="269" spans="6:6">
      <c r="F269">
        <v>10703</v>
      </c>
    </row>
    <row r="270" spans="6:6">
      <c r="F270">
        <v>10704</v>
      </c>
    </row>
    <row r="271" spans="6:6">
      <c r="F271">
        <v>10705</v>
      </c>
    </row>
    <row r="272" spans="6:6">
      <c r="F272">
        <v>10706</v>
      </c>
    </row>
    <row r="273" spans="6:6">
      <c r="F273">
        <v>10707</v>
      </c>
    </row>
    <row r="274" spans="6:6">
      <c r="F274">
        <v>10708</v>
      </c>
    </row>
    <row r="275" spans="6:6">
      <c r="F275">
        <v>10709</v>
      </c>
    </row>
    <row r="276" spans="6:6">
      <c r="F276">
        <v>10710</v>
      </c>
    </row>
    <row r="277" spans="6:6">
      <c r="F277">
        <v>10801</v>
      </c>
    </row>
    <row r="278" spans="6:6">
      <c r="F278">
        <v>10802</v>
      </c>
    </row>
    <row r="279" spans="6:6">
      <c r="F279">
        <v>10803</v>
      </c>
    </row>
    <row r="280" spans="6:6">
      <c r="F280">
        <v>10804</v>
      </c>
    </row>
    <row r="281" spans="6:6">
      <c r="F281">
        <v>10805</v>
      </c>
    </row>
    <row r="282" spans="6:6">
      <c r="F282">
        <v>10901</v>
      </c>
    </row>
    <row r="283" spans="6:6">
      <c r="F283">
        <v>10910</v>
      </c>
    </row>
    <row r="284" spans="6:6">
      <c r="F284">
        <v>10911</v>
      </c>
    </row>
    <row r="285" spans="6:6">
      <c r="F285">
        <v>10912</v>
      </c>
    </row>
    <row r="286" spans="6:6">
      <c r="F286">
        <v>10913</v>
      </c>
    </row>
    <row r="287" spans="6:6">
      <c r="F287">
        <v>10914</v>
      </c>
    </row>
    <row r="288" spans="6:6">
      <c r="F288">
        <v>10915</v>
      </c>
    </row>
    <row r="289" spans="6:6">
      <c r="F289">
        <v>10916</v>
      </c>
    </row>
    <row r="290" spans="6:6">
      <c r="F290">
        <v>10917</v>
      </c>
    </row>
    <row r="291" spans="6:6">
      <c r="F291">
        <v>10918</v>
      </c>
    </row>
    <row r="292" spans="6:6">
      <c r="F292">
        <v>10919</v>
      </c>
    </row>
    <row r="293" spans="6:6">
      <c r="F293">
        <v>10920</v>
      </c>
    </row>
    <row r="294" spans="6:6">
      <c r="F294">
        <v>10921</v>
      </c>
    </row>
    <row r="295" spans="6:6">
      <c r="F295">
        <v>10922</v>
      </c>
    </row>
    <row r="296" spans="6:6">
      <c r="F296">
        <v>10923</v>
      </c>
    </row>
    <row r="297" spans="6:6">
      <c r="F297">
        <v>10924</v>
      </c>
    </row>
    <row r="298" spans="6:6">
      <c r="F298">
        <v>10925</v>
      </c>
    </row>
    <row r="299" spans="6:6">
      <c r="F299">
        <v>10926</v>
      </c>
    </row>
    <row r="300" spans="6:6">
      <c r="F300">
        <v>10927</v>
      </c>
    </row>
    <row r="301" spans="6:6">
      <c r="F301">
        <v>10928</v>
      </c>
    </row>
    <row r="302" spans="6:6">
      <c r="F302">
        <v>10930</v>
      </c>
    </row>
    <row r="303" spans="6:6">
      <c r="F303">
        <v>10931</v>
      </c>
    </row>
    <row r="304" spans="6:6">
      <c r="F304">
        <v>10932</v>
      </c>
    </row>
    <row r="305" spans="6:6">
      <c r="F305">
        <v>10933</v>
      </c>
    </row>
    <row r="306" spans="6:6">
      <c r="F306">
        <v>10940</v>
      </c>
    </row>
    <row r="307" spans="6:6">
      <c r="F307">
        <v>10941</v>
      </c>
    </row>
    <row r="308" spans="6:6">
      <c r="F308">
        <v>10949</v>
      </c>
    </row>
    <row r="309" spans="6:6">
      <c r="F309">
        <v>10950</v>
      </c>
    </row>
    <row r="310" spans="6:6">
      <c r="F310">
        <v>10952</v>
      </c>
    </row>
    <row r="311" spans="6:6">
      <c r="F311">
        <v>10953</v>
      </c>
    </row>
    <row r="312" spans="6:6">
      <c r="F312">
        <v>10954</v>
      </c>
    </row>
    <row r="313" spans="6:6">
      <c r="F313">
        <v>10956</v>
      </c>
    </row>
    <row r="314" spans="6:6">
      <c r="F314">
        <v>10958</v>
      </c>
    </row>
    <row r="315" spans="6:6">
      <c r="F315">
        <v>10959</v>
      </c>
    </row>
    <row r="316" spans="6:6">
      <c r="F316">
        <v>10960</v>
      </c>
    </row>
    <row r="317" spans="6:6">
      <c r="F317">
        <v>10962</v>
      </c>
    </row>
    <row r="318" spans="6:6">
      <c r="F318">
        <v>10963</v>
      </c>
    </row>
    <row r="319" spans="6:6">
      <c r="F319">
        <v>10964</v>
      </c>
    </row>
    <row r="320" spans="6:6">
      <c r="F320">
        <v>10965</v>
      </c>
    </row>
    <row r="321" spans="6:6">
      <c r="F321">
        <v>10968</v>
      </c>
    </row>
    <row r="322" spans="6:6">
      <c r="F322">
        <v>10969</v>
      </c>
    </row>
    <row r="323" spans="6:6">
      <c r="F323">
        <v>10970</v>
      </c>
    </row>
    <row r="324" spans="6:6">
      <c r="F324">
        <v>10973</v>
      </c>
    </row>
    <row r="325" spans="6:6">
      <c r="F325">
        <v>10974</v>
      </c>
    </row>
    <row r="326" spans="6:6">
      <c r="F326">
        <v>10975</v>
      </c>
    </row>
    <row r="327" spans="6:6">
      <c r="F327">
        <v>10976</v>
      </c>
    </row>
    <row r="328" spans="6:6">
      <c r="F328">
        <v>10977</v>
      </c>
    </row>
    <row r="329" spans="6:6">
      <c r="F329">
        <v>10979</v>
      </c>
    </row>
    <row r="330" spans="6:6">
      <c r="F330">
        <v>10980</v>
      </c>
    </row>
    <row r="331" spans="6:6">
      <c r="F331">
        <v>10981</v>
      </c>
    </row>
    <row r="332" spans="6:6">
      <c r="F332">
        <v>10982</v>
      </c>
    </row>
    <row r="333" spans="6:6">
      <c r="F333">
        <v>10983</v>
      </c>
    </row>
    <row r="334" spans="6:6">
      <c r="F334">
        <v>10984</v>
      </c>
    </row>
    <row r="335" spans="6:6">
      <c r="F335">
        <v>10985</v>
      </c>
    </row>
    <row r="336" spans="6:6">
      <c r="F336">
        <v>10986</v>
      </c>
    </row>
    <row r="337" spans="6:6">
      <c r="F337">
        <v>10987</v>
      </c>
    </row>
    <row r="338" spans="6:6">
      <c r="F338">
        <v>10988</v>
      </c>
    </row>
    <row r="339" spans="6:6">
      <c r="F339">
        <v>10989</v>
      </c>
    </row>
    <row r="340" spans="6:6">
      <c r="F340">
        <v>10990</v>
      </c>
    </row>
    <row r="341" spans="6:6">
      <c r="F341">
        <v>10992</v>
      </c>
    </row>
    <row r="342" spans="6:6">
      <c r="F342">
        <v>10993</v>
      </c>
    </row>
    <row r="343" spans="6:6">
      <c r="F343">
        <v>10994</v>
      </c>
    </row>
    <row r="344" spans="6:6">
      <c r="F344">
        <v>10996</v>
      </c>
    </row>
    <row r="345" spans="6:6">
      <c r="F345">
        <v>10997</v>
      </c>
    </row>
    <row r="346" spans="6:6">
      <c r="F346">
        <v>10998</v>
      </c>
    </row>
    <row r="347" spans="6:6">
      <c r="F347">
        <v>11001</v>
      </c>
    </row>
    <row r="348" spans="6:6">
      <c r="F348">
        <v>11002</v>
      </c>
    </row>
    <row r="349" spans="6:6">
      <c r="F349">
        <v>11003</v>
      </c>
    </row>
    <row r="350" spans="6:6">
      <c r="F350">
        <v>11004</v>
      </c>
    </row>
    <row r="351" spans="6:6">
      <c r="F351">
        <v>11005</v>
      </c>
    </row>
    <row r="352" spans="6:6">
      <c r="F352">
        <v>11010</v>
      </c>
    </row>
    <row r="353" spans="6:6">
      <c r="F353">
        <v>11020</v>
      </c>
    </row>
    <row r="354" spans="6:6">
      <c r="F354">
        <v>11021</v>
      </c>
    </row>
    <row r="355" spans="6:6">
      <c r="F355">
        <v>11022</v>
      </c>
    </row>
    <row r="356" spans="6:6">
      <c r="F356">
        <v>11023</v>
      </c>
    </row>
    <row r="357" spans="6:6">
      <c r="F357">
        <v>11024</v>
      </c>
    </row>
    <row r="358" spans="6:6">
      <c r="F358">
        <v>11026</v>
      </c>
    </row>
    <row r="359" spans="6:6">
      <c r="F359">
        <v>11027</v>
      </c>
    </row>
    <row r="360" spans="6:6">
      <c r="F360">
        <v>11030</v>
      </c>
    </row>
    <row r="361" spans="6:6">
      <c r="F361">
        <v>11040</v>
      </c>
    </row>
    <row r="362" spans="6:6">
      <c r="F362">
        <v>11042</v>
      </c>
    </row>
    <row r="363" spans="6:6">
      <c r="F363">
        <v>11050</v>
      </c>
    </row>
    <row r="364" spans="6:6">
      <c r="F364">
        <v>11051</v>
      </c>
    </row>
    <row r="365" spans="6:6">
      <c r="F365">
        <v>11052</v>
      </c>
    </row>
    <row r="366" spans="6:6">
      <c r="F366">
        <v>11053</v>
      </c>
    </row>
    <row r="367" spans="6:6">
      <c r="F367">
        <v>11054</v>
      </c>
    </row>
    <row r="368" spans="6:6">
      <c r="F368">
        <v>11055</v>
      </c>
    </row>
    <row r="369" spans="6:6">
      <c r="F369">
        <v>11096</v>
      </c>
    </row>
    <row r="370" spans="6:6">
      <c r="F370">
        <v>11101</v>
      </c>
    </row>
    <row r="371" spans="6:6">
      <c r="F371">
        <v>11102</v>
      </c>
    </row>
    <row r="372" spans="6:6">
      <c r="F372">
        <v>11103</v>
      </c>
    </row>
    <row r="373" spans="6:6">
      <c r="F373">
        <v>11104</v>
      </c>
    </row>
    <row r="374" spans="6:6">
      <c r="F374">
        <v>11105</v>
      </c>
    </row>
    <row r="375" spans="6:6">
      <c r="F375">
        <v>11106</v>
      </c>
    </row>
    <row r="376" spans="6:6">
      <c r="F376">
        <v>11109</v>
      </c>
    </row>
    <row r="377" spans="6:6">
      <c r="F377">
        <v>11120</v>
      </c>
    </row>
    <row r="378" spans="6:6">
      <c r="F378">
        <v>11201</v>
      </c>
    </row>
    <row r="379" spans="6:6">
      <c r="F379">
        <v>11202</v>
      </c>
    </row>
    <row r="380" spans="6:6">
      <c r="F380">
        <v>11203</v>
      </c>
    </row>
    <row r="381" spans="6:6">
      <c r="F381">
        <v>11204</v>
      </c>
    </row>
    <row r="382" spans="6:6">
      <c r="F382">
        <v>11205</v>
      </c>
    </row>
    <row r="383" spans="6:6">
      <c r="F383">
        <v>11206</v>
      </c>
    </row>
    <row r="384" spans="6:6">
      <c r="F384">
        <v>11207</v>
      </c>
    </row>
    <row r="385" spans="6:6">
      <c r="F385">
        <v>11208</v>
      </c>
    </row>
    <row r="386" spans="6:6">
      <c r="F386">
        <v>11209</v>
      </c>
    </row>
    <row r="387" spans="6:6">
      <c r="F387">
        <v>11210</v>
      </c>
    </row>
    <row r="388" spans="6:6">
      <c r="F388">
        <v>11211</v>
      </c>
    </row>
    <row r="389" spans="6:6">
      <c r="F389">
        <v>11212</v>
      </c>
    </row>
    <row r="390" spans="6:6">
      <c r="F390">
        <v>11213</v>
      </c>
    </row>
    <row r="391" spans="6:6">
      <c r="F391">
        <v>11214</v>
      </c>
    </row>
    <row r="392" spans="6:6">
      <c r="F392">
        <v>11215</v>
      </c>
    </row>
    <row r="393" spans="6:6">
      <c r="F393">
        <v>11216</v>
      </c>
    </row>
    <row r="394" spans="6:6">
      <c r="F394">
        <v>11217</v>
      </c>
    </row>
    <row r="395" spans="6:6">
      <c r="F395">
        <v>11218</v>
      </c>
    </row>
    <row r="396" spans="6:6">
      <c r="F396">
        <v>11219</v>
      </c>
    </row>
    <row r="397" spans="6:6">
      <c r="F397">
        <v>11220</v>
      </c>
    </row>
    <row r="398" spans="6:6">
      <c r="F398">
        <v>11221</v>
      </c>
    </row>
    <row r="399" spans="6:6">
      <c r="F399">
        <v>11222</v>
      </c>
    </row>
    <row r="400" spans="6:6">
      <c r="F400">
        <v>11223</v>
      </c>
    </row>
    <row r="401" spans="6:6">
      <c r="F401">
        <v>11224</v>
      </c>
    </row>
    <row r="402" spans="6:6">
      <c r="F402">
        <v>11225</v>
      </c>
    </row>
    <row r="403" spans="6:6">
      <c r="F403">
        <v>11226</v>
      </c>
    </row>
    <row r="404" spans="6:6">
      <c r="F404">
        <v>11228</v>
      </c>
    </row>
    <row r="405" spans="6:6">
      <c r="F405">
        <v>11229</v>
      </c>
    </row>
    <row r="406" spans="6:6">
      <c r="F406">
        <v>11230</v>
      </c>
    </row>
    <row r="407" spans="6:6">
      <c r="F407">
        <v>11231</v>
      </c>
    </row>
    <row r="408" spans="6:6">
      <c r="F408">
        <v>11232</v>
      </c>
    </row>
    <row r="409" spans="6:6">
      <c r="F409">
        <v>11233</v>
      </c>
    </row>
    <row r="410" spans="6:6">
      <c r="F410">
        <v>11234</v>
      </c>
    </row>
    <row r="411" spans="6:6">
      <c r="F411">
        <v>11235</v>
      </c>
    </row>
    <row r="412" spans="6:6">
      <c r="F412">
        <v>11236</v>
      </c>
    </row>
    <row r="413" spans="6:6">
      <c r="F413">
        <v>11237</v>
      </c>
    </row>
    <row r="414" spans="6:6">
      <c r="F414">
        <v>11238</v>
      </c>
    </row>
    <row r="415" spans="6:6">
      <c r="F415">
        <v>11239</v>
      </c>
    </row>
    <row r="416" spans="6:6">
      <c r="F416">
        <v>11241</v>
      </c>
    </row>
    <row r="417" spans="6:6">
      <c r="F417">
        <v>11242</v>
      </c>
    </row>
    <row r="418" spans="6:6">
      <c r="F418">
        <v>11243</v>
      </c>
    </row>
    <row r="419" spans="6:6">
      <c r="F419">
        <v>11245</v>
      </c>
    </row>
    <row r="420" spans="6:6">
      <c r="F420">
        <v>11247</v>
      </c>
    </row>
    <row r="421" spans="6:6">
      <c r="F421">
        <v>11249</v>
      </c>
    </row>
    <row r="422" spans="6:6">
      <c r="F422">
        <v>11251</v>
      </c>
    </row>
    <row r="423" spans="6:6">
      <c r="F423">
        <v>11252</v>
      </c>
    </row>
    <row r="424" spans="6:6">
      <c r="F424">
        <v>11256</v>
      </c>
    </row>
    <row r="425" spans="6:6">
      <c r="F425">
        <v>11351</v>
      </c>
    </row>
    <row r="426" spans="6:6">
      <c r="F426">
        <v>11352</v>
      </c>
    </row>
    <row r="427" spans="6:6">
      <c r="F427">
        <v>11354</v>
      </c>
    </row>
    <row r="428" spans="6:6">
      <c r="F428">
        <v>11355</v>
      </c>
    </row>
    <row r="429" spans="6:6">
      <c r="F429">
        <v>11356</v>
      </c>
    </row>
    <row r="430" spans="6:6">
      <c r="F430">
        <v>11357</v>
      </c>
    </row>
    <row r="431" spans="6:6">
      <c r="F431">
        <v>11358</v>
      </c>
    </row>
    <row r="432" spans="6:6">
      <c r="F432">
        <v>11359</v>
      </c>
    </row>
    <row r="433" spans="6:6">
      <c r="F433">
        <v>11360</v>
      </c>
    </row>
    <row r="434" spans="6:6">
      <c r="F434">
        <v>11361</v>
      </c>
    </row>
    <row r="435" spans="6:6">
      <c r="F435">
        <v>11362</v>
      </c>
    </row>
    <row r="436" spans="6:6">
      <c r="F436">
        <v>11363</v>
      </c>
    </row>
    <row r="437" spans="6:6">
      <c r="F437">
        <v>11364</v>
      </c>
    </row>
    <row r="438" spans="6:6">
      <c r="F438">
        <v>11365</v>
      </c>
    </row>
    <row r="439" spans="6:6">
      <c r="F439">
        <v>11366</v>
      </c>
    </row>
    <row r="440" spans="6:6">
      <c r="F440">
        <v>11367</v>
      </c>
    </row>
    <row r="441" spans="6:6">
      <c r="F441">
        <v>11368</v>
      </c>
    </row>
    <row r="442" spans="6:6">
      <c r="F442">
        <v>11369</v>
      </c>
    </row>
    <row r="443" spans="6:6">
      <c r="F443">
        <v>11370</v>
      </c>
    </row>
    <row r="444" spans="6:6">
      <c r="F444">
        <v>11371</v>
      </c>
    </row>
    <row r="445" spans="6:6">
      <c r="F445">
        <v>11372</v>
      </c>
    </row>
    <row r="446" spans="6:6">
      <c r="F446">
        <v>11373</v>
      </c>
    </row>
    <row r="447" spans="6:6">
      <c r="F447">
        <v>11374</v>
      </c>
    </row>
    <row r="448" spans="6:6">
      <c r="F448">
        <v>11375</v>
      </c>
    </row>
    <row r="449" spans="6:6">
      <c r="F449">
        <v>11377</v>
      </c>
    </row>
    <row r="450" spans="6:6">
      <c r="F450">
        <v>11378</v>
      </c>
    </row>
    <row r="451" spans="6:6">
      <c r="F451">
        <v>11379</v>
      </c>
    </row>
    <row r="452" spans="6:6">
      <c r="F452">
        <v>11380</v>
      </c>
    </row>
    <row r="453" spans="6:6">
      <c r="F453">
        <v>11381</v>
      </c>
    </row>
    <row r="454" spans="6:6">
      <c r="F454">
        <v>11385</v>
      </c>
    </row>
    <row r="455" spans="6:6">
      <c r="F455">
        <v>11386</v>
      </c>
    </row>
    <row r="456" spans="6:6">
      <c r="F456">
        <v>11405</v>
      </c>
    </row>
    <row r="457" spans="6:6">
      <c r="F457">
        <v>11411</v>
      </c>
    </row>
    <row r="458" spans="6:6">
      <c r="F458">
        <v>11412</v>
      </c>
    </row>
    <row r="459" spans="6:6">
      <c r="F459">
        <v>11413</v>
      </c>
    </row>
    <row r="460" spans="6:6">
      <c r="F460">
        <v>11414</v>
      </c>
    </row>
    <row r="461" spans="6:6">
      <c r="F461">
        <v>11415</v>
      </c>
    </row>
    <row r="462" spans="6:6">
      <c r="F462">
        <v>11416</v>
      </c>
    </row>
    <row r="463" spans="6:6">
      <c r="F463">
        <v>11417</v>
      </c>
    </row>
    <row r="464" spans="6:6">
      <c r="F464">
        <v>11418</v>
      </c>
    </row>
    <row r="465" spans="6:6">
      <c r="F465">
        <v>11419</v>
      </c>
    </row>
    <row r="466" spans="6:6">
      <c r="F466">
        <v>11420</v>
      </c>
    </row>
    <row r="467" spans="6:6">
      <c r="F467">
        <v>11421</v>
      </c>
    </row>
    <row r="468" spans="6:6">
      <c r="F468">
        <v>11422</v>
      </c>
    </row>
    <row r="469" spans="6:6">
      <c r="F469">
        <v>11423</v>
      </c>
    </row>
    <row r="470" spans="6:6">
      <c r="F470">
        <v>11424</v>
      </c>
    </row>
    <row r="471" spans="6:6">
      <c r="F471">
        <v>11425</v>
      </c>
    </row>
    <row r="472" spans="6:6">
      <c r="F472">
        <v>11426</v>
      </c>
    </row>
    <row r="473" spans="6:6">
      <c r="F473">
        <v>11427</v>
      </c>
    </row>
    <row r="474" spans="6:6">
      <c r="F474">
        <v>11428</v>
      </c>
    </row>
    <row r="475" spans="6:6">
      <c r="F475">
        <v>11429</v>
      </c>
    </row>
    <row r="476" spans="6:6">
      <c r="F476">
        <v>11430</v>
      </c>
    </row>
    <row r="477" spans="6:6">
      <c r="F477">
        <v>11431</v>
      </c>
    </row>
    <row r="478" spans="6:6">
      <c r="F478">
        <v>11432</v>
      </c>
    </row>
    <row r="479" spans="6:6">
      <c r="F479">
        <v>11433</v>
      </c>
    </row>
    <row r="480" spans="6:6">
      <c r="F480">
        <v>11434</v>
      </c>
    </row>
    <row r="481" spans="6:6">
      <c r="F481">
        <v>11435</v>
      </c>
    </row>
    <row r="482" spans="6:6">
      <c r="F482">
        <v>11436</v>
      </c>
    </row>
    <row r="483" spans="6:6">
      <c r="F483">
        <v>11439</v>
      </c>
    </row>
    <row r="484" spans="6:6">
      <c r="F484">
        <v>11451</v>
      </c>
    </row>
    <row r="485" spans="6:6">
      <c r="F485">
        <v>11499</v>
      </c>
    </row>
    <row r="486" spans="6:6">
      <c r="F486">
        <v>11501</v>
      </c>
    </row>
    <row r="487" spans="6:6">
      <c r="F487">
        <v>11507</v>
      </c>
    </row>
    <row r="488" spans="6:6">
      <c r="F488">
        <v>11509</v>
      </c>
    </row>
    <row r="489" spans="6:6">
      <c r="F489">
        <v>11510</v>
      </c>
    </row>
    <row r="490" spans="6:6">
      <c r="F490">
        <v>11514</v>
      </c>
    </row>
    <row r="491" spans="6:6">
      <c r="F491">
        <v>11516</v>
      </c>
    </row>
    <row r="492" spans="6:6">
      <c r="F492">
        <v>11518</v>
      </c>
    </row>
    <row r="493" spans="6:6">
      <c r="F493">
        <v>11520</v>
      </c>
    </row>
    <row r="494" spans="6:6">
      <c r="F494">
        <v>11530</v>
      </c>
    </row>
    <row r="495" spans="6:6">
      <c r="F495">
        <v>11531</v>
      </c>
    </row>
    <row r="496" spans="6:6">
      <c r="F496">
        <v>11542</v>
      </c>
    </row>
    <row r="497" spans="6:6">
      <c r="F497">
        <v>11545</v>
      </c>
    </row>
    <row r="498" spans="6:6">
      <c r="F498">
        <v>11547</v>
      </c>
    </row>
    <row r="499" spans="6:6">
      <c r="F499">
        <v>11548</v>
      </c>
    </row>
    <row r="500" spans="6:6">
      <c r="F500">
        <v>11549</v>
      </c>
    </row>
    <row r="501" spans="6:6">
      <c r="F501">
        <v>11550</v>
      </c>
    </row>
    <row r="502" spans="6:6">
      <c r="F502">
        <v>11551</v>
      </c>
    </row>
    <row r="503" spans="6:6">
      <c r="F503">
        <v>11552</v>
      </c>
    </row>
    <row r="504" spans="6:6">
      <c r="F504">
        <v>11553</v>
      </c>
    </row>
    <row r="505" spans="6:6">
      <c r="F505">
        <v>11554</v>
      </c>
    </row>
    <row r="506" spans="6:6">
      <c r="F506">
        <v>11555</v>
      </c>
    </row>
    <row r="507" spans="6:6">
      <c r="F507">
        <v>11556</v>
      </c>
    </row>
    <row r="508" spans="6:6">
      <c r="F508">
        <v>11557</v>
      </c>
    </row>
    <row r="509" spans="6:6">
      <c r="F509">
        <v>11558</v>
      </c>
    </row>
    <row r="510" spans="6:6">
      <c r="F510">
        <v>11559</v>
      </c>
    </row>
    <row r="511" spans="6:6">
      <c r="F511">
        <v>11560</v>
      </c>
    </row>
    <row r="512" spans="6:6">
      <c r="F512">
        <v>11561</v>
      </c>
    </row>
    <row r="513" spans="6:6">
      <c r="F513">
        <v>11563</v>
      </c>
    </row>
    <row r="514" spans="6:6">
      <c r="F514">
        <v>11565</v>
      </c>
    </row>
    <row r="515" spans="6:6">
      <c r="F515">
        <v>11566</v>
      </c>
    </row>
    <row r="516" spans="6:6">
      <c r="F516">
        <v>11568</v>
      </c>
    </row>
    <row r="517" spans="6:6">
      <c r="F517">
        <v>11569</v>
      </c>
    </row>
    <row r="518" spans="6:6">
      <c r="F518">
        <v>11570</v>
      </c>
    </row>
    <row r="519" spans="6:6">
      <c r="F519">
        <v>11571</v>
      </c>
    </row>
    <row r="520" spans="6:6">
      <c r="F520">
        <v>11572</v>
      </c>
    </row>
    <row r="521" spans="6:6">
      <c r="F521">
        <v>11575</v>
      </c>
    </row>
    <row r="522" spans="6:6">
      <c r="F522">
        <v>11576</v>
      </c>
    </row>
    <row r="523" spans="6:6">
      <c r="F523">
        <v>11577</v>
      </c>
    </row>
    <row r="524" spans="6:6">
      <c r="F524">
        <v>11579</v>
      </c>
    </row>
    <row r="525" spans="6:6">
      <c r="F525">
        <v>11580</v>
      </c>
    </row>
    <row r="526" spans="6:6">
      <c r="F526">
        <v>11581</v>
      </c>
    </row>
    <row r="527" spans="6:6">
      <c r="F527">
        <v>11582</v>
      </c>
    </row>
    <row r="528" spans="6:6">
      <c r="F528">
        <v>11590</v>
      </c>
    </row>
    <row r="529" spans="6:6">
      <c r="F529">
        <v>11596</v>
      </c>
    </row>
    <row r="530" spans="6:6">
      <c r="F530">
        <v>11598</v>
      </c>
    </row>
    <row r="531" spans="6:6">
      <c r="F531">
        <v>11599</v>
      </c>
    </row>
    <row r="532" spans="6:6">
      <c r="F532">
        <v>11690</v>
      </c>
    </row>
    <row r="533" spans="6:6">
      <c r="F533">
        <v>11691</v>
      </c>
    </row>
    <row r="534" spans="6:6">
      <c r="F534">
        <v>11692</v>
      </c>
    </row>
    <row r="535" spans="6:6">
      <c r="F535">
        <v>11693</v>
      </c>
    </row>
    <row r="536" spans="6:6">
      <c r="F536">
        <v>11694</v>
      </c>
    </row>
    <row r="537" spans="6:6">
      <c r="F537">
        <v>11695</v>
      </c>
    </row>
    <row r="538" spans="6:6">
      <c r="F538">
        <v>11697</v>
      </c>
    </row>
    <row r="539" spans="6:6">
      <c r="F539">
        <v>11701</v>
      </c>
    </row>
    <row r="540" spans="6:6">
      <c r="F540">
        <v>11702</v>
      </c>
    </row>
    <row r="541" spans="6:6">
      <c r="F541">
        <v>11703</v>
      </c>
    </row>
    <row r="542" spans="6:6">
      <c r="F542">
        <v>11704</v>
      </c>
    </row>
    <row r="543" spans="6:6">
      <c r="F543">
        <v>11705</v>
      </c>
    </row>
    <row r="544" spans="6:6">
      <c r="F544">
        <v>11706</v>
      </c>
    </row>
    <row r="545" spans="6:6">
      <c r="F545">
        <v>11707</v>
      </c>
    </row>
    <row r="546" spans="6:6">
      <c r="F546">
        <v>11709</v>
      </c>
    </row>
    <row r="547" spans="6:6">
      <c r="F547">
        <v>11710</v>
      </c>
    </row>
    <row r="548" spans="6:6">
      <c r="F548">
        <v>11713</v>
      </c>
    </row>
    <row r="549" spans="6:6">
      <c r="F549">
        <v>11714</v>
      </c>
    </row>
    <row r="550" spans="6:6">
      <c r="F550">
        <v>11715</v>
      </c>
    </row>
    <row r="551" spans="6:6">
      <c r="F551">
        <v>11716</v>
      </c>
    </row>
    <row r="552" spans="6:6">
      <c r="F552">
        <v>11717</v>
      </c>
    </row>
    <row r="553" spans="6:6">
      <c r="F553">
        <v>11718</v>
      </c>
    </row>
    <row r="554" spans="6:6">
      <c r="F554">
        <v>11719</v>
      </c>
    </row>
    <row r="555" spans="6:6">
      <c r="F555">
        <v>11720</v>
      </c>
    </row>
    <row r="556" spans="6:6">
      <c r="F556">
        <v>11721</v>
      </c>
    </row>
    <row r="557" spans="6:6">
      <c r="F557">
        <v>11722</v>
      </c>
    </row>
    <row r="558" spans="6:6">
      <c r="F558">
        <v>11724</v>
      </c>
    </row>
    <row r="559" spans="6:6">
      <c r="F559">
        <v>11725</v>
      </c>
    </row>
    <row r="560" spans="6:6">
      <c r="F560">
        <v>11726</v>
      </c>
    </row>
    <row r="561" spans="6:6">
      <c r="F561">
        <v>11727</v>
      </c>
    </row>
    <row r="562" spans="6:6">
      <c r="F562">
        <v>11729</v>
      </c>
    </row>
    <row r="563" spans="6:6">
      <c r="F563">
        <v>11730</v>
      </c>
    </row>
    <row r="564" spans="6:6">
      <c r="F564">
        <v>11731</v>
      </c>
    </row>
    <row r="565" spans="6:6">
      <c r="F565">
        <v>11732</v>
      </c>
    </row>
    <row r="566" spans="6:6">
      <c r="F566">
        <v>11733</v>
      </c>
    </row>
    <row r="567" spans="6:6">
      <c r="F567">
        <v>11735</v>
      </c>
    </row>
    <row r="568" spans="6:6">
      <c r="F568">
        <v>11737</v>
      </c>
    </row>
    <row r="569" spans="6:6">
      <c r="F569">
        <v>11738</v>
      </c>
    </row>
    <row r="570" spans="6:6">
      <c r="F570">
        <v>11739</v>
      </c>
    </row>
    <row r="571" spans="6:6">
      <c r="F571">
        <v>11740</v>
      </c>
    </row>
    <row r="572" spans="6:6">
      <c r="F572">
        <v>11741</v>
      </c>
    </row>
    <row r="573" spans="6:6">
      <c r="F573">
        <v>11742</v>
      </c>
    </row>
    <row r="574" spans="6:6">
      <c r="F574">
        <v>11743</v>
      </c>
    </row>
    <row r="575" spans="6:6">
      <c r="F575">
        <v>11746</v>
      </c>
    </row>
    <row r="576" spans="6:6">
      <c r="F576">
        <v>11747</v>
      </c>
    </row>
    <row r="577" spans="6:6">
      <c r="F577">
        <v>11749</v>
      </c>
    </row>
    <row r="578" spans="6:6">
      <c r="F578">
        <v>11751</v>
      </c>
    </row>
    <row r="579" spans="6:6">
      <c r="F579">
        <v>11752</v>
      </c>
    </row>
    <row r="580" spans="6:6">
      <c r="F580">
        <v>11753</v>
      </c>
    </row>
    <row r="581" spans="6:6">
      <c r="F581">
        <v>11754</v>
      </c>
    </row>
    <row r="582" spans="6:6">
      <c r="F582">
        <v>11755</v>
      </c>
    </row>
    <row r="583" spans="6:6">
      <c r="F583">
        <v>11756</v>
      </c>
    </row>
    <row r="584" spans="6:6">
      <c r="F584">
        <v>11757</v>
      </c>
    </row>
    <row r="585" spans="6:6">
      <c r="F585">
        <v>11758</v>
      </c>
    </row>
    <row r="586" spans="6:6">
      <c r="F586">
        <v>11760</v>
      </c>
    </row>
    <row r="587" spans="6:6">
      <c r="F587">
        <v>11762</v>
      </c>
    </row>
    <row r="588" spans="6:6">
      <c r="F588">
        <v>11763</v>
      </c>
    </row>
    <row r="589" spans="6:6">
      <c r="F589">
        <v>11764</v>
      </c>
    </row>
    <row r="590" spans="6:6">
      <c r="F590">
        <v>11765</v>
      </c>
    </row>
    <row r="591" spans="6:6">
      <c r="F591">
        <v>11766</v>
      </c>
    </row>
    <row r="592" spans="6:6">
      <c r="F592">
        <v>11767</v>
      </c>
    </row>
    <row r="593" spans="6:6">
      <c r="F593">
        <v>11768</v>
      </c>
    </row>
    <row r="594" spans="6:6">
      <c r="F594">
        <v>11769</v>
      </c>
    </row>
    <row r="595" spans="6:6">
      <c r="F595">
        <v>11770</v>
      </c>
    </row>
    <row r="596" spans="6:6">
      <c r="F596">
        <v>11771</v>
      </c>
    </row>
    <row r="597" spans="6:6">
      <c r="F597">
        <v>11772</v>
      </c>
    </row>
    <row r="598" spans="6:6">
      <c r="F598">
        <v>11773</v>
      </c>
    </row>
    <row r="599" spans="6:6">
      <c r="F599">
        <v>11775</v>
      </c>
    </row>
    <row r="600" spans="6:6">
      <c r="F600">
        <v>11776</v>
      </c>
    </row>
    <row r="601" spans="6:6">
      <c r="F601">
        <v>11777</v>
      </c>
    </row>
    <row r="602" spans="6:6">
      <c r="F602">
        <v>11778</v>
      </c>
    </row>
    <row r="603" spans="6:6">
      <c r="F603">
        <v>11779</v>
      </c>
    </row>
    <row r="604" spans="6:6">
      <c r="F604">
        <v>11780</v>
      </c>
    </row>
    <row r="605" spans="6:6">
      <c r="F605">
        <v>11782</v>
      </c>
    </row>
    <row r="606" spans="6:6">
      <c r="F606">
        <v>11783</v>
      </c>
    </row>
    <row r="607" spans="6:6">
      <c r="F607">
        <v>11784</v>
      </c>
    </row>
    <row r="608" spans="6:6">
      <c r="F608">
        <v>11786</v>
      </c>
    </row>
    <row r="609" spans="6:6">
      <c r="F609">
        <v>11787</v>
      </c>
    </row>
    <row r="610" spans="6:6">
      <c r="F610">
        <v>11788</v>
      </c>
    </row>
    <row r="611" spans="6:6">
      <c r="F611">
        <v>11789</v>
      </c>
    </row>
    <row r="612" spans="6:6">
      <c r="F612">
        <v>11790</v>
      </c>
    </row>
    <row r="613" spans="6:6">
      <c r="F613">
        <v>11791</v>
      </c>
    </row>
    <row r="614" spans="6:6">
      <c r="F614">
        <v>11792</v>
      </c>
    </row>
    <row r="615" spans="6:6">
      <c r="F615">
        <v>11793</v>
      </c>
    </row>
    <row r="616" spans="6:6">
      <c r="F616">
        <v>11794</v>
      </c>
    </row>
    <row r="617" spans="6:6">
      <c r="F617">
        <v>11795</v>
      </c>
    </row>
    <row r="618" spans="6:6">
      <c r="F618">
        <v>11796</v>
      </c>
    </row>
    <row r="619" spans="6:6">
      <c r="F619">
        <v>11797</v>
      </c>
    </row>
    <row r="620" spans="6:6">
      <c r="F620">
        <v>11798</v>
      </c>
    </row>
    <row r="621" spans="6:6">
      <c r="F621">
        <v>11801</v>
      </c>
    </row>
    <row r="622" spans="6:6">
      <c r="F622">
        <v>11802</v>
      </c>
    </row>
    <row r="623" spans="6:6">
      <c r="F623">
        <v>11803</v>
      </c>
    </row>
    <row r="624" spans="6:6">
      <c r="F624">
        <v>11804</v>
      </c>
    </row>
    <row r="625" spans="6:6">
      <c r="F625">
        <v>11815</v>
      </c>
    </row>
    <row r="626" spans="6:6">
      <c r="F626">
        <v>11819</v>
      </c>
    </row>
    <row r="627" spans="6:6">
      <c r="F627">
        <v>11853</v>
      </c>
    </row>
    <row r="628" spans="6:6">
      <c r="F628">
        <v>11854</v>
      </c>
    </row>
    <row r="629" spans="6:6">
      <c r="F629">
        <v>11901</v>
      </c>
    </row>
    <row r="630" spans="6:6">
      <c r="F630">
        <v>11930</v>
      </c>
    </row>
    <row r="631" spans="6:6">
      <c r="F631">
        <v>11931</v>
      </c>
    </row>
    <row r="632" spans="6:6">
      <c r="F632">
        <v>11932</v>
      </c>
    </row>
    <row r="633" spans="6:6">
      <c r="F633">
        <v>11933</v>
      </c>
    </row>
    <row r="634" spans="6:6">
      <c r="F634">
        <v>11934</v>
      </c>
    </row>
    <row r="635" spans="6:6">
      <c r="F635">
        <v>11935</v>
      </c>
    </row>
    <row r="636" spans="6:6">
      <c r="F636">
        <v>11937</v>
      </c>
    </row>
    <row r="637" spans="6:6">
      <c r="F637">
        <v>11939</v>
      </c>
    </row>
    <row r="638" spans="6:6">
      <c r="F638">
        <v>11940</v>
      </c>
    </row>
    <row r="639" spans="6:6">
      <c r="F639">
        <v>11941</v>
      </c>
    </row>
    <row r="640" spans="6:6">
      <c r="F640">
        <v>11942</v>
      </c>
    </row>
    <row r="641" spans="6:6">
      <c r="F641">
        <v>11944</v>
      </c>
    </row>
    <row r="642" spans="6:6">
      <c r="F642">
        <v>11946</v>
      </c>
    </row>
    <row r="643" spans="6:6">
      <c r="F643">
        <v>11947</v>
      </c>
    </row>
    <row r="644" spans="6:6">
      <c r="F644">
        <v>11948</v>
      </c>
    </row>
    <row r="645" spans="6:6">
      <c r="F645">
        <v>11949</v>
      </c>
    </row>
    <row r="646" spans="6:6">
      <c r="F646">
        <v>11950</v>
      </c>
    </row>
    <row r="647" spans="6:6">
      <c r="F647">
        <v>11951</v>
      </c>
    </row>
    <row r="648" spans="6:6">
      <c r="F648">
        <v>11952</v>
      </c>
    </row>
    <row r="649" spans="6:6">
      <c r="F649">
        <v>11953</v>
      </c>
    </row>
    <row r="650" spans="6:6">
      <c r="F650">
        <v>11954</v>
      </c>
    </row>
    <row r="651" spans="6:6">
      <c r="F651">
        <v>11955</v>
      </c>
    </row>
    <row r="652" spans="6:6">
      <c r="F652">
        <v>11956</v>
      </c>
    </row>
    <row r="653" spans="6:6">
      <c r="F653">
        <v>11957</v>
      </c>
    </row>
    <row r="654" spans="6:6">
      <c r="F654">
        <v>11958</v>
      </c>
    </row>
    <row r="655" spans="6:6">
      <c r="F655">
        <v>11959</v>
      </c>
    </row>
    <row r="656" spans="6:6">
      <c r="F656">
        <v>11960</v>
      </c>
    </row>
    <row r="657" spans="6:6">
      <c r="F657">
        <v>11961</v>
      </c>
    </row>
    <row r="658" spans="6:6">
      <c r="F658">
        <v>11962</v>
      </c>
    </row>
    <row r="659" spans="6:6">
      <c r="F659">
        <v>11963</v>
      </c>
    </row>
    <row r="660" spans="6:6">
      <c r="F660">
        <v>11964</v>
      </c>
    </row>
    <row r="661" spans="6:6">
      <c r="F661">
        <v>11965</v>
      </c>
    </row>
    <row r="662" spans="6:6">
      <c r="F662">
        <v>11967</v>
      </c>
    </row>
    <row r="663" spans="6:6">
      <c r="F663">
        <v>11968</v>
      </c>
    </row>
    <row r="664" spans="6:6">
      <c r="F664">
        <v>11969</v>
      </c>
    </row>
    <row r="665" spans="6:6">
      <c r="F665">
        <v>11970</v>
      </c>
    </row>
    <row r="666" spans="6:6">
      <c r="F666">
        <v>11971</v>
      </c>
    </row>
    <row r="667" spans="6:6">
      <c r="F667">
        <v>11972</v>
      </c>
    </row>
    <row r="668" spans="6:6">
      <c r="F668">
        <v>11973</v>
      </c>
    </row>
    <row r="669" spans="6:6">
      <c r="F669">
        <v>11975</v>
      </c>
    </row>
    <row r="670" spans="6:6">
      <c r="F670">
        <v>11976</v>
      </c>
    </row>
    <row r="671" spans="6:6">
      <c r="F671">
        <v>11977</v>
      </c>
    </row>
    <row r="672" spans="6:6">
      <c r="F672">
        <v>11978</v>
      </c>
    </row>
    <row r="673" spans="6:6">
      <c r="F673">
        <v>11980</v>
      </c>
    </row>
    <row r="674" spans="6:6">
      <c r="F674">
        <v>12007</v>
      </c>
    </row>
    <row r="675" spans="6:6">
      <c r="F675">
        <v>12008</v>
      </c>
    </row>
    <row r="676" spans="6:6">
      <c r="F676">
        <v>12009</v>
      </c>
    </row>
    <row r="677" spans="6:6">
      <c r="F677">
        <v>12010</v>
      </c>
    </row>
    <row r="678" spans="6:6">
      <c r="F678">
        <v>12015</v>
      </c>
    </row>
    <row r="679" spans="6:6">
      <c r="F679">
        <v>12016</v>
      </c>
    </row>
    <row r="680" spans="6:6">
      <c r="F680">
        <v>12017</v>
      </c>
    </row>
    <row r="681" spans="6:6">
      <c r="F681">
        <v>12018</v>
      </c>
    </row>
    <row r="682" spans="6:6">
      <c r="F682">
        <v>12019</v>
      </c>
    </row>
    <row r="683" spans="6:6">
      <c r="F683">
        <v>12020</v>
      </c>
    </row>
    <row r="684" spans="6:6">
      <c r="F684">
        <v>12022</v>
      </c>
    </row>
    <row r="685" spans="6:6">
      <c r="F685">
        <v>12023</v>
      </c>
    </row>
    <row r="686" spans="6:6">
      <c r="F686">
        <v>12024</v>
      </c>
    </row>
    <row r="687" spans="6:6">
      <c r="F687">
        <v>12025</v>
      </c>
    </row>
    <row r="688" spans="6:6">
      <c r="F688">
        <v>12027</v>
      </c>
    </row>
    <row r="689" spans="6:6">
      <c r="F689">
        <v>12028</v>
      </c>
    </row>
    <row r="690" spans="6:6">
      <c r="F690">
        <v>12029</v>
      </c>
    </row>
    <row r="691" spans="6:6">
      <c r="F691">
        <v>12031</v>
      </c>
    </row>
    <row r="692" spans="6:6">
      <c r="F692">
        <v>12032</v>
      </c>
    </row>
    <row r="693" spans="6:6">
      <c r="F693">
        <v>12033</v>
      </c>
    </row>
    <row r="694" spans="6:6">
      <c r="F694">
        <v>12035</v>
      </c>
    </row>
    <row r="695" spans="6:6">
      <c r="F695">
        <v>12036</v>
      </c>
    </row>
    <row r="696" spans="6:6">
      <c r="F696">
        <v>12037</v>
      </c>
    </row>
    <row r="697" spans="6:6">
      <c r="F697">
        <v>12040</v>
      </c>
    </row>
    <row r="698" spans="6:6">
      <c r="F698">
        <v>12041</v>
      </c>
    </row>
    <row r="699" spans="6:6">
      <c r="F699">
        <v>12042</v>
      </c>
    </row>
    <row r="700" spans="6:6">
      <c r="F700">
        <v>12043</v>
      </c>
    </row>
    <row r="701" spans="6:6">
      <c r="F701">
        <v>12045</v>
      </c>
    </row>
    <row r="702" spans="6:6">
      <c r="F702">
        <v>12046</v>
      </c>
    </row>
    <row r="703" spans="6:6">
      <c r="F703">
        <v>12047</v>
      </c>
    </row>
    <row r="704" spans="6:6">
      <c r="F704">
        <v>12050</v>
      </c>
    </row>
    <row r="705" spans="6:6">
      <c r="F705">
        <v>12051</v>
      </c>
    </row>
    <row r="706" spans="6:6">
      <c r="F706">
        <v>12052</v>
      </c>
    </row>
    <row r="707" spans="6:6">
      <c r="F707">
        <v>12053</v>
      </c>
    </row>
    <row r="708" spans="6:6">
      <c r="F708">
        <v>12054</v>
      </c>
    </row>
    <row r="709" spans="6:6">
      <c r="F709">
        <v>12055</v>
      </c>
    </row>
    <row r="710" spans="6:6">
      <c r="F710">
        <v>12056</v>
      </c>
    </row>
    <row r="711" spans="6:6">
      <c r="F711">
        <v>12057</v>
      </c>
    </row>
    <row r="712" spans="6:6">
      <c r="F712">
        <v>12058</v>
      </c>
    </row>
    <row r="713" spans="6:6">
      <c r="F713">
        <v>12059</v>
      </c>
    </row>
    <row r="714" spans="6:6">
      <c r="F714">
        <v>12060</v>
      </c>
    </row>
    <row r="715" spans="6:6">
      <c r="F715">
        <v>12061</v>
      </c>
    </row>
    <row r="716" spans="6:6">
      <c r="F716">
        <v>12062</v>
      </c>
    </row>
    <row r="717" spans="6:6">
      <c r="F717">
        <v>12063</v>
      </c>
    </row>
    <row r="718" spans="6:6">
      <c r="F718">
        <v>12064</v>
      </c>
    </row>
    <row r="719" spans="6:6">
      <c r="F719">
        <v>12065</v>
      </c>
    </row>
    <row r="720" spans="6:6">
      <c r="F720">
        <v>12066</v>
      </c>
    </row>
    <row r="721" spans="6:6">
      <c r="F721">
        <v>12067</v>
      </c>
    </row>
    <row r="722" spans="6:6">
      <c r="F722">
        <v>12068</v>
      </c>
    </row>
    <row r="723" spans="6:6">
      <c r="F723">
        <v>12069</v>
      </c>
    </row>
    <row r="724" spans="6:6">
      <c r="F724">
        <v>12070</v>
      </c>
    </row>
    <row r="725" spans="6:6">
      <c r="F725">
        <v>12071</v>
      </c>
    </row>
    <row r="726" spans="6:6">
      <c r="F726">
        <v>12072</v>
      </c>
    </row>
    <row r="727" spans="6:6">
      <c r="F727">
        <v>12073</v>
      </c>
    </row>
    <row r="728" spans="6:6">
      <c r="F728">
        <v>12074</v>
      </c>
    </row>
    <row r="729" spans="6:6">
      <c r="F729">
        <v>12075</v>
      </c>
    </row>
    <row r="730" spans="6:6">
      <c r="F730">
        <v>12076</v>
      </c>
    </row>
    <row r="731" spans="6:6">
      <c r="F731">
        <v>12077</v>
      </c>
    </row>
    <row r="732" spans="6:6">
      <c r="F732">
        <v>12078</v>
      </c>
    </row>
    <row r="733" spans="6:6">
      <c r="F733">
        <v>12082</v>
      </c>
    </row>
    <row r="734" spans="6:6">
      <c r="F734">
        <v>12083</v>
      </c>
    </row>
    <row r="735" spans="6:6">
      <c r="F735">
        <v>12084</v>
      </c>
    </row>
    <row r="736" spans="6:6">
      <c r="F736">
        <v>12085</v>
      </c>
    </row>
    <row r="737" spans="6:6">
      <c r="F737">
        <v>12086</v>
      </c>
    </row>
    <row r="738" spans="6:6">
      <c r="F738">
        <v>12087</v>
      </c>
    </row>
    <row r="739" spans="6:6">
      <c r="F739">
        <v>12089</v>
      </c>
    </row>
    <row r="740" spans="6:6">
      <c r="F740">
        <v>12090</v>
      </c>
    </row>
    <row r="741" spans="6:6">
      <c r="F741">
        <v>12092</v>
      </c>
    </row>
    <row r="742" spans="6:6">
      <c r="F742">
        <v>12093</v>
      </c>
    </row>
    <row r="743" spans="6:6">
      <c r="F743">
        <v>12094</v>
      </c>
    </row>
    <row r="744" spans="6:6">
      <c r="F744">
        <v>12095</v>
      </c>
    </row>
    <row r="745" spans="6:6">
      <c r="F745">
        <v>12106</v>
      </c>
    </row>
    <row r="746" spans="6:6">
      <c r="F746">
        <v>12107</v>
      </c>
    </row>
    <row r="747" spans="6:6">
      <c r="F747">
        <v>12108</v>
      </c>
    </row>
    <row r="748" spans="6:6">
      <c r="F748">
        <v>12110</v>
      </c>
    </row>
    <row r="749" spans="6:6">
      <c r="F749">
        <v>12115</v>
      </c>
    </row>
    <row r="750" spans="6:6">
      <c r="F750">
        <v>12116</v>
      </c>
    </row>
    <row r="751" spans="6:6">
      <c r="F751">
        <v>12117</v>
      </c>
    </row>
    <row r="752" spans="6:6">
      <c r="F752">
        <v>12118</v>
      </c>
    </row>
    <row r="753" spans="6:6">
      <c r="F753">
        <v>12120</v>
      </c>
    </row>
    <row r="754" spans="6:6">
      <c r="F754">
        <v>12121</v>
      </c>
    </row>
    <row r="755" spans="6:6">
      <c r="F755">
        <v>12122</v>
      </c>
    </row>
    <row r="756" spans="6:6">
      <c r="F756">
        <v>12123</v>
      </c>
    </row>
    <row r="757" spans="6:6">
      <c r="F757">
        <v>12124</v>
      </c>
    </row>
    <row r="758" spans="6:6">
      <c r="F758">
        <v>12125</v>
      </c>
    </row>
    <row r="759" spans="6:6">
      <c r="F759">
        <v>12128</v>
      </c>
    </row>
    <row r="760" spans="6:6">
      <c r="F760">
        <v>12130</v>
      </c>
    </row>
    <row r="761" spans="6:6">
      <c r="F761">
        <v>12131</v>
      </c>
    </row>
    <row r="762" spans="6:6">
      <c r="F762">
        <v>12132</v>
      </c>
    </row>
    <row r="763" spans="6:6">
      <c r="F763">
        <v>12133</v>
      </c>
    </row>
    <row r="764" spans="6:6">
      <c r="F764">
        <v>12134</v>
      </c>
    </row>
    <row r="765" spans="6:6">
      <c r="F765">
        <v>12136</v>
      </c>
    </row>
    <row r="766" spans="6:6">
      <c r="F766">
        <v>12137</v>
      </c>
    </row>
    <row r="767" spans="6:6">
      <c r="F767">
        <v>12138</v>
      </c>
    </row>
    <row r="768" spans="6:6">
      <c r="F768">
        <v>12139</v>
      </c>
    </row>
    <row r="769" spans="6:6">
      <c r="F769">
        <v>12140</v>
      </c>
    </row>
    <row r="770" spans="6:6">
      <c r="F770">
        <v>12141</v>
      </c>
    </row>
    <row r="771" spans="6:6">
      <c r="F771">
        <v>12143</v>
      </c>
    </row>
    <row r="772" spans="6:6">
      <c r="F772">
        <v>12144</v>
      </c>
    </row>
    <row r="773" spans="6:6">
      <c r="F773">
        <v>12147</v>
      </c>
    </row>
    <row r="774" spans="6:6">
      <c r="F774">
        <v>12148</v>
      </c>
    </row>
    <row r="775" spans="6:6">
      <c r="F775">
        <v>12149</v>
      </c>
    </row>
    <row r="776" spans="6:6">
      <c r="F776">
        <v>12150</v>
      </c>
    </row>
    <row r="777" spans="6:6">
      <c r="F777">
        <v>12151</v>
      </c>
    </row>
    <row r="778" spans="6:6">
      <c r="F778">
        <v>12153</v>
      </c>
    </row>
    <row r="779" spans="6:6">
      <c r="F779">
        <v>12154</v>
      </c>
    </row>
    <row r="780" spans="6:6">
      <c r="F780">
        <v>12155</v>
      </c>
    </row>
    <row r="781" spans="6:6">
      <c r="F781">
        <v>12156</v>
      </c>
    </row>
    <row r="782" spans="6:6">
      <c r="F782">
        <v>12157</v>
      </c>
    </row>
    <row r="783" spans="6:6">
      <c r="F783">
        <v>12158</v>
      </c>
    </row>
    <row r="784" spans="6:6">
      <c r="F784">
        <v>12159</v>
      </c>
    </row>
    <row r="785" spans="6:6">
      <c r="F785">
        <v>12160</v>
      </c>
    </row>
    <row r="786" spans="6:6">
      <c r="F786">
        <v>12161</v>
      </c>
    </row>
    <row r="787" spans="6:6">
      <c r="F787">
        <v>12164</v>
      </c>
    </row>
    <row r="788" spans="6:6">
      <c r="F788">
        <v>12165</v>
      </c>
    </row>
    <row r="789" spans="6:6">
      <c r="F789">
        <v>12166</v>
      </c>
    </row>
    <row r="790" spans="6:6">
      <c r="F790">
        <v>12167</v>
      </c>
    </row>
    <row r="791" spans="6:6">
      <c r="F791">
        <v>12168</v>
      </c>
    </row>
    <row r="792" spans="6:6">
      <c r="F792">
        <v>12169</v>
      </c>
    </row>
    <row r="793" spans="6:6">
      <c r="F793">
        <v>12170</v>
      </c>
    </row>
    <row r="794" spans="6:6">
      <c r="F794">
        <v>12172</v>
      </c>
    </row>
    <row r="795" spans="6:6">
      <c r="F795">
        <v>12173</v>
      </c>
    </row>
    <row r="796" spans="6:6">
      <c r="F796">
        <v>12174</v>
      </c>
    </row>
    <row r="797" spans="6:6">
      <c r="F797">
        <v>12175</v>
      </c>
    </row>
    <row r="798" spans="6:6">
      <c r="F798">
        <v>12176</v>
      </c>
    </row>
    <row r="799" spans="6:6">
      <c r="F799">
        <v>12177</v>
      </c>
    </row>
    <row r="800" spans="6:6">
      <c r="F800">
        <v>12180</v>
      </c>
    </row>
    <row r="801" spans="6:6">
      <c r="F801">
        <v>12181</v>
      </c>
    </row>
    <row r="802" spans="6:6">
      <c r="F802">
        <v>12182</v>
      </c>
    </row>
    <row r="803" spans="6:6">
      <c r="F803">
        <v>12183</v>
      </c>
    </row>
    <row r="804" spans="6:6">
      <c r="F804">
        <v>12184</v>
      </c>
    </row>
    <row r="805" spans="6:6">
      <c r="F805">
        <v>12185</v>
      </c>
    </row>
    <row r="806" spans="6:6">
      <c r="F806">
        <v>12186</v>
      </c>
    </row>
    <row r="807" spans="6:6">
      <c r="F807">
        <v>12187</v>
      </c>
    </row>
    <row r="808" spans="6:6">
      <c r="F808">
        <v>12188</v>
      </c>
    </row>
    <row r="809" spans="6:6">
      <c r="F809">
        <v>12189</v>
      </c>
    </row>
    <row r="810" spans="6:6">
      <c r="F810">
        <v>12190</v>
      </c>
    </row>
    <row r="811" spans="6:6">
      <c r="F811">
        <v>12192</v>
      </c>
    </row>
    <row r="812" spans="6:6">
      <c r="F812">
        <v>12193</v>
      </c>
    </row>
    <row r="813" spans="6:6">
      <c r="F813">
        <v>12194</v>
      </c>
    </row>
    <row r="814" spans="6:6">
      <c r="F814">
        <v>12195</v>
      </c>
    </row>
    <row r="815" spans="6:6">
      <c r="F815">
        <v>12196</v>
      </c>
    </row>
    <row r="816" spans="6:6">
      <c r="F816">
        <v>12197</v>
      </c>
    </row>
    <row r="817" spans="6:6">
      <c r="F817">
        <v>12198</v>
      </c>
    </row>
    <row r="818" spans="6:6">
      <c r="F818">
        <v>12201</v>
      </c>
    </row>
    <row r="819" spans="6:6">
      <c r="F819">
        <v>12202</v>
      </c>
    </row>
    <row r="820" spans="6:6">
      <c r="F820">
        <v>12203</v>
      </c>
    </row>
    <row r="821" spans="6:6">
      <c r="F821">
        <v>12204</v>
      </c>
    </row>
    <row r="822" spans="6:6">
      <c r="F822">
        <v>12205</v>
      </c>
    </row>
    <row r="823" spans="6:6">
      <c r="F823">
        <v>12206</v>
      </c>
    </row>
    <row r="824" spans="6:6">
      <c r="F824">
        <v>12207</v>
      </c>
    </row>
    <row r="825" spans="6:6">
      <c r="F825">
        <v>12208</v>
      </c>
    </row>
    <row r="826" spans="6:6">
      <c r="F826">
        <v>12209</v>
      </c>
    </row>
    <row r="827" spans="6:6">
      <c r="F827">
        <v>12210</v>
      </c>
    </row>
    <row r="828" spans="6:6">
      <c r="F828">
        <v>12211</v>
      </c>
    </row>
    <row r="829" spans="6:6">
      <c r="F829">
        <v>12212</v>
      </c>
    </row>
    <row r="830" spans="6:6">
      <c r="F830">
        <v>12214</v>
      </c>
    </row>
    <row r="831" spans="6:6">
      <c r="F831">
        <v>12220</v>
      </c>
    </row>
    <row r="832" spans="6:6">
      <c r="F832">
        <v>12222</v>
      </c>
    </row>
    <row r="833" spans="6:6">
      <c r="F833">
        <v>12223</v>
      </c>
    </row>
    <row r="834" spans="6:6">
      <c r="F834">
        <v>12224</v>
      </c>
    </row>
    <row r="835" spans="6:6">
      <c r="F835">
        <v>12225</v>
      </c>
    </row>
    <row r="836" spans="6:6">
      <c r="F836">
        <v>12226</v>
      </c>
    </row>
    <row r="837" spans="6:6">
      <c r="F837">
        <v>12227</v>
      </c>
    </row>
    <row r="838" spans="6:6">
      <c r="F838">
        <v>12228</v>
      </c>
    </row>
    <row r="839" spans="6:6">
      <c r="F839">
        <v>12229</v>
      </c>
    </row>
    <row r="840" spans="6:6">
      <c r="F840">
        <v>12230</v>
      </c>
    </row>
    <row r="841" spans="6:6">
      <c r="F841">
        <v>12231</v>
      </c>
    </row>
    <row r="842" spans="6:6">
      <c r="F842">
        <v>12232</v>
      </c>
    </row>
    <row r="843" spans="6:6">
      <c r="F843">
        <v>12233</v>
      </c>
    </row>
    <row r="844" spans="6:6">
      <c r="F844">
        <v>12234</v>
      </c>
    </row>
    <row r="845" spans="6:6">
      <c r="F845">
        <v>12235</v>
      </c>
    </row>
    <row r="846" spans="6:6">
      <c r="F846">
        <v>12236</v>
      </c>
    </row>
    <row r="847" spans="6:6">
      <c r="F847">
        <v>12237</v>
      </c>
    </row>
    <row r="848" spans="6:6">
      <c r="F848">
        <v>12238</v>
      </c>
    </row>
    <row r="849" spans="6:6">
      <c r="F849">
        <v>12239</v>
      </c>
    </row>
    <row r="850" spans="6:6">
      <c r="F850">
        <v>12240</v>
      </c>
    </row>
    <row r="851" spans="6:6">
      <c r="F851">
        <v>12241</v>
      </c>
    </row>
    <row r="852" spans="6:6">
      <c r="F852">
        <v>12242</v>
      </c>
    </row>
    <row r="853" spans="6:6">
      <c r="F853">
        <v>12243</v>
      </c>
    </row>
    <row r="854" spans="6:6">
      <c r="F854">
        <v>12244</v>
      </c>
    </row>
    <row r="855" spans="6:6">
      <c r="F855">
        <v>12245</v>
      </c>
    </row>
    <row r="856" spans="6:6">
      <c r="F856">
        <v>12246</v>
      </c>
    </row>
    <row r="857" spans="6:6">
      <c r="F857">
        <v>12247</v>
      </c>
    </row>
    <row r="858" spans="6:6">
      <c r="F858">
        <v>12248</v>
      </c>
    </row>
    <row r="859" spans="6:6">
      <c r="F859">
        <v>12249</v>
      </c>
    </row>
    <row r="860" spans="6:6">
      <c r="F860">
        <v>12250</v>
      </c>
    </row>
    <row r="861" spans="6:6">
      <c r="F861">
        <v>12252</v>
      </c>
    </row>
    <row r="862" spans="6:6">
      <c r="F862">
        <v>12255</v>
      </c>
    </row>
    <row r="863" spans="6:6">
      <c r="F863">
        <v>12256</v>
      </c>
    </row>
    <row r="864" spans="6:6">
      <c r="F864">
        <v>12257</v>
      </c>
    </row>
    <row r="865" spans="6:6">
      <c r="F865">
        <v>12260</v>
      </c>
    </row>
    <row r="866" spans="6:6">
      <c r="F866">
        <v>12261</v>
      </c>
    </row>
    <row r="867" spans="6:6">
      <c r="F867">
        <v>12288</v>
      </c>
    </row>
    <row r="868" spans="6:6">
      <c r="F868">
        <v>12301</v>
      </c>
    </row>
    <row r="869" spans="6:6">
      <c r="F869">
        <v>12302</v>
      </c>
    </row>
    <row r="870" spans="6:6">
      <c r="F870">
        <v>12303</v>
      </c>
    </row>
    <row r="871" spans="6:6">
      <c r="F871">
        <v>12304</v>
      </c>
    </row>
    <row r="872" spans="6:6">
      <c r="F872">
        <v>12305</v>
      </c>
    </row>
    <row r="873" spans="6:6">
      <c r="F873">
        <v>12306</v>
      </c>
    </row>
    <row r="874" spans="6:6">
      <c r="F874">
        <v>12307</v>
      </c>
    </row>
    <row r="875" spans="6:6">
      <c r="F875">
        <v>12308</v>
      </c>
    </row>
    <row r="876" spans="6:6">
      <c r="F876">
        <v>12309</v>
      </c>
    </row>
    <row r="877" spans="6:6">
      <c r="F877">
        <v>12325</v>
      </c>
    </row>
    <row r="878" spans="6:6">
      <c r="F878">
        <v>12345</v>
      </c>
    </row>
    <row r="879" spans="6:6">
      <c r="F879">
        <v>12401</v>
      </c>
    </row>
    <row r="880" spans="6:6">
      <c r="F880">
        <v>12402</v>
      </c>
    </row>
    <row r="881" spans="6:6">
      <c r="F881">
        <v>12404</v>
      </c>
    </row>
    <row r="882" spans="6:6">
      <c r="F882">
        <v>12405</v>
      </c>
    </row>
    <row r="883" spans="6:6">
      <c r="F883">
        <v>12406</v>
      </c>
    </row>
    <row r="884" spans="6:6">
      <c r="F884">
        <v>12407</v>
      </c>
    </row>
    <row r="885" spans="6:6">
      <c r="F885">
        <v>12409</v>
      </c>
    </row>
    <row r="886" spans="6:6">
      <c r="F886">
        <v>12410</v>
      </c>
    </row>
    <row r="887" spans="6:6">
      <c r="F887">
        <v>12411</v>
      </c>
    </row>
    <row r="888" spans="6:6">
      <c r="F888">
        <v>12412</v>
      </c>
    </row>
    <row r="889" spans="6:6">
      <c r="F889">
        <v>12413</v>
      </c>
    </row>
    <row r="890" spans="6:6">
      <c r="F890">
        <v>12414</v>
      </c>
    </row>
    <row r="891" spans="6:6">
      <c r="F891">
        <v>12416</v>
      </c>
    </row>
    <row r="892" spans="6:6">
      <c r="F892">
        <v>12417</v>
      </c>
    </row>
    <row r="893" spans="6:6">
      <c r="F893">
        <v>12418</v>
      </c>
    </row>
    <row r="894" spans="6:6">
      <c r="F894">
        <v>12419</v>
      </c>
    </row>
    <row r="895" spans="6:6">
      <c r="F895">
        <v>12420</v>
      </c>
    </row>
    <row r="896" spans="6:6">
      <c r="F896">
        <v>12421</v>
      </c>
    </row>
    <row r="897" spans="6:6">
      <c r="F897">
        <v>12422</v>
      </c>
    </row>
    <row r="898" spans="6:6">
      <c r="F898">
        <v>12423</v>
      </c>
    </row>
    <row r="899" spans="6:6">
      <c r="F899">
        <v>12424</v>
      </c>
    </row>
    <row r="900" spans="6:6">
      <c r="F900">
        <v>12427</v>
      </c>
    </row>
    <row r="901" spans="6:6">
      <c r="F901">
        <v>12428</v>
      </c>
    </row>
    <row r="902" spans="6:6">
      <c r="F902">
        <v>12429</v>
      </c>
    </row>
    <row r="903" spans="6:6">
      <c r="F903">
        <v>12430</v>
      </c>
    </row>
    <row r="904" spans="6:6">
      <c r="F904">
        <v>12431</v>
      </c>
    </row>
    <row r="905" spans="6:6">
      <c r="F905">
        <v>12432</v>
      </c>
    </row>
    <row r="906" spans="6:6">
      <c r="F906">
        <v>12433</v>
      </c>
    </row>
    <row r="907" spans="6:6">
      <c r="F907">
        <v>12434</v>
      </c>
    </row>
    <row r="908" spans="6:6">
      <c r="F908">
        <v>12435</v>
      </c>
    </row>
    <row r="909" spans="6:6">
      <c r="F909">
        <v>12436</v>
      </c>
    </row>
    <row r="910" spans="6:6">
      <c r="F910">
        <v>12438</v>
      </c>
    </row>
    <row r="911" spans="6:6">
      <c r="F911">
        <v>12439</v>
      </c>
    </row>
    <row r="912" spans="6:6">
      <c r="F912">
        <v>12440</v>
      </c>
    </row>
    <row r="913" spans="6:6">
      <c r="F913">
        <v>12441</v>
      </c>
    </row>
    <row r="914" spans="6:6">
      <c r="F914">
        <v>12442</v>
      </c>
    </row>
    <row r="915" spans="6:6">
      <c r="F915">
        <v>12443</v>
      </c>
    </row>
    <row r="916" spans="6:6">
      <c r="F916">
        <v>12444</v>
      </c>
    </row>
    <row r="917" spans="6:6">
      <c r="F917">
        <v>12446</v>
      </c>
    </row>
    <row r="918" spans="6:6">
      <c r="F918">
        <v>12448</v>
      </c>
    </row>
    <row r="919" spans="6:6">
      <c r="F919">
        <v>12449</v>
      </c>
    </row>
    <row r="920" spans="6:6">
      <c r="F920">
        <v>12450</v>
      </c>
    </row>
    <row r="921" spans="6:6">
      <c r="F921">
        <v>12451</v>
      </c>
    </row>
    <row r="922" spans="6:6">
      <c r="F922">
        <v>12452</v>
      </c>
    </row>
    <row r="923" spans="6:6">
      <c r="F923">
        <v>12453</v>
      </c>
    </row>
    <row r="924" spans="6:6">
      <c r="F924">
        <v>12454</v>
      </c>
    </row>
    <row r="925" spans="6:6">
      <c r="F925">
        <v>12455</v>
      </c>
    </row>
    <row r="926" spans="6:6">
      <c r="F926">
        <v>12456</v>
      </c>
    </row>
    <row r="927" spans="6:6">
      <c r="F927">
        <v>12457</v>
      </c>
    </row>
    <row r="928" spans="6:6">
      <c r="F928">
        <v>12458</v>
      </c>
    </row>
    <row r="929" spans="6:6">
      <c r="F929">
        <v>12459</v>
      </c>
    </row>
    <row r="930" spans="6:6">
      <c r="F930">
        <v>12460</v>
      </c>
    </row>
    <row r="931" spans="6:6">
      <c r="F931">
        <v>12461</v>
      </c>
    </row>
    <row r="932" spans="6:6">
      <c r="F932">
        <v>12463</v>
      </c>
    </row>
    <row r="933" spans="6:6">
      <c r="F933">
        <v>12464</v>
      </c>
    </row>
    <row r="934" spans="6:6">
      <c r="F934">
        <v>12465</v>
      </c>
    </row>
    <row r="935" spans="6:6">
      <c r="F935">
        <v>12466</v>
      </c>
    </row>
    <row r="936" spans="6:6">
      <c r="F936">
        <v>12468</v>
      </c>
    </row>
    <row r="937" spans="6:6">
      <c r="F937">
        <v>12469</v>
      </c>
    </row>
    <row r="938" spans="6:6">
      <c r="F938">
        <v>12470</v>
      </c>
    </row>
    <row r="939" spans="6:6">
      <c r="F939">
        <v>12471</v>
      </c>
    </row>
    <row r="940" spans="6:6">
      <c r="F940">
        <v>12472</v>
      </c>
    </row>
    <row r="941" spans="6:6">
      <c r="F941">
        <v>12473</v>
      </c>
    </row>
    <row r="942" spans="6:6">
      <c r="F942">
        <v>12474</v>
      </c>
    </row>
    <row r="943" spans="6:6">
      <c r="F943">
        <v>12475</v>
      </c>
    </row>
    <row r="944" spans="6:6">
      <c r="F944">
        <v>12477</v>
      </c>
    </row>
    <row r="945" spans="6:6">
      <c r="F945">
        <v>12480</v>
      </c>
    </row>
    <row r="946" spans="6:6">
      <c r="F946">
        <v>12481</v>
      </c>
    </row>
    <row r="947" spans="6:6">
      <c r="F947">
        <v>12482</v>
      </c>
    </row>
    <row r="948" spans="6:6">
      <c r="F948">
        <v>12483</v>
      </c>
    </row>
    <row r="949" spans="6:6">
      <c r="F949">
        <v>12484</v>
      </c>
    </row>
    <row r="950" spans="6:6">
      <c r="F950">
        <v>12485</v>
      </c>
    </row>
    <row r="951" spans="6:6">
      <c r="F951">
        <v>12486</v>
      </c>
    </row>
    <row r="952" spans="6:6">
      <c r="F952">
        <v>12487</v>
      </c>
    </row>
    <row r="953" spans="6:6">
      <c r="F953">
        <v>12489</v>
      </c>
    </row>
    <row r="954" spans="6:6">
      <c r="F954">
        <v>12490</v>
      </c>
    </row>
    <row r="955" spans="6:6">
      <c r="F955">
        <v>12491</v>
      </c>
    </row>
    <row r="956" spans="6:6">
      <c r="F956">
        <v>12492</v>
      </c>
    </row>
    <row r="957" spans="6:6">
      <c r="F957">
        <v>12493</v>
      </c>
    </row>
    <row r="958" spans="6:6">
      <c r="F958">
        <v>12494</v>
      </c>
    </row>
    <row r="959" spans="6:6">
      <c r="F959">
        <v>12495</v>
      </c>
    </row>
    <row r="960" spans="6:6">
      <c r="F960">
        <v>12496</v>
      </c>
    </row>
    <row r="961" spans="6:6">
      <c r="F961">
        <v>12498</v>
      </c>
    </row>
    <row r="962" spans="6:6">
      <c r="F962">
        <v>12501</v>
      </c>
    </row>
    <row r="963" spans="6:6">
      <c r="F963">
        <v>12502</v>
      </c>
    </row>
    <row r="964" spans="6:6">
      <c r="F964">
        <v>12503</v>
      </c>
    </row>
    <row r="965" spans="6:6">
      <c r="F965">
        <v>12504</v>
      </c>
    </row>
    <row r="966" spans="6:6">
      <c r="F966">
        <v>12506</v>
      </c>
    </row>
    <row r="967" spans="6:6">
      <c r="F967">
        <v>12507</v>
      </c>
    </row>
    <row r="968" spans="6:6">
      <c r="F968">
        <v>12508</v>
      </c>
    </row>
    <row r="969" spans="6:6">
      <c r="F969">
        <v>12510</v>
      </c>
    </row>
    <row r="970" spans="6:6">
      <c r="F970">
        <v>12511</v>
      </c>
    </row>
    <row r="971" spans="6:6">
      <c r="F971">
        <v>12512</v>
      </c>
    </row>
    <row r="972" spans="6:6">
      <c r="F972">
        <v>12513</v>
      </c>
    </row>
    <row r="973" spans="6:6">
      <c r="F973">
        <v>12514</v>
      </c>
    </row>
    <row r="974" spans="6:6">
      <c r="F974">
        <v>12515</v>
      </c>
    </row>
    <row r="975" spans="6:6">
      <c r="F975">
        <v>12516</v>
      </c>
    </row>
    <row r="976" spans="6:6">
      <c r="F976">
        <v>12517</v>
      </c>
    </row>
    <row r="977" spans="6:6">
      <c r="F977">
        <v>12518</v>
      </c>
    </row>
    <row r="978" spans="6:6">
      <c r="F978">
        <v>12520</v>
      </c>
    </row>
    <row r="979" spans="6:6">
      <c r="F979">
        <v>12521</v>
      </c>
    </row>
    <row r="980" spans="6:6">
      <c r="F980">
        <v>12522</v>
      </c>
    </row>
    <row r="981" spans="6:6">
      <c r="F981">
        <v>12523</v>
      </c>
    </row>
    <row r="982" spans="6:6">
      <c r="F982">
        <v>12524</v>
      </c>
    </row>
    <row r="983" spans="6:6">
      <c r="F983">
        <v>12525</v>
      </c>
    </row>
    <row r="984" spans="6:6">
      <c r="F984">
        <v>12526</v>
      </c>
    </row>
    <row r="985" spans="6:6">
      <c r="F985">
        <v>12527</v>
      </c>
    </row>
    <row r="986" spans="6:6">
      <c r="F986">
        <v>12528</v>
      </c>
    </row>
    <row r="987" spans="6:6">
      <c r="F987">
        <v>12529</v>
      </c>
    </row>
    <row r="988" spans="6:6">
      <c r="F988">
        <v>12530</v>
      </c>
    </row>
    <row r="989" spans="6:6">
      <c r="F989">
        <v>12531</v>
      </c>
    </row>
    <row r="990" spans="6:6">
      <c r="F990">
        <v>12533</v>
      </c>
    </row>
    <row r="991" spans="6:6">
      <c r="F991">
        <v>12534</v>
      </c>
    </row>
    <row r="992" spans="6:6">
      <c r="F992">
        <v>12537</v>
      </c>
    </row>
    <row r="993" spans="6:6">
      <c r="F993">
        <v>12538</v>
      </c>
    </row>
    <row r="994" spans="6:6">
      <c r="F994">
        <v>12540</v>
      </c>
    </row>
    <row r="995" spans="6:6">
      <c r="F995">
        <v>12541</v>
      </c>
    </row>
    <row r="996" spans="6:6">
      <c r="F996">
        <v>12542</v>
      </c>
    </row>
    <row r="997" spans="6:6">
      <c r="F997">
        <v>12543</v>
      </c>
    </row>
    <row r="998" spans="6:6">
      <c r="F998">
        <v>12544</v>
      </c>
    </row>
    <row r="999" spans="6:6">
      <c r="F999">
        <v>12545</v>
      </c>
    </row>
    <row r="1000" spans="6:6">
      <c r="F1000">
        <v>12546</v>
      </c>
    </row>
    <row r="1001" spans="6:6">
      <c r="F1001">
        <v>12547</v>
      </c>
    </row>
    <row r="1002" spans="6:6">
      <c r="F1002">
        <v>12548</v>
      </c>
    </row>
    <row r="1003" spans="6:6">
      <c r="F1003">
        <v>12549</v>
      </c>
    </row>
    <row r="1004" spans="6:6">
      <c r="F1004">
        <v>12550</v>
      </c>
    </row>
    <row r="1005" spans="6:6">
      <c r="F1005">
        <v>12551</v>
      </c>
    </row>
    <row r="1006" spans="6:6">
      <c r="F1006">
        <v>12552</v>
      </c>
    </row>
    <row r="1007" spans="6:6">
      <c r="F1007">
        <v>12553</v>
      </c>
    </row>
    <row r="1008" spans="6:6">
      <c r="F1008">
        <v>12555</v>
      </c>
    </row>
    <row r="1009" spans="6:6">
      <c r="F1009">
        <v>12561</v>
      </c>
    </row>
    <row r="1010" spans="6:6">
      <c r="F1010">
        <v>12563</v>
      </c>
    </row>
    <row r="1011" spans="6:6">
      <c r="F1011">
        <v>12564</v>
      </c>
    </row>
    <row r="1012" spans="6:6">
      <c r="F1012">
        <v>12565</v>
      </c>
    </row>
    <row r="1013" spans="6:6">
      <c r="F1013">
        <v>12566</v>
      </c>
    </row>
    <row r="1014" spans="6:6">
      <c r="F1014">
        <v>12567</v>
      </c>
    </row>
    <row r="1015" spans="6:6">
      <c r="F1015">
        <v>12568</v>
      </c>
    </row>
    <row r="1016" spans="6:6">
      <c r="F1016">
        <v>12569</v>
      </c>
    </row>
    <row r="1017" spans="6:6">
      <c r="F1017">
        <v>12570</v>
      </c>
    </row>
    <row r="1018" spans="6:6">
      <c r="F1018">
        <v>12571</v>
      </c>
    </row>
    <row r="1019" spans="6:6">
      <c r="F1019">
        <v>12572</v>
      </c>
    </row>
    <row r="1020" spans="6:6">
      <c r="F1020">
        <v>12574</v>
      </c>
    </row>
    <row r="1021" spans="6:6">
      <c r="F1021">
        <v>12575</v>
      </c>
    </row>
    <row r="1022" spans="6:6">
      <c r="F1022">
        <v>12577</v>
      </c>
    </row>
    <row r="1023" spans="6:6">
      <c r="F1023">
        <v>12578</v>
      </c>
    </row>
    <row r="1024" spans="6:6">
      <c r="F1024">
        <v>12580</v>
      </c>
    </row>
    <row r="1025" spans="6:6">
      <c r="F1025">
        <v>12581</v>
      </c>
    </row>
    <row r="1026" spans="6:6">
      <c r="F1026">
        <v>12582</v>
      </c>
    </row>
    <row r="1027" spans="6:6">
      <c r="F1027">
        <v>12583</v>
      </c>
    </row>
    <row r="1028" spans="6:6">
      <c r="F1028">
        <v>12584</v>
      </c>
    </row>
    <row r="1029" spans="6:6">
      <c r="F1029">
        <v>12585</v>
      </c>
    </row>
    <row r="1030" spans="6:6">
      <c r="F1030">
        <v>12586</v>
      </c>
    </row>
    <row r="1031" spans="6:6">
      <c r="F1031">
        <v>12588</v>
      </c>
    </row>
    <row r="1032" spans="6:6">
      <c r="F1032">
        <v>12589</v>
      </c>
    </row>
    <row r="1033" spans="6:6">
      <c r="F1033">
        <v>12590</v>
      </c>
    </row>
    <row r="1034" spans="6:6">
      <c r="F1034">
        <v>12592</v>
      </c>
    </row>
    <row r="1035" spans="6:6">
      <c r="F1035">
        <v>12594</v>
      </c>
    </row>
    <row r="1036" spans="6:6">
      <c r="F1036">
        <v>12601</v>
      </c>
    </row>
    <row r="1037" spans="6:6">
      <c r="F1037">
        <v>12602</v>
      </c>
    </row>
    <row r="1038" spans="6:6">
      <c r="F1038">
        <v>12603</v>
      </c>
    </row>
    <row r="1039" spans="6:6">
      <c r="F1039">
        <v>12604</v>
      </c>
    </row>
    <row r="1040" spans="6:6">
      <c r="F1040">
        <v>12701</v>
      </c>
    </row>
    <row r="1041" spans="6:6">
      <c r="F1041">
        <v>12719</v>
      </c>
    </row>
    <row r="1042" spans="6:6">
      <c r="F1042">
        <v>12720</v>
      </c>
    </row>
    <row r="1043" spans="6:6">
      <c r="F1043">
        <v>12721</v>
      </c>
    </row>
    <row r="1044" spans="6:6">
      <c r="F1044">
        <v>12722</v>
      </c>
    </row>
    <row r="1045" spans="6:6">
      <c r="F1045">
        <v>12723</v>
      </c>
    </row>
    <row r="1046" spans="6:6">
      <c r="F1046">
        <v>12724</v>
      </c>
    </row>
    <row r="1047" spans="6:6">
      <c r="F1047">
        <v>12725</v>
      </c>
    </row>
    <row r="1048" spans="6:6">
      <c r="F1048">
        <v>12726</v>
      </c>
    </row>
    <row r="1049" spans="6:6">
      <c r="F1049">
        <v>12727</v>
      </c>
    </row>
    <row r="1050" spans="6:6">
      <c r="F1050">
        <v>12729</v>
      </c>
    </row>
    <row r="1051" spans="6:6">
      <c r="F1051">
        <v>12732</v>
      </c>
    </row>
    <row r="1052" spans="6:6">
      <c r="F1052">
        <v>12733</v>
      </c>
    </row>
    <row r="1053" spans="6:6">
      <c r="F1053">
        <v>12734</v>
      </c>
    </row>
    <row r="1054" spans="6:6">
      <c r="F1054">
        <v>12736</v>
      </c>
    </row>
    <row r="1055" spans="6:6">
      <c r="F1055">
        <v>12737</v>
      </c>
    </row>
    <row r="1056" spans="6:6">
      <c r="F1056">
        <v>12738</v>
      </c>
    </row>
    <row r="1057" spans="6:6">
      <c r="F1057">
        <v>12740</v>
      </c>
    </row>
    <row r="1058" spans="6:6">
      <c r="F1058">
        <v>12741</v>
      </c>
    </row>
    <row r="1059" spans="6:6">
      <c r="F1059">
        <v>12742</v>
      </c>
    </row>
    <row r="1060" spans="6:6">
      <c r="F1060">
        <v>12743</v>
      </c>
    </row>
    <row r="1061" spans="6:6">
      <c r="F1061">
        <v>12745</v>
      </c>
    </row>
    <row r="1062" spans="6:6">
      <c r="F1062">
        <v>12746</v>
      </c>
    </row>
    <row r="1063" spans="6:6">
      <c r="F1063">
        <v>12747</v>
      </c>
    </row>
    <row r="1064" spans="6:6">
      <c r="F1064">
        <v>12748</v>
      </c>
    </row>
    <row r="1065" spans="6:6">
      <c r="F1065">
        <v>12749</v>
      </c>
    </row>
    <row r="1066" spans="6:6">
      <c r="F1066">
        <v>12750</v>
      </c>
    </row>
    <row r="1067" spans="6:6">
      <c r="F1067">
        <v>12751</v>
      </c>
    </row>
    <row r="1068" spans="6:6">
      <c r="F1068">
        <v>12752</v>
      </c>
    </row>
    <row r="1069" spans="6:6">
      <c r="F1069">
        <v>12754</v>
      </c>
    </row>
    <row r="1070" spans="6:6">
      <c r="F1070">
        <v>12758</v>
      </c>
    </row>
    <row r="1071" spans="6:6">
      <c r="F1071">
        <v>12759</v>
      </c>
    </row>
    <row r="1072" spans="6:6">
      <c r="F1072">
        <v>12760</v>
      </c>
    </row>
    <row r="1073" spans="6:6">
      <c r="F1073">
        <v>12762</v>
      </c>
    </row>
    <row r="1074" spans="6:6">
      <c r="F1074">
        <v>12763</v>
      </c>
    </row>
    <row r="1075" spans="6:6">
      <c r="F1075">
        <v>12764</v>
      </c>
    </row>
    <row r="1076" spans="6:6">
      <c r="F1076">
        <v>12765</v>
      </c>
    </row>
    <row r="1077" spans="6:6">
      <c r="F1077">
        <v>12766</v>
      </c>
    </row>
    <row r="1078" spans="6:6">
      <c r="F1078">
        <v>12767</v>
      </c>
    </row>
    <row r="1079" spans="6:6">
      <c r="F1079">
        <v>12768</v>
      </c>
    </row>
    <row r="1080" spans="6:6">
      <c r="F1080">
        <v>12769</v>
      </c>
    </row>
    <row r="1081" spans="6:6">
      <c r="F1081">
        <v>12770</v>
      </c>
    </row>
    <row r="1082" spans="6:6">
      <c r="F1082">
        <v>12771</v>
      </c>
    </row>
    <row r="1083" spans="6:6">
      <c r="F1083">
        <v>12775</v>
      </c>
    </row>
    <row r="1084" spans="6:6">
      <c r="F1084">
        <v>12776</v>
      </c>
    </row>
    <row r="1085" spans="6:6">
      <c r="F1085">
        <v>12777</v>
      </c>
    </row>
    <row r="1086" spans="6:6">
      <c r="F1086">
        <v>12778</v>
      </c>
    </row>
    <row r="1087" spans="6:6">
      <c r="F1087">
        <v>12779</v>
      </c>
    </row>
    <row r="1088" spans="6:6">
      <c r="F1088">
        <v>12780</v>
      </c>
    </row>
    <row r="1089" spans="6:6">
      <c r="F1089">
        <v>12781</v>
      </c>
    </row>
    <row r="1090" spans="6:6">
      <c r="F1090">
        <v>12783</v>
      </c>
    </row>
    <row r="1091" spans="6:6">
      <c r="F1091">
        <v>12784</v>
      </c>
    </row>
    <row r="1092" spans="6:6">
      <c r="F1092">
        <v>12785</v>
      </c>
    </row>
    <row r="1093" spans="6:6">
      <c r="F1093">
        <v>12786</v>
      </c>
    </row>
    <row r="1094" spans="6:6">
      <c r="F1094">
        <v>12787</v>
      </c>
    </row>
    <row r="1095" spans="6:6">
      <c r="F1095">
        <v>12788</v>
      </c>
    </row>
    <row r="1096" spans="6:6">
      <c r="F1096">
        <v>12789</v>
      </c>
    </row>
    <row r="1097" spans="6:6">
      <c r="F1097">
        <v>12790</v>
      </c>
    </row>
    <row r="1098" spans="6:6">
      <c r="F1098">
        <v>12791</v>
      </c>
    </row>
    <row r="1099" spans="6:6">
      <c r="F1099">
        <v>12792</v>
      </c>
    </row>
    <row r="1100" spans="6:6">
      <c r="F1100">
        <v>12801</v>
      </c>
    </row>
    <row r="1101" spans="6:6">
      <c r="F1101">
        <v>12803</v>
      </c>
    </row>
    <row r="1102" spans="6:6">
      <c r="F1102">
        <v>12804</v>
      </c>
    </row>
    <row r="1103" spans="6:6">
      <c r="F1103">
        <v>12808</v>
      </c>
    </row>
    <row r="1104" spans="6:6">
      <c r="F1104">
        <v>12809</v>
      </c>
    </row>
    <row r="1105" spans="6:6">
      <c r="F1105">
        <v>12810</v>
      </c>
    </row>
    <row r="1106" spans="6:6">
      <c r="F1106">
        <v>12811</v>
      </c>
    </row>
    <row r="1107" spans="6:6">
      <c r="F1107">
        <v>12812</v>
      </c>
    </row>
    <row r="1108" spans="6:6">
      <c r="F1108">
        <v>12814</v>
      </c>
    </row>
    <row r="1109" spans="6:6">
      <c r="F1109">
        <v>12815</v>
      </c>
    </row>
    <row r="1110" spans="6:6">
      <c r="F1110">
        <v>12816</v>
      </c>
    </row>
    <row r="1111" spans="6:6">
      <c r="F1111">
        <v>12817</v>
      </c>
    </row>
    <row r="1112" spans="6:6">
      <c r="F1112">
        <v>12819</v>
      </c>
    </row>
    <row r="1113" spans="6:6">
      <c r="F1113">
        <v>12820</v>
      </c>
    </row>
    <row r="1114" spans="6:6">
      <c r="F1114">
        <v>12821</v>
      </c>
    </row>
    <row r="1115" spans="6:6">
      <c r="F1115">
        <v>12822</v>
      </c>
    </row>
    <row r="1116" spans="6:6">
      <c r="F1116">
        <v>12823</v>
      </c>
    </row>
    <row r="1117" spans="6:6">
      <c r="F1117">
        <v>12824</v>
      </c>
    </row>
    <row r="1118" spans="6:6">
      <c r="F1118">
        <v>12827</v>
      </c>
    </row>
    <row r="1119" spans="6:6">
      <c r="F1119">
        <v>12828</v>
      </c>
    </row>
    <row r="1120" spans="6:6">
      <c r="F1120">
        <v>12831</v>
      </c>
    </row>
    <row r="1121" spans="6:6">
      <c r="F1121">
        <v>12832</v>
      </c>
    </row>
    <row r="1122" spans="6:6">
      <c r="F1122">
        <v>12833</v>
      </c>
    </row>
    <row r="1123" spans="6:6">
      <c r="F1123">
        <v>12834</v>
      </c>
    </row>
    <row r="1124" spans="6:6">
      <c r="F1124">
        <v>12835</v>
      </c>
    </row>
    <row r="1125" spans="6:6">
      <c r="F1125">
        <v>12836</v>
      </c>
    </row>
    <row r="1126" spans="6:6">
      <c r="F1126">
        <v>12837</v>
      </c>
    </row>
    <row r="1127" spans="6:6">
      <c r="F1127">
        <v>12838</v>
      </c>
    </row>
    <row r="1128" spans="6:6">
      <c r="F1128">
        <v>12839</v>
      </c>
    </row>
    <row r="1129" spans="6:6">
      <c r="F1129">
        <v>12841</v>
      </c>
    </row>
    <row r="1130" spans="6:6">
      <c r="F1130">
        <v>12842</v>
      </c>
    </row>
    <row r="1131" spans="6:6">
      <c r="F1131">
        <v>12843</v>
      </c>
    </row>
    <row r="1132" spans="6:6">
      <c r="F1132">
        <v>12844</v>
      </c>
    </row>
    <row r="1133" spans="6:6">
      <c r="F1133">
        <v>12845</v>
      </c>
    </row>
    <row r="1134" spans="6:6">
      <c r="F1134">
        <v>12846</v>
      </c>
    </row>
    <row r="1135" spans="6:6">
      <c r="F1135">
        <v>12847</v>
      </c>
    </row>
    <row r="1136" spans="6:6">
      <c r="F1136">
        <v>12848</v>
      </c>
    </row>
    <row r="1137" spans="6:6">
      <c r="F1137">
        <v>12849</v>
      </c>
    </row>
    <row r="1138" spans="6:6">
      <c r="F1138">
        <v>12850</v>
      </c>
    </row>
    <row r="1139" spans="6:6">
      <c r="F1139">
        <v>12851</v>
      </c>
    </row>
    <row r="1140" spans="6:6">
      <c r="F1140">
        <v>12852</v>
      </c>
    </row>
    <row r="1141" spans="6:6">
      <c r="F1141">
        <v>12853</v>
      </c>
    </row>
    <row r="1142" spans="6:6">
      <c r="F1142">
        <v>12854</v>
      </c>
    </row>
    <row r="1143" spans="6:6">
      <c r="F1143">
        <v>12855</v>
      </c>
    </row>
    <row r="1144" spans="6:6">
      <c r="F1144">
        <v>12856</v>
      </c>
    </row>
    <row r="1145" spans="6:6">
      <c r="F1145">
        <v>12857</v>
      </c>
    </row>
    <row r="1146" spans="6:6">
      <c r="F1146">
        <v>12858</v>
      </c>
    </row>
    <row r="1147" spans="6:6">
      <c r="F1147">
        <v>12859</v>
      </c>
    </row>
    <row r="1148" spans="6:6">
      <c r="F1148">
        <v>12860</v>
      </c>
    </row>
    <row r="1149" spans="6:6">
      <c r="F1149">
        <v>12861</v>
      </c>
    </row>
    <row r="1150" spans="6:6">
      <c r="F1150">
        <v>12862</v>
      </c>
    </row>
    <row r="1151" spans="6:6">
      <c r="F1151">
        <v>12863</v>
      </c>
    </row>
    <row r="1152" spans="6:6">
      <c r="F1152">
        <v>12864</v>
      </c>
    </row>
    <row r="1153" spans="6:6">
      <c r="F1153">
        <v>12865</v>
      </c>
    </row>
    <row r="1154" spans="6:6">
      <c r="F1154">
        <v>12866</v>
      </c>
    </row>
    <row r="1155" spans="6:6">
      <c r="F1155">
        <v>12870</v>
      </c>
    </row>
    <row r="1156" spans="6:6">
      <c r="F1156">
        <v>12871</v>
      </c>
    </row>
    <row r="1157" spans="6:6">
      <c r="F1157">
        <v>12872</v>
      </c>
    </row>
    <row r="1158" spans="6:6">
      <c r="F1158">
        <v>12873</v>
      </c>
    </row>
    <row r="1159" spans="6:6">
      <c r="F1159">
        <v>12874</v>
      </c>
    </row>
    <row r="1160" spans="6:6">
      <c r="F1160">
        <v>12878</v>
      </c>
    </row>
    <row r="1161" spans="6:6">
      <c r="F1161">
        <v>12879</v>
      </c>
    </row>
    <row r="1162" spans="6:6">
      <c r="F1162">
        <v>12883</v>
      </c>
    </row>
    <row r="1163" spans="6:6">
      <c r="F1163">
        <v>12884</v>
      </c>
    </row>
    <row r="1164" spans="6:6">
      <c r="F1164">
        <v>12885</v>
      </c>
    </row>
    <row r="1165" spans="6:6">
      <c r="F1165">
        <v>12886</v>
      </c>
    </row>
    <row r="1166" spans="6:6">
      <c r="F1166">
        <v>12887</v>
      </c>
    </row>
    <row r="1167" spans="6:6">
      <c r="F1167">
        <v>12901</v>
      </c>
    </row>
    <row r="1168" spans="6:6">
      <c r="F1168">
        <v>12903</v>
      </c>
    </row>
    <row r="1169" spans="6:6">
      <c r="F1169">
        <v>12910</v>
      </c>
    </row>
    <row r="1170" spans="6:6">
      <c r="F1170">
        <v>12911</v>
      </c>
    </row>
    <row r="1171" spans="6:6">
      <c r="F1171">
        <v>12912</v>
      </c>
    </row>
    <row r="1172" spans="6:6">
      <c r="F1172">
        <v>12913</v>
      </c>
    </row>
    <row r="1173" spans="6:6">
      <c r="F1173">
        <v>12914</v>
      </c>
    </row>
    <row r="1174" spans="6:6">
      <c r="F1174">
        <v>12915</v>
      </c>
    </row>
    <row r="1175" spans="6:6">
      <c r="F1175">
        <v>12916</v>
      </c>
    </row>
    <row r="1176" spans="6:6">
      <c r="F1176">
        <v>12917</v>
      </c>
    </row>
    <row r="1177" spans="6:6">
      <c r="F1177">
        <v>12918</v>
      </c>
    </row>
    <row r="1178" spans="6:6">
      <c r="F1178">
        <v>12919</v>
      </c>
    </row>
    <row r="1179" spans="6:6">
      <c r="F1179">
        <v>12920</v>
      </c>
    </row>
    <row r="1180" spans="6:6">
      <c r="F1180">
        <v>12921</v>
      </c>
    </row>
    <row r="1181" spans="6:6">
      <c r="F1181">
        <v>12922</v>
      </c>
    </row>
    <row r="1182" spans="6:6">
      <c r="F1182">
        <v>12923</v>
      </c>
    </row>
    <row r="1183" spans="6:6">
      <c r="F1183">
        <v>12924</v>
      </c>
    </row>
    <row r="1184" spans="6:6">
      <c r="F1184">
        <v>12926</v>
      </c>
    </row>
    <row r="1185" spans="6:6">
      <c r="F1185">
        <v>12927</v>
      </c>
    </row>
    <row r="1186" spans="6:6">
      <c r="F1186">
        <v>12928</v>
      </c>
    </row>
    <row r="1187" spans="6:6">
      <c r="F1187">
        <v>12929</v>
      </c>
    </row>
    <row r="1188" spans="6:6">
      <c r="F1188">
        <v>12930</v>
      </c>
    </row>
    <row r="1189" spans="6:6">
      <c r="F1189">
        <v>12932</v>
      </c>
    </row>
    <row r="1190" spans="6:6">
      <c r="F1190">
        <v>12933</v>
      </c>
    </row>
    <row r="1191" spans="6:6">
      <c r="F1191">
        <v>12934</v>
      </c>
    </row>
    <row r="1192" spans="6:6">
      <c r="F1192">
        <v>12935</v>
      </c>
    </row>
    <row r="1193" spans="6:6">
      <c r="F1193">
        <v>12936</v>
      </c>
    </row>
    <row r="1194" spans="6:6">
      <c r="F1194">
        <v>12937</v>
      </c>
    </row>
    <row r="1195" spans="6:6">
      <c r="F1195">
        <v>12939</v>
      </c>
    </row>
    <row r="1196" spans="6:6">
      <c r="F1196">
        <v>12941</v>
      </c>
    </row>
    <row r="1197" spans="6:6">
      <c r="F1197">
        <v>12942</v>
      </c>
    </row>
    <row r="1198" spans="6:6">
      <c r="F1198">
        <v>12943</v>
      </c>
    </row>
    <row r="1199" spans="6:6">
      <c r="F1199">
        <v>12944</v>
      </c>
    </row>
    <row r="1200" spans="6:6">
      <c r="F1200">
        <v>12945</v>
      </c>
    </row>
    <row r="1201" spans="6:6">
      <c r="F1201">
        <v>12946</v>
      </c>
    </row>
    <row r="1202" spans="6:6">
      <c r="F1202">
        <v>12949</v>
      </c>
    </row>
    <row r="1203" spans="6:6">
      <c r="F1203">
        <v>12950</v>
      </c>
    </row>
    <row r="1204" spans="6:6">
      <c r="F1204">
        <v>12952</v>
      </c>
    </row>
    <row r="1205" spans="6:6">
      <c r="F1205">
        <v>12953</v>
      </c>
    </row>
    <row r="1206" spans="6:6">
      <c r="F1206">
        <v>12955</v>
      </c>
    </row>
    <row r="1207" spans="6:6">
      <c r="F1207">
        <v>12956</v>
      </c>
    </row>
    <row r="1208" spans="6:6">
      <c r="F1208">
        <v>12957</v>
      </c>
    </row>
    <row r="1209" spans="6:6">
      <c r="F1209">
        <v>12958</v>
      </c>
    </row>
    <row r="1210" spans="6:6">
      <c r="F1210">
        <v>12959</v>
      </c>
    </row>
    <row r="1211" spans="6:6">
      <c r="F1211">
        <v>12960</v>
      </c>
    </row>
    <row r="1212" spans="6:6">
      <c r="F1212">
        <v>12961</v>
      </c>
    </row>
    <row r="1213" spans="6:6">
      <c r="F1213">
        <v>12962</v>
      </c>
    </row>
    <row r="1214" spans="6:6">
      <c r="F1214">
        <v>12964</v>
      </c>
    </row>
    <row r="1215" spans="6:6">
      <c r="F1215">
        <v>12965</v>
      </c>
    </row>
    <row r="1216" spans="6:6">
      <c r="F1216">
        <v>12966</v>
      </c>
    </row>
    <row r="1217" spans="6:6">
      <c r="F1217">
        <v>12967</v>
      </c>
    </row>
    <row r="1218" spans="6:6">
      <c r="F1218">
        <v>12969</v>
      </c>
    </row>
    <row r="1219" spans="6:6">
      <c r="F1219">
        <v>12970</v>
      </c>
    </row>
    <row r="1220" spans="6:6">
      <c r="F1220">
        <v>12972</v>
      </c>
    </row>
    <row r="1221" spans="6:6">
      <c r="F1221">
        <v>12973</v>
      </c>
    </row>
    <row r="1222" spans="6:6">
      <c r="F1222">
        <v>12974</v>
      </c>
    </row>
    <row r="1223" spans="6:6">
      <c r="F1223">
        <v>12975</v>
      </c>
    </row>
    <row r="1224" spans="6:6">
      <c r="F1224">
        <v>12976</v>
      </c>
    </row>
    <row r="1225" spans="6:6">
      <c r="F1225">
        <v>12977</v>
      </c>
    </row>
    <row r="1226" spans="6:6">
      <c r="F1226">
        <v>12978</v>
      </c>
    </row>
    <row r="1227" spans="6:6">
      <c r="F1227">
        <v>12979</v>
      </c>
    </row>
    <row r="1228" spans="6:6">
      <c r="F1228">
        <v>12980</v>
      </c>
    </row>
    <row r="1229" spans="6:6">
      <c r="F1229">
        <v>12981</v>
      </c>
    </row>
    <row r="1230" spans="6:6">
      <c r="F1230">
        <v>12983</v>
      </c>
    </row>
    <row r="1231" spans="6:6">
      <c r="F1231">
        <v>12985</v>
      </c>
    </row>
    <row r="1232" spans="6:6">
      <c r="F1232">
        <v>12986</v>
      </c>
    </row>
    <row r="1233" spans="6:6">
      <c r="F1233">
        <v>12987</v>
      </c>
    </row>
    <row r="1234" spans="6:6">
      <c r="F1234">
        <v>12989</v>
      </c>
    </row>
    <row r="1235" spans="6:6">
      <c r="F1235">
        <v>12992</v>
      </c>
    </row>
    <row r="1236" spans="6:6">
      <c r="F1236">
        <v>12993</v>
      </c>
    </row>
    <row r="1237" spans="6:6">
      <c r="F1237">
        <v>12995</v>
      </c>
    </row>
    <row r="1238" spans="6:6">
      <c r="F1238">
        <v>12996</v>
      </c>
    </row>
    <row r="1239" spans="6:6">
      <c r="F1239">
        <v>12997</v>
      </c>
    </row>
    <row r="1240" spans="6:6">
      <c r="F1240">
        <v>12998</v>
      </c>
    </row>
    <row r="1241" spans="6:6">
      <c r="F1241">
        <v>13020</v>
      </c>
    </row>
    <row r="1242" spans="6:6">
      <c r="F1242">
        <v>13021</v>
      </c>
    </row>
    <row r="1243" spans="6:6">
      <c r="F1243">
        <v>13022</v>
      </c>
    </row>
    <row r="1244" spans="6:6">
      <c r="F1244">
        <v>13024</v>
      </c>
    </row>
    <row r="1245" spans="6:6">
      <c r="F1245">
        <v>13026</v>
      </c>
    </row>
    <row r="1246" spans="6:6">
      <c r="F1246">
        <v>13027</v>
      </c>
    </row>
    <row r="1247" spans="6:6">
      <c r="F1247">
        <v>13028</v>
      </c>
    </row>
    <row r="1248" spans="6:6">
      <c r="F1248">
        <v>13029</v>
      </c>
    </row>
    <row r="1249" spans="6:6">
      <c r="F1249">
        <v>13030</v>
      </c>
    </row>
    <row r="1250" spans="6:6">
      <c r="F1250">
        <v>13031</v>
      </c>
    </row>
    <row r="1251" spans="6:6">
      <c r="F1251">
        <v>13032</v>
      </c>
    </row>
    <row r="1252" spans="6:6">
      <c r="F1252">
        <v>13033</v>
      </c>
    </row>
    <row r="1253" spans="6:6">
      <c r="F1253">
        <v>13034</v>
      </c>
    </row>
    <row r="1254" spans="6:6">
      <c r="F1254">
        <v>13035</v>
      </c>
    </row>
    <row r="1255" spans="6:6">
      <c r="F1255">
        <v>13036</v>
      </c>
    </row>
    <row r="1256" spans="6:6">
      <c r="F1256">
        <v>13037</v>
      </c>
    </row>
    <row r="1257" spans="6:6">
      <c r="F1257">
        <v>13039</v>
      </c>
    </row>
    <row r="1258" spans="6:6">
      <c r="F1258">
        <v>13040</v>
      </c>
    </row>
    <row r="1259" spans="6:6">
      <c r="F1259">
        <v>13041</v>
      </c>
    </row>
    <row r="1260" spans="6:6">
      <c r="F1260">
        <v>13042</v>
      </c>
    </row>
    <row r="1261" spans="6:6">
      <c r="F1261">
        <v>13043</v>
      </c>
    </row>
    <row r="1262" spans="6:6">
      <c r="F1262">
        <v>13044</v>
      </c>
    </row>
    <row r="1263" spans="6:6">
      <c r="F1263">
        <v>13045</v>
      </c>
    </row>
    <row r="1264" spans="6:6">
      <c r="F1264">
        <v>13051</v>
      </c>
    </row>
    <row r="1265" spans="6:6">
      <c r="F1265">
        <v>13052</v>
      </c>
    </row>
    <row r="1266" spans="6:6">
      <c r="F1266">
        <v>13053</v>
      </c>
    </row>
    <row r="1267" spans="6:6">
      <c r="F1267">
        <v>13054</v>
      </c>
    </row>
    <row r="1268" spans="6:6">
      <c r="F1268">
        <v>13056</v>
      </c>
    </row>
    <row r="1269" spans="6:6">
      <c r="F1269">
        <v>13057</v>
      </c>
    </row>
    <row r="1270" spans="6:6">
      <c r="F1270">
        <v>13060</v>
      </c>
    </row>
    <row r="1271" spans="6:6">
      <c r="F1271">
        <v>13061</v>
      </c>
    </row>
    <row r="1272" spans="6:6">
      <c r="F1272">
        <v>13062</v>
      </c>
    </row>
    <row r="1273" spans="6:6">
      <c r="F1273">
        <v>13063</v>
      </c>
    </row>
    <row r="1274" spans="6:6">
      <c r="F1274">
        <v>13064</v>
      </c>
    </row>
    <row r="1275" spans="6:6">
      <c r="F1275">
        <v>13065</v>
      </c>
    </row>
    <row r="1276" spans="6:6">
      <c r="F1276">
        <v>13066</v>
      </c>
    </row>
    <row r="1277" spans="6:6">
      <c r="F1277">
        <v>13068</v>
      </c>
    </row>
    <row r="1278" spans="6:6">
      <c r="F1278">
        <v>13069</v>
      </c>
    </row>
    <row r="1279" spans="6:6">
      <c r="F1279">
        <v>13071</v>
      </c>
    </row>
    <row r="1280" spans="6:6">
      <c r="F1280">
        <v>13072</v>
      </c>
    </row>
    <row r="1281" spans="6:6">
      <c r="F1281">
        <v>13073</v>
      </c>
    </row>
    <row r="1282" spans="6:6">
      <c r="F1282">
        <v>13074</v>
      </c>
    </row>
    <row r="1283" spans="6:6">
      <c r="F1283">
        <v>13076</v>
      </c>
    </row>
    <row r="1284" spans="6:6">
      <c r="F1284">
        <v>13077</v>
      </c>
    </row>
    <row r="1285" spans="6:6">
      <c r="F1285">
        <v>13078</v>
      </c>
    </row>
    <row r="1286" spans="6:6">
      <c r="F1286">
        <v>13080</v>
      </c>
    </row>
    <row r="1287" spans="6:6">
      <c r="F1287">
        <v>13081</v>
      </c>
    </row>
    <row r="1288" spans="6:6">
      <c r="F1288">
        <v>13082</v>
      </c>
    </row>
    <row r="1289" spans="6:6">
      <c r="F1289">
        <v>13083</v>
      </c>
    </row>
    <row r="1290" spans="6:6">
      <c r="F1290">
        <v>13084</v>
      </c>
    </row>
    <row r="1291" spans="6:6">
      <c r="F1291">
        <v>13087</v>
      </c>
    </row>
    <row r="1292" spans="6:6">
      <c r="F1292">
        <v>13088</v>
      </c>
    </row>
    <row r="1293" spans="6:6">
      <c r="F1293">
        <v>13089</v>
      </c>
    </row>
    <row r="1294" spans="6:6">
      <c r="F1294">
        <v>13090</v>
      </c>
    </row>
    <row r="1295" spans="6:6">
      <c r="F1295">
        <v>13092</v>
      </c>
    </row>
    <row r="1296" spans="6:6">
      <c r="F1296">
        <v>13093</v>
      </c>
    </row>
    <row r="1297" spans="6:6">
      <c r="F1297">
        <v>13101</v>
      </c>
    </row>
    <row r="1298" spans="6:6">
      <c r="F1298">
        <v>13102</v>
      </c>
    </row>
    <row r="1299" spans="6:6">
      <c r="F1299">
        <v>13103</v>
      </c>
    </row>
    <row r="1300" spans="6:6">
      <c r="F1300">
        <v>13104</v>
      </c>
    </row>
    <row r="1301" spans="6:6">
      <c r="F1301">
        <v>13107</v>
      </c>
    </row>
    <row r="1302" spans="6:6">
      <c r="F1302">
        <v>13108</v>
      </c>
    </row>
    <row r="1303" spans="6:6">
      <c r="F1303">
        <v>13110</v>
      </c>
    </row>
    <row r="1304" spans="6:6">
      <c r="F1304">
        <v>13111</v>
      </c>
    </row>
    <row r="1305" spans="6:6">
      <c r="F1305">
        <v>13112</v>
      </c>
    </row>
    <row r="1306" spans="6:6">
      <c r="F1306">
        <v>13113</v>
      </c>
    </row>
    <row r="1307" spans="6:6">
      <c r="F1307">
        <v>13114</v>
      </c>
    </row>
    <row r="1308" spans="6:6">
      <c r="F1308">
        <v>13115</v>
      </c>
    </row>
    <row r="1309" spans="6:6">
      <c r="F1309">
        <v>13116</v>
      </c>
    </row>
    <row r="1310" spans="6:6">
      <c r="F1310">
        <v>13117</v>
      </c>
    </row>
    <row r="1311" spans="6:6">
      <c r="F1311">
        <v>13118</v>
      </c>
    </row>
    <row r="1312" spans="6:6">
      <c r="F1312">
        <v>13119</v>
      </c>
    </row>
    <row r="1313" spans="6:6">
      <c r="F1313">
        <v>13120</v>
      </c>
    </row>
    <row r="1314" spans="6:6">
      <c r="F1314">
        <v>13121</v>
      </c>
    </row>
    <row r="1315" spans="6:6">
      <c r="F1315">
        <v>13122</v>
      </c>
    </row>
    <row r="1316" spans="6:6">
      <c r="F1316">
        <v>13123</v>
      </c>
    </row>
    <row r="1317" spans="6:6">
      <c r="F1317">
        <v>13124</v>
      </c>
    </row>
    <row r="1318" spans="6:6">
      <c r="F1318">
        <v>13126</v>
      </c>
    </row>
    <row r="1319" spans="6:6">
      <c r="F1319">
        <v>13131</v>
      </c>
    </row>
    <row r="1320" spans="6:6">
      <c r="F1320">
        <v>13132</v>
      </c>
    </row>
    <row r="1321" spans="6:6">
      <c r="F1321">
        <v>13134</v>
      </c>
    </row>
    <row r="1322" spans="6:6">
      <c r="F1322">
        <v>13135</v>
      </c>
    </row>
    <row r="1323" spans="6:6">
      <c r="F1323">
        <v>13136</v>
      </c>
    </row>
    <row r="1324" spans="6:6">
      <c r="F1324">
        <v>13137</v>
      </c>
    </row>
    <row r="1325" spans="6:6">
      <c r="F1325">
        <v>13138</v>
      </c>
    </row>
    <row r="1326" spans="6:6">
      <c r="F1326">
        <v>13139</v>
      </c>
    </row>
    <row r="1327" spans="6:6">
      <c r="F1327">
        <v>13140</v>
      </c>
    </row>
    <row r="1328" spans="6:6">
      <c r="F1328">
        <v>13141</v>
      </c>
    </row>
    <row r="1329" spans="6:6">
      <c r="F1329">
        <v>13142</v>
      </c>
    </row>
    <row r="1330" spans="6:6">
      <c r="F1330">
        <v>13143</v>
      </c>
    </row>
    <row r="1331" spans="6:6">
      <c r="F1331">
        <v>13144</v>
      </c>
    </row>
    <row r="1332" spans="6:6">
      <c r="F1332">
        <v>13145</v>
      </c>
    </row>
    <row r="1333" spans="6:6">
      <c r="F1333">
        <v>13146</v>
      </c>
    </row>
    <row r="1334" spans="6:6">
      <c r="F1334">
        <v>13147</v>
      </c>
    </row>
    <row r="1335" spans="6:6">
      <c r="F1335">
        <v>13148</v>
      </c>
    </row>
    <row r="1336" spans="6:6">
      <c r="F1336">
        <v>13152</v>
      </c>
    </row>
    <row r="1337" spans="6:6">
      <c r="F1337">
        <v>13153</v>
      </c>
    </row>
    <row r="1338" spans="6:6">
      <c r="F1338">
        <v>13154</v>
      </c>
    </row>
    <row r="1339" spans="6:6">
      <c r="F1339">
        <v>13155</v>
      </c>
    </row>
    <row r="1340" spans="6:6">
      <c r="F1340">
        <v>13156</v>
      </c>
    </row>
    <row r="1341" spans="6:6">
      <c r="F1341">
        <v>13157</v>
      </c>
    </row>
    <row r="1342" spans="6:6">
      <c r="F1342">
        <v>13158</v>
      </c>
    </row>
    <row r="1343" spans="6:6">
      <c r="F1343">
        <v>13159</v>
      </c>
    </row>
    <row r="1344" spans="6:6">
      <c r="F1344">
        <v>13160</v>
      </c>
    </row>
    <row r="1345" spans="6:6">
      <c r="F1345">
        <v>13162</v>
      </c>
    </row>
    <row r="1346" spans="6:6">
      <c r="F1346">
        <v>13163</v>
      </c>
    </row>
    <row r="1347" spans="6:6">
      <c r="F1347">
        <v>13164</v>
      </c>
    </row>
    <row r="1348" spans="6:6">
      <c r="F1348">
        <v>13165</v>
      </c>
    </row>
    <row r="1349" spans="6:6">
      <c r="F1349">
        <v>13166</v>
      </c>
    </row>
    <row r="1350" spans="6:6">
      <c r="F1350">
        <v>13167</v>
      </c>
    </row>
    <row r="1351" spans="6:6">
      <c r="F1351">
        <v>13201</v>
      </c>
    </row>
    <row r="1352" spans="6:6">
      <c r="F1352">
        <v>13202</v>
      </c>
    </row>
    <row r="1353" spans="6:6">
      <c r="F1353">
        <v>13203</v>
      </c>
    </row>
    <row r="1354" spans="6:6">
      <c r="F1354">
        <v>13204</v>
      </c>
    </row>
    <row r="1355" spans="6:6">
      <c r="F1355">
        <v>13205</v>
      </c>
    </row>
    <row r="1356" spans="6:6">
      <c r="F1356">
        <v>13206</v>
      </c>
    </row>
    <row r="1357" spans="6:6">
      <c r="F1357">
        <v>13207</v>
      </c>
    </row>
    <row r="1358" spans="6:6">
      <c r="F1358">
        <v>13208</v>
      </c>
    </row>
    <row r="1359" spans="6:6">
      <c r="F1359">
        <v>13209</v>
      </c>
    </row>
    <row r="1360" spans="6:6">
      <c r="F1360">
        <v>13210</v>
      </c>
    </row>
    <row r="1361" spans="6:6">
      <c r="F1361">
        <v>13211</v>
      </c>
    </row>
    <row r="1362" spans="6:6">
      <c r="F1362">
        <v>13212</v>
      </c>
    </row>
    <row r="1363" spans="6:6">
      <c r="F1363">
        <v>13214</v>
      </c>
    </row>
    <row r="1364" spans="6:6">
      <c r="F1364">
        <v>13215</v>
      </c>
    </row>
    <row r="1365" spans="6:6">
      <c r="F1365">
        <v>13217</v>
      </c>
    </row>
    <row r="1366" spans="6:6">
      <c r="F1366">
        <v>13218</v>
      </c>
    </row>
    <row r="1367" spans="6:6">
      <c r="F1367">
        <v>13219</v>
      </c>
    </row>
    <row r="1368" spans="6:6">
      <c r="F1368">
        <v>13220</v>
      </c>
    </row>
    <row r="1369" spans="6:6">
      <c r="F1369">
        <v>13221</v>
      </c>
    </row>
    <row r="1370" spans="6:6">
      <c r="F1370">
        <v>13224</v>
      </c>
    </row>
    <row r="1371" spans="6:6">
      <c r="F1371">
        <v>13225</v>
      </c>
    </row>
    <row r="1372" spans="6:6">
      <c r="F1372">
        <v>13235</v>
      </c>
    </row>
    <row r="1373" spans="6:6">
      <c r="F1373">
        <v>13244</v>
      </c>
    </row>
    <row r="1374" spans="6:6">
      <c r="F1374">
        <v>13250</v>
      </c>
    </row>
    <row r="1375" spans="6:6">
      <c r="F1375">
        <v>13251</v>
      </c>
    </row>
    <row r="1376" spans="6:6">
      <c r="F1376">
        <v>13252</v>
      </c>
    </row>
    <row r="1377" spans="6:6">
      <c r="F1377">
        <v>13261</v>
      </c>
    </row>
    <row r="1378" spans="6:6">
      <c r="F1378">
        <v>13290</v>
      </c>
    </row>
    <row r="1379" spans="6:6">
      <c r="F1379">
        <v>13301</v>
      </c>
    </row>
    <row r="1380" spans="6:6">
      <c r="F1380">
        <v>13302</v>
      </c>
    </row>
    <row r="1381" spans="6:6">
      <c r="F1381">
        <v>13303</v>
      </c>
    </row>
    <row r="1382" spans="6:6">
      <c r="F1382">
        <v>13304</v>
      </c>
    </row>
    <row r="1383" spans="6:6">
      <c r="F1383">
        <v>13305</v>
      </c>
    </row>
    <row r="1384" spans="6:6">
      <c r="F1384">
        <v>13308</v>
      </c>
    </row>
    <row r="1385" spans="6:6">
      <c r="F1385">
        <v>13309</v>
      </c>
    </row>
    <row r="1386" spans="6:6">
      <c r="F1386">
        <v>13310</v>
      </c>
    </row>
    <row r="1387" spans="6:6">
      <c r="F1387">
        <v>13312</v>
      </c>
    </row>
    <row r="1388" spans="6:6">
      <c r="F1388">
        <v>13313</v>
      </c>
    </row>
    <row r="1389" spans="6:6">
      <c r="F1389">
        <v>13314</v>
      </c>
    </row>
    <row r="1390" spans="6:6">
      <c r="F1390">
        <v>13315</v>
      </c>
    </row>
    <row r="1391" spans="6:6">
      <c r="F1391">
        <v>13316</v>
      </c>
    </row>
    <row r="1392" spans="6:6">
      <c r="F1392">
        <v>13317</v>
      </c>
    </row>
    <row r="1393" spans="6:6">
      <c r="F1393">
        <v>13318</v>
      </c>
    </row>
    <row r="1394" spans="6:6">
      <c r="F1394">
        <v>13319</v>
      </c>
    </row>
    <row r="1395" spans="6:6">
      <c r="F1395">
        <v>13320</v>
      </c>
    </row>
    <row r="1396" spans="6:6">
      <c r="F1396">
        <v>13321</v>
      </c>
    </row>
    <row r="1397" spans="6:6">
      <c r="F1397">
        <v>13322</v>
      </c>
    </row>
    <row r="1398" spans="6:6">
      <c r="F1398">
        <v>13323</v>
      </c>
    </row>
    <row r="1399" spans="6:6">
      <c r="F1399">
        <v>13324</v>
      </c>
    </row>
    <row r="1400" spans="6:6">
      <c r="F1400">
        <v>13325</v>
      </c>
    </row>
    <row r="1401" spans="6:6">
      <c r="F1401">
        <v>13326</v>
      </c>
    </row>
    <row r="1402" spans="6:6">
      <c r="F1402">
        <v>13327</v>
      </c>
    </row>
    <row r="1403" spans="6:6">
      <c r="F1403">
        <v>13328</v>
      </c>
    </row>
    <row r="1404" spans="6:6">
      <c r="F1404">
        <v>13329</v>
      </c>
    </row>
    <row r="1405" spans="6:6">
      <c r="F1405">
        <v>13331</v>
      </c>
    </row>
    <row r="1406" spans="6:6">
      <c r="F1406">
        <v>13332</v>
      </c>
    </row>
    <row r="1407" spans="6:6">
      <c r="F1407">
        <v>13333</v>
      </c>
    </row>
    <row r="1408" spans="6:6">
      <c r="F1408">
        <v>13334</v>
      </c>
    </row>
    <row r="1409" spans="6:6">
      <c r="F1409">
        <v>13335</v>
      </c>
    </row>
    <row r="1410" spans="6:6">
      <c r="F1410">
        <v>13337</v>
      </c>
    </row>
    <row r="1411" spans="6:6">
      <c r="F1411">
        <v>13338</v>
      </c>
    </row>
    <row r="1412" spans="6:6">
      <c r="F1412">
        <v>13339</v>
      </c>
    </row>
    <row r="1413" spans="6:6">
      <c r="F1413">
        <v>13340</v>
      </c>
    </row>
    <row r="1414" spans="6:6">
      <c r="F1414">
        <v>13341</v>
      </c>
    </row>
    <row r="1415" spans="6:6">
      <c r="F1415">
        <v>13342</v>
      </c>
    </row>
    <row r="1416" spans="6:6">
      <c r="F1416">
        <v>13343</v>
      </c>
    </row>
    <row r="1417" spans="6:6">
      <c r="F1417">
        <v>13345</v>
      </c>
    </row>
    <row r="1418" spans="6:6">
      <c r="F1418">
        <v>13346</v>
      </c>
    </row>
    <row r="1419" spans="6:6">
      <c r="F1419">
        <v>13348</v>
      </c>
    </row>
    <row r="1420" spans="6:6">
      <c r="F1420">
        <v>13350</v>
      </c>
    </row>
    <row r="1421" spans="6:6">
      <c r="F1421">
        <v>13352</v>
      </c>
    </row>
    <row r="1422" spans="6:6">
      <c r="F1422">
        <v>13353</v>
      </c>
    </row>
    <row r="1423" spans="6:6">
      <c r="F1423">
        <v>13354</v>
      </c>
    </row>
    <row r="1424" spans="6:6">
      <c r="F1424">
        <v>13355</v>
      </c>
    </row>
    <row r="1425" spans="6:6">
      <c r="F1425">
        <v>13357</v>
      </c>
    </row>
    <row r="1426" spans="6:6">
      <c r="F1426">
        <v>13360</v>
      </c>
    </row>
    <row r="1427" spans="6:6">
      <c r="F1427">
        <v>13361</v>
      </c>
    </row>
    <row r="1428" spans="6:6">
      <c r="F1428">
        <v>13362</v>
      </c>
    </row>
    <row r="1429" spans="6:6">
      <c r="F1429">
        <v>13363</v>
      </c>
    </row>
    <row r="1430" spans="6:6">
      <c r="F1430">
        <v>13364</v>
      </c>
    </row>
    <row r="1431" spans="6:6">
      <c r="F1431">
        <v>13365</v>
      </c>
    </row>
    <row r="1432" spans="6:6">
      <c r="F1432">
        <v>13367</v>
      </c>
    </row>
    <row r="1433" spans="6:6">
      <c r="F1433">
        <v>13368</v>
      </c>
    </row>
    <row r="1434" spans="6:6">
      <c r="F1434">
        <v>13401</v>
      </c>
    </row>
    <row r="1435" spans="6:6">
      <c r="F1435">
        <v>13402</v>
      </c>
    </row>
    <row r="1436" spans="6:6">
      <c r="F1436">
        <v>13403</v>
      </c>
    </row>
    <row r="1437" spans="6:6">
      <c r="F1437">
        <v>13404</v>
      </c>
    </row>
    <row r="1438" spans="6:6">
      <c r="F1438">
        <v>13406</v>
      </c>
    </row>
    <row r="1439" spans="6:6">
      <c r="F1439">
        <v>13407</v>
      </c>
    </row>
    <row r="1440" spans="6:6">
      <c r="F1440">
        <v>13408</v>
      </c>
    </row>
    <row r="1441" spans="6:6">
      <c r="F1441">
        <v>13409</v>
      </c>
    </row>
    <row r="1442" spans="6:6">
      <c r="F1442">
        <v>13410</v>
      </c>
    </row>
    <row r="1443" spans="6:6">
      <c r="F1443">
        <v>13411</v>
      </c>
    </row>
    <row r="1444" spans="6:6">
      <c r="F1444">
        <v>13413</v>
      </c>
    </row>
    <row r="1445" spans="6:6">
      <c r="F1445">
        <v>13415</v>
      </c>
    </row>
    <row r="1446" spans="6:6">
      <c r="F1446">
        <v>13416</v>
      </c>
    </row>
    <row r="1447" spans="6:6">
      <c r="F1447">
        <v>13417</v>
      </c>
    </row>
    <row r="1448" spans="6:6">
      <c r="F1448">
        <v>13418</v>
      </c>
    </row>
    <row r="1449" spans="6:6">
      <c r="F1449">
        <v>13420</v>
      </c>
    </row>
    <row r="1450" spans="6:6">
      <c r="F1450">
        <v>13421</v>
      </c>
    </row>
    <row r="1451" spans="6:6">
      <c r="F1451">
        <v>13424</v>
      </c>
    </row>
    <row r="1452" spans="6:6">
      <c r="F1452">
        <v>13425</v>
      </c>
    </row>
    <row r="1453" spans="6:6">
      <c r="F1453">
        <v>13426</v>
      </c>
    </row>
    <row r="1454" spans="6:6">
      <c r="F1454">
        <v>13428</v>
      </c>
    </row>
    <row r="1455" spans="6:6">
      <c r="F1455">
        <v>13431</v>
      </c>
    </row>
    <row r="1456" spans="6:6">
      <c r="F1456">
        <v>13433</v>
      </c>
    </row>
    <row r="1457" spans="6:6">
      <c r="F1457">
        <v>13435</v>
      </c>
    </row>
    <row r="1458" spans="6:6">
      <c r="F1458">
        <v>13436</v>
      </c>
    </row>
    <row r="1459" spans="6:6">
      <c r="F1459">
        <v>13437</v>
      </c>
    </row>
    <row r="1460" spans="6:6">
      <c r="F1460">
        <v>13438</v>
      </c>
    </row>
    <row r="1461" spans="6:6">
      <c r="F1461">
        <v>13439</v>
      </c>
    </row>
    <row r="1462" spans="6:6">
      <c r="F1462">
        <v>13440</v>
      </c>
    </row>
    <row r="1463" spans="6:6">
      <c r="F1463">
        <v>13441</v>
      </c>
    </row>
    <row r="1464" spans="6:6">
      <c r="F1464">
        <v>13442</v>
      </c>
    </row>
    <row r="1465" spans="6:6">
      <c r="F1465">
        <v>13449</v>
      </c>
    </row>
    <row r="1466" spans="6:6">
      <c r="F1466">
        <v>13450</v>
      </c>
    </row>
    <row r="1467" spans="6:6">
      <c r="F1467">
        <v>13452</v>
      </c>
    </row>
    <row r="1468" spans="6:6">
      <c r="F1468">
        <v>13454</v>
      </c>
    </row>
    <row r="1469" spans="6:6">
      <c r="F1469">
        <v>13455</v>
      </c>
    </row>
    <row r="1470" spans="6:6">
      <c r="F1470">
        <v>13456</v>
      </c>
    </row>
    <row r="1471" spans="6:6">
      <c r="F1471">
        <v>13457</v>
      </c>
    </row>
    <row r="1472" spans="6:6">
      <c r="F1472">
        <v>13459</v>
      </c>
    </row>
    <row r="1473" spans="6:6">
      <c r="F1473">
        <v>13460</v>
      </c>
    </row>
    <row r="1474" spans="6:6">
      <c r="F1474">
        <v>13461</v>
      </c>
    </row>
    <row r="1475" spans="6:6">
      <c r="F1475">
        <v>13464</v>
      </c>
    </row>
    <row r="1476" spans="6:6">
      <c r="F1476">
        <v>13465</v>
      </c>
    </row>
    <row r="1477" spans="6:6">
      <c r="F1477">
        <v>13468</v>
      </c>
    </row>
    <row r="1478" spans="6:6">
      <c r="F1478">
        <v>13469</v>
      </c>
    </row>
    <row r="1479" spans="6:6">
      <c r="F1479">
        <v>13470</v>
      </c>
    </row>
    <row r="1480" spans="6:6">
      <c r="F1480">
        <v>13471</v>
      </c>
    </row>
    <row r="1481" spans="6:6">
      <c r="F1481">
        <v>13472</v>
      </c>
    </row>
    <row r="1482" spans="6:6">
      <c r="F1482">
        <v>13473</v>
      </c>
    </row>
    <row r="1483" spans="6:6">
      <c r="F1483">
        <v>13475</v>
      </c>
    </row>
    <row r="1484" spans="6:6">
      <c r="F1484">
        <v>13476</v>
      </c>
    </row>
    <row r="1485" spans="6:6">
      <c r="F1485">
        <v>13477</v>
      </c>
    </row>
    <row r="1486" spans="6:6">
      <c r="F1486">
        <v>13478</v>
      </c>
    </row>
    <row r="1487" spans="6:6">
      <c r="F1487">
        <v>13479</v>
      </c>
    </row>
    <row r="1488" spans="6:6">
      <c r="F1488">
        <v>13480</v>
      </c>
    </row>
    <row r="1489" spans="6:6">
      <c r="F1489">
        <v>13482</v>
      </c>
    </row>
    <row r="1490" spans="6:6">
      <c r="F1490">
        <v>13483</v>
      </c>
    </row>
    <row r="1491" spans="6:6">
      <c r="F1491">
        <v>13484</v>
      </c>
    </row>
    <row r="1492" spans="6:6">
      <c r="F1492">
        <v>13485</v>
      </c>
    </row>
    <row r="1493" spans="6:6">
      <c r="F1493">
        <v>13486</v>
      </c>
    </row>
    <row r="1494" spans="6:6">
      <c r="F1494">
        <v>13488</v>
      </c>
    </row>
    <row r="1495" spans="6:6">
      <c r="F1495">
        <v>13489</v>
      </c>
    </row>
    <row r="1496" spans="6:6">
      <c r="F1496">
        <v>13490</v>
      </c>
    </row>
    <row r="1497" spans="6:6">
      <c r="F1497">
        <v>13491</v>
      </c>
    </row>
    <row r="1498" spans="6:6">
      <c r="F1498">
        <v>13492</v>
      </c>
    </row>
    <row r="1499" spans="6:6">
      <c r="F1499">
        <v>13493</v>
      </c>
    </row>
    <row r="1500" spans="6:6">
      <c r="F1500">
        <v>13494</v>
      </c>
    </row>
    <row r="1501" spans="6:6">
      <c r="F1501">
        <v>13495</v>
      </c>
    </row>
    <row r="1502" spans="6:6">
      <c r="F1502">
        <v>13501</v>
      </c>
    </row>
    <row r="1503" spans="6:6">
      <c r="F1503">
        <v>13502</v>
      </c>
    </row>
    <row r="1504" spans="6:6">
      <c r="F1504">
        <v>13503</v>
      </c>
    </row>
    <row r="1505" spans="6:6">
      <c r="F1505">
        <v>13504</v>
      </c>
    </row>
    <row r="1506" spans="6:6">
      <c r="F1506">
        <v>13505</v>
      </c>
    </row>
    <row r="1507" spans="6:6">
      <c r="F1507">
        <v>13599</v>
      </c>
    </row>
    <row r="1508" spans="6:6">
      <c r="F1508">
        <v>13601</v>
      </c>
    </row>
    <row r="1509" spans="6:6">
      <c r="F1509">
        <v>13602</v>
      </c>
    </row>
    <row r="1510" spans="6:6">
      <c r="F1510">
        <v>13603</v>
      </c>
    </row>
    <row r="1511" spans="6:6">
      <c r="F1511">
        <v>13605</v>
      </c>
    </row>
    <row r="1512" spans="6:6">
      <c r="F1512">
        <v>13606</v>
      </c>
    </row>
    <row r="1513" spans="6:6">
      <c r="F1513">
        <v>13607</v>
      </c>
    </row>
    <row r="1514" spans="6:6">
      <c r="F1514">
        <v>13608</v>
      </c>
    </row>
    <row r="1515" spans="6:6">
      <c r="F1515">
        <v>13611</v>
      </c>
    </row>
    <row r="1516" spans="6:6">
      <c r="F1516">
        <v>13612</v>
      </c>
    </row>
    <row r="1517" spans="6:6">
      <c r="F1517">
        <v>13613</v>
      </c>
    </row>
    <row r="1518" spans="6:6">
      <c r="F1518">
        <v>13614</v>
      </c>
    </row>
    <row r="1519" spans="6:6">
      <c r="F1519">
        <v>13615</v>
      </c>
    </row>
    <row r="1520" spans="6:6">
      <c r="F1520">
        <v>13616</v>
      </c>
    </row>
    <row r="1521" spans="6:6">
      <c r="F1521">
        <v>13617</v>
      </c>
    </row>
    <row r="1522" spans="6:6">
      <c r="F1522">
        <v>13618</v>
      </c>
    </row>
    <row r="1523" spans="6:6">
      <c r="F1523">
        <v>13619</v>
      </c>
    </row>
    <row r="1524" spans="6:6">
      <c r="F1524">
        <v>13620</v>
      </c>
    </row>
    <row r="1525" spans="6:6">
      <c r="F1525">
        <v>13621</v>
      </c>
    </row>
    <row r="1526" spans="6:6">
      <c r="F1526">
        <v>13622</v>
      </c>
    </row>
    <row r="1527" spans="6:6">
      <c r="F1527">
        <v>13623</v>
      </c>
    </row>
    <row r="1528" spans="6:6">
      <c r="F1528">
        <v>13624</v>
      </c>
    </row>
    <row r="1529" spans="6:6">
      <c r="F1529">
        <v>13625</v>
      </c>
    </row>
    <row r="1530" spans="6:6">
      <c r="F1530">
        <v>13626</v>
      </c>
    </row>
    <row r="1531" spans="6:6">
      <c r="F1531">
        <v>13627</v>
      </c>
    </row>
    <row r="1532" spans="6:6">
      <c r="F1532">
        <v>13628</v>
      </c>
    </row>
    <row r="1533" spans="6:6">
      <c r="F1533">
        <v>13630</v>
      </c>
    </row>
    <row r="1534" spans="6:6">
      <c r="F1534">
        <v>13631</v>
      </c>
    </row>
    <row r="1535" spans="6:6">
      <c r="F1535">
        <v>13632</v>
      </c>
    </row>
    <row r="1536" spans="6:6">
      <c r="F1536">
        <v>13633</v>
      </c>
    </row>
    <row r="1537" spans="6:6">
      <c r="F1537">
        <v>13634</v>
      </c>
    </row>
    <row r="1538" spans="6:6">
      <c r="F1538">
        <v>13635</v>
      </c>
    </row>
    <row r="1539" spans="6:6">
      <c r="F1539">
        <v>13636</v>
      </c>
    </row>
    <row r="1540" spans="6:6">
      <c r="F1540">
        <v>13637</v>
      </c>
    </row>
    <row r="1541" spans="6:6">
      <c r="F1541">
        <v>13638</v>
      </c>
    </row>
    <row r="1542" spans="6:6">
      <c r="F1542">
        <v>13639</v>
      </c>
    </row>
    <row r="1543" spans="6:6">
      <c r="F1543">
        <v>13640</v>
      </c>
    </row>
    <row r="1544" spans="6:6">
      <c r="F1544">
        <v>13641</v>
      </c>
    </row>
    <row r="1545" spans="6:6">
      <c r="F1545">
        <v>13642</v>
      </c>
    </row>
    <row r="1546" spans="6:6">
      <c r="F1546">
        <v>13643</v>
      </c>
    </row>
    <row r="1547" spans="6:6">
      <c r="F1547">
        <v>13645</v>
      </c>
    </row>
    <row r="1548" spans="6:6">
      <c r="F1548">
        <v>13646</v>
      </c>
    </row>
    <row r="1549" spans="6:6">
      <c r="F1549">
        <v>13647</v>
      </c>
    </row>
    <row r="1550" spans="6:6">
      <c r="F1550">
        <v>13648</v>
      </c>
    </row>
    <row r="1551" spans="6:6">
      <c r="F1551">
        <v>13649</v>
      </c>
    </row>
    <row r="1552" spans="6:6">
      <c r="F1552">
        <v>13650</v>
      </c>
    </row>
    <row r="1553" spans="6:6">
      <c r="F1553">
        <v>13651</v>
      </c>
    </row>
    <row r="1554" spans="6:6">
      <c r="F1554">
        <v>13652</v>
      </c>
    </row>
    <row r="1555" spans="6:6">
      <c r="F1555">
        <v>13654</v>
      </c>
    </row>
    <row r="1556" spans="6:6">
      <c r="F1556">
        <v>13655</v>
      </c>
    </row>
    <row r="1557" spans="6:6">
      <c r="F1557">
        <v>13656</v>
      </c>
    </row>
    <row r="1558" spans="6:6">
      <c r="F1558">
        <v>13657</v>
      </c>
    </row>
    <row r="1559" spans="6:6">
      <c r="F1559">
        <v>13658</v>
      </c>
    </row>
    <row r="1560" spans="6:6">
      <c r="F1560">
        <v>13659</v>
      </c>
    </row>
    <row r="1561" spans="6:6">
      <c r="F1561">
        <v>13660</v>
      </c>
    </row>
    <row r="1562" spans="6:6">
      <c r="F1562">
        <v>13661</v>
      </c>
    </row>
    <row r="1563" spans="6:6">
      <c r="F1563">
        <v>13662</v>
      </c>
    </row>
    <row r="1564" spans="6:6">
      <c r="F1564">
        <v>13664</v>
      </c>
    </row>
    <row r="1565" spans="6:6">
      <c r="F1565">
        <v>13665</v>
      </c>
    </row>
    <row r="1566" spans="6:6">
      <c r="F1566">
        <v>13666</v>
      </c>
    </row>
    <row r="1567" spans="6:6">
      <c r="F1567">
        <v>13667</v>
      </c>
    </row>
    <row r="1568" spans="6:6">
      <c r="F1568">
        <v>13668</v>
      </c>
    </row>
    <row r="1569" spans="6:6">
      <c r="F1569">
        <v>13669</v>
      </c>
    </row>
    <row r="1570" spans="6:6">
      <c r="F1570">
        <v>13670</v>
      </c>
    </row>
    <row r="1571" spans="6:6">
      <c r="F1571">
        <v>13671</v>
      </c>
    </row>
    <row r="1572" spans="6:6">
      <c r="F1572">
        <v>13672</v>
      </c>
    </row>
    <row r="1573" spans="6:6">
      <c r="F1573">
        <v>13673</v>
      </c>
    </row>
    <row r="1574" spans="6:6">
      <c r="F1574">
        <v>13674</v>
      </c>
    </row>
    <row r="1575" spans="6:6">
      <c r="F1575">
        <v>13675</v>
      </c>
    </row>
    <row r="1576" spans="6:6">
      <c r="F1576">
        <v>13676</v>
      </c>
    </row>
    <row r="1577" spans="6:6">
      <c r="F1577">
        <v>13677</v>
      </c>
    </row>
    <row r="1578" spans="6:6">
      <c r="F1578">
        <v>13678</v>
      </c>
    </row>
    <row r="1579" spans="6:6">
      <c r="F1579">
        <v>13679</v>
      </c>
    </row>
    <row r="1580" spans="6:6">
      <c r="F1580">
        <v>13680</v>
      </c>
    </row>
    <row r="1581" spans="6:6">
      <c r="F1581">
        <v>13681</v>
      </c>
    </row>
    <row r="1582" spans="6:6">
      <c r="F1582">
        <v>13682</v>
      </c>
    </row>
    <row r="1583" spans="6:6">
      <c r="F1583">
        <v>13683</v>
      </c>
    </row>
    <row r="1584" spans="6:6">
      <c r="F1584">
        <v>13684</v>
      </c>
    </row>
    <row r="1585" spans="6:6">
      <c r="F1585">
        <v>13685</v>
      </c>
    </row>
    <row r="1586" spans="6:6">
      <c r="F1586">
        <v>13687</v>
      </c>
    </row>
    <row r="1587" spans="6:6">
      <c r="F1587">
        <v>13690</v>
      </c>
    </row>
    <row r="1588" spans="6:6">
      <c r="F1588">
        <v>13691</v>
      </c>
    </row>
    <row r="1589" spans="6:6">
      <c r="F1589">
        <v>13692</v>
      </c>
    </row>
    <row r="1590" spans="6:6">
      <c r="F1590">
        <v>13693</v>
      </c>
    </row>
    <row r="1591" spans="6:6">
      <c r="F1591">
        <v>13694</v>
      </c>
    </row>
    <row r="1592" spans="6:6">
      <c r="F1592">
        <v>13695</v>
      </c>
    </row>
    <row r="1593" spans="6:6">
      <c r="F1593">
        <v>13696</v>
      </c>
    </row>
    <row r="1594" spans="6:6">
      <c r="F1594">
        <v>13697</v>
      </c>
    </row>
    <row r="1595" spans="6:6">
      <c r="F1595">
        <v>13699</v>
      </c>
    </row>
    <row r="1596" spans="6:6">
      <c r="F1596">
        <v>13730</v>
      </c>
    </row>
    <row r="1597" spans="6:6">
      <c r="F1597">
        <v>13731</v>
      </c>
    </row>
    <row r="1598" spans="6:6">
      <c r="F1598">
        <v>13732</v>
      </c>
    </row>
    <row r="1599" spans="6:6">
      <c r="F1599">
        <v>13733</v>
      </c>
    </row>
    <row r="1600" spans="6:6">
      <c r="F1600">
        <v>13734</v>
      </c>
    </row>
    <row r="1601" spans="6:6">
      <c r="F1601">
        <v>13736</v>
      </c>
    </row>
    <row r="1602" spans="6:6">
      <c r="F1602">
        <v>13737</v>
      </c>
    </row>
    <row r="1603" spans="6:6">
      <c r="F1603">
        <v>13738</v>
      </c>
    </row>
    <row r="1604" spans="6:6">
      <c r="F1604">
        <v>13739</v>
      </c>
    </row>
    <row r="1605" spans="6:6">
      <c r="F1605">
        <v>13740</v>
      </c>
    </row>
    <row r="1606" spans="6:6">
      <c r="F1606">
        <v>13743</v>
      </c>
    </row>
    <row r="1607" spans="6:6">
      <c r="F1607">
        <v>13744</v>
      </c>
    </row>
    <row r="1608" spans="6:6">
      <c r="F1608">
        <v>13745</v>
      </c>
    </row>
    <row r="1609" spans="6:6">
      <c r="F1609">
        <v>13746</v>
      </c>
    </row>
    <row r="1610" spans="6:6">
      <c r="F1610">
        <v>13747</v>
      </c>
    </row>
    <row r="1611" spans="6:6">
      <c r="F1611">
        <v>13748</v>
      </c>
    </row>
    <row r="1612" spans="6:6">
      <c r="F1612">
        <v>13749</v>
      </c>
    </row>
    <row r="1613" spans="6:6">
      <c r="F1613">
        <v>13750</v>
      </c>
    </row>
    <row r="1614" spans="6:6">
      <c r="F1614">
        <v>13751</v>
      </c>
    </row>
    <row r="1615" spans="6:6">
      <c r="F1615">
        <v>13752</v>
      </c>
    </row>
    <row r="1616" spans="6:6">
      <c r="F1616">
        <v>13753</v>
      </c>
    </row>
    <row r="1617" spans="6:6">
      <c r="F1617">
        <v>13754</v>
      </c>
    </row>
    <row r="1618" spans="6:6">
      <c r="F1618">
        <v>13755</v>
      </c>
    </row>
    <row r="1619" spans="6:6">
      <c r="F1619">
        <v>13756</v>
      </c>
    </row>
    <row r="1620" spans="6:6">
      <c r="F1620">
        <v>13757</v>
      </c>
    </row>
    <row r="1621" spans="6:6">
      <c r="F1621">
        <v>13758</v>
      </c>
    </row>
    <row r="1622" spans="6:6">
      <c r="F1622">
        <v>13760</v>
      </c>
    </row>
    <row r="1623" spans="6:6">
      <c r="F1623">
        <v>13761</v>
      </c>
    </row>
    <row r="1624" spans="6:6">
      <c r="F1624">
        <v>13762</v>
      </c>
    </row>
    <row r="1625" spans="6:6">
      <c r="F1625">
        <v>13763</v>
      </c>
    </row>
    <row r="1626" spans="6:6">
      <c r="F1626">
        <v>13774</v>
      </c>
    </row>
    <row r="1627" spans="6:6">
      <c r="F1627">
        <v>13775</v>
      </c>
    </row>
    <row r="1628" spans="6:6">
      <c r="F1628">
        <v>13776</v>
      </c>
    </row>
    <row r="1629" spans="6:6">
      <c r="F1629">
        <v>13777</v>
      </c>
    </row>
    <row r="1630" spans="6:6">
      <c r="F1630">
        <v>13778</v>
      </c>
    </row>
    <row r="1631" spans="6:6">
      <c r="F1631">
        <v>13780</v>
      </c>
    </row>
    <row r="1632" spans="6:6">
      <c r="F1632">
        <v>13782</v>
      </c>
    </row>
    <row r="1633" spans="6:6">
      <c r="F1633">
        <v>13783</v>
      </c>
    </row>
    <row r="1634" spans="6:6">
      <c r="F1634">
        <v>13784</v>
      </c>
    </row>
    <row r="1635" spans="6:6">
      <c r="F1635">
        <v>13786</v>
      </c>
    </row>
    <row r="1636" spans="6:6">
      <c r="F1636">
        <v>13787</v>
      </c>
    </row>
    <row r="1637" spans="6:6">
      <c r="F1637">
        <v>13788</v>
      </c>
    </row>
    <row r="1638" spans="6:6">
      <c r="F1638">
        <v>13790</v>
      </c>
    </row>
    <row r="1639" spans="6:6">
      <c r="F1639">
        <v>13794</v>
      </c>
    </row>
    <row r="1640" spans="6:6">
      <c r="F1640">
        <v>13795</v>
      </c>
    </row>
    <row r="1641" spans="6:6">
      <c r="F1641">
        <v>13796</v>
      </c>
    </row>
    <row r="1642" spans="6:6">
      <c r="F1642">
        <v>13797</v>
      </c>
    </row>
    <row r="1643" spans="6:6">
      <c r="F1643">
        <v>13801</v>
      </c>
    </row>
    <row r="1644" spans="6:6">
      <c r="F1644">
        <v>13802</v>
      </c>
    </row>
    <row r="1645" spans="6:6">
      <c r="F1645">
        <v>13803</v>
      </c>
    </row>
    <row r="1646" spans="6:6">
      <c r="F1646">
        <v>13804</v>
      </c>
    </row>
    <row r="1647" spans="6:6">
      <c r="F1647">
        <v>13806</v>
      </c>
    </row>
    <row r="1648" spans="6:6">
      <c r="F1648">
        <v>13807</v>
      </c>
    </row>
    <row r="1649" spans="6:6">
      <c r="F1649">
        <v>13808</v>
      </c>
    </row>
    <row r="1650" spans="6:6">
      <c r="F1650">
        <v>13809</v>
      </c>
    </row>
    <row r="1651" spans="6:6">
      <c r="F1651">
        <v>13810</v>
      </c>
    </row>
    <row r="1652" spans="6:6">
      <c r="F1652">
        <v>13811</v>
      </c>
    </row>
    <row r="1653" spans="6:6">
      <c r="F1653">
        <v>13812</v>
      </c>
    </row>
    <row r="1654" spans="6:6">
      <c r="F1654">
        <v>13813</v>
      </c>
    </row>
    <row r="1655" spans="6:6">
      <c r="F1655">
        <v>13814</v>
      </c>
    </row>
    <row r="1656" spans="6:6">
      <c r="F1656">
        <v>13815</v>
      </c>
    </row>
    <row r="1657" spans="6:6">
      <c r="F1657">
        <v>13820</v>
      </c>
    </row>
    <row r="1658" spans="6:6">
      <c r="F1658">
        <v>13825</v>
      </c>
    </row>
    <row r="1659" spans="6:6">
      <c r="F1659">
        <v>13826</v>
      </c>
    </row>
    <row r="1660" spans="6:6">
      <c r="F1660">
        <v>13827</v>
      </c>
    </row>
    <row r="1661" spans="6:6">
      <c r="F1661">
        <v>13830</v>
      </c>
    </row>
    <row r="1662" spans="6:6">
      <c r="F1662">
        <v>13832</v>
      </c>
    </row>
    <row r="1663" spans="6:6">
      <c r="F1663">
        <v>13833</v>
      </c>
    </row>
    <row r="1664" spans="6:6">
      <c r="F1664">
        <v>13834</v>
      </c>
    </row>
    <row r="1665" spans="6:6">
      <c r="F1665">
        <v>13835</v>
      </c>
    </row>
    <row r="1666" spans="6:6">
      <c r="F1666">
        <v>13838</v>
      </c>
    </row>
    <row r="1667" spans="6:6">
      <c r="F1667">
        <v>13839</v>
      </c>
    </row>
    <row r="1668" spans="6:6">
      <c r="F1668">
        <v>13840</v>
      </c>
    </row>
    <row r="1669" spans="6:6">
      <c r="F1669">
        <v>13841</v>
      </c>
    </row>
    <row r="1670" spans="6:6">
      <c r="F1670">
        <v>13842</v>
      </c>
    </row>
    <row r="1671" spans="6:6">
      <c r="F1671">
        <v>13843</v>
      </c>
    </row>
    <row r="1672" spans="6:6">
      <c r="F1672">
        <v>13844</v>
      </c>
    </row>
    <row r="1673" spans="6:6">
      <c r="F1673">
        <v>13845</v>
      </c>
    </row>
    <row r="1674" spans="6:6">
      <c r="F1674">
        <v>13846</v>
      </c>
    </row>
    <row r="1675" spans="6:6">
      <c r="F1675">
        <v>13847</v>
      </c>
    </row>
    <row r="1676" spans="6:6">
      <c r="F1676">
        <v>13848</v>
      </c>
    </row>
    <row r="1677" spans="6:6">
      <c r="F1677">
        <v>13849</v>
      </c>
    </row>
    <row r="1678" spans="6:6">
      <c r="F1678">
        <v>13850</v>
      </c>
    </row>
    <row r="1679" spans="6:6">
      <c r="F1679">
        <v>13851</v>
      </c>
    </row>
    <row r="1680" spans="6:6">
      <c r="F1680">
        <v>13856</v>
      </c>
    </row>
    <row r="1681" spans="6:6">
      <c r="F1681">
        <v>13859</v>
      </c>
    </row>
    <row r="1682" spans="6:6">
      <c r="F1682">
        <v>13860</v>
      </c>
    </row>
    <row r="1683" spans="6:6">
      <c r="F1683">
        <v>13861</v>
      </c>
    </row>
    <row r="1684" spans="6:6">
      <c r="F1684">
        <v>13862</v>
      </c>
    </row>
    <row r="1685" spans="6:6">
      <c r="F1685">
        <v>13863</v>
      </c>
    </row>
    <row r="1686" spans="6:6">
      <c r="F1686">
        <v>13864</v>
      </c>
    </row>
    <row r="1687" spans="6:6">
      <c r="F1687">
        <v>13865</v>
      </c>
    </row>
    <row r="1688" spans="6:6">
      <c r="F1688">
        <v>13901</v>
      </c>
    </row>
    <row r="1689" spans="6:6">
      <c r="F1689">
        <v>13902</v>
      </c>
    </row>
    <row r="1690" spans="6:6">
      <c r="F1690">
        <v>13903</v>
      </c>
    </row>
    <row r="1691" spans="6:6">
      <c r="F1691">
        <v>13904</v>
      </c>
    </row>
    <row r="1692" spans="6:6">
      <c r="F1692">
        <v>13905</v>
      </c>
    </row>
    <row r="1693" spans="6:6">
      <c r="F1693">
        <v>14001</v>
      </c>
    </row>
    <row r="1694" spans="6:6">
      <c r="F1694">
        <v>14004</v>
      </c>
    </row>
    <row r="1695" spans="6:6">
      <c r="F1695">
        <v>14005</v>
      </c>
    </row>
    <row r="1696" spans="6:6">
      <c r="F1696">
        <v>14006</v>
      </c>
    </row>
    <row r="1697" spans="6:6">
      <c r="F1697">
        <v>14008</v>
      </c>
    </row>
    <row r="1698" spans="6:6">
      <c r="F1698">
        <v>14009</v>
      </c>
    </row>
    <row r="1699" spans="6:6">
      <c r="F1699">
        <v>14010</v>
      </c>
    </row>
    <row r="1700" spans="6:6">
      <c r="F1700">
        <v>14011</v>
      </c>
    </row>
    <row r="1701" spans="6:6">
      <c r="F1701">
        <v>14012</v>
      </c>
    </row>
    <row r="1702" spans="6:6">
      <c r="F1702">
        <v>14013</v>
      </c>
    </row>
    <row r="1703" spans="6:6">
      <c r="F1703">
        <v>14020</v>
      </c>
    </row>
    <row r="1704" spans="6:6">
      <c r="F1704">
        <v>14021</v>
      </c>
    </row>
    <row r="1705" spans="6:6">
      <c r="F1705">
        <v>14024</v>
      </c>
    </row>
    <row r="1706" spans="6:6">
      <c r="F1706">
        <v>14025</v>
      </c>
    </row>
    <row r="1707" spans="6:6">
      <c r="F1707">
        <v>14026</v>
      </c>
    </row>
    <row r="1708" spans="6:6">
      <c r="F1708">
        <v>14027</v>
      </c>
    </row>
    <row r="1709" spans="6:6">
      <c r="F1709">
        <v>14028</v>
      </c>
    </row>
    <row r="1710" spans="6:6">
      <c r="F1710">
        <v>14029</v>
      </c>
    </row>
    <row r="1711" spans="6:6">
      <c r="F1711">
        <v>14030</v>
      </c>
    </row>
    <row r="1712" spans="6:6">
      <c r="F1712">
        <v>14031</v>
      </c>
    </row>
    <row r="1713" spans="6:6">
      <c r="F1713">
        <v>14032</v>
      </c>
    </row>
    <row r="1714" spans="6:6">
      <c r="F1714">
        <v>14033</v>
      </c>
    </row>
    <row r="1715" spans="6:6">
      <c r="F1715">
        <v>14034</v>
      </c>
    </row>
    <row r="1716" spans="6:6">
      <c r="F1716">
        <v>14035</v>
      </c>
    </row>
    <row r="1717" spans="6:6">
      <c r="F1717">
        <v>14036</v>
      </c>
    </row>
    <row r="1718" spans="6:6">
      <c r="F1718">
        <v>14037</v>
      </c>
    </row>
    <row r="1719" spans="6:6">
      <c r="F1719">
        <v>14038</v>
      </c>
    </row>
    <row r="1720" spans="6:6">
      <c r="F1720">
        <v>14039</v>
      </c>
    </row>
    <row r="1721" spans="6:6">
      <c r="F1721">
        <v>14040</v>
      </c>
    </row>
    <row r="1722" spans="6:6">
      <c r="F1722">
        <v>14041</v>
      </c>
    </row>
    <row r="1723" spans="6:6">
      <c r="F1723">
        <v>14042</v>
      </c>
    </row>
    <row r="1724" spans="6:6">
      <c r="F1724">
        <v>14043</v>
      </c>
    </row>
    <row r="1725" spans="6:6">
      <c r="F1725">
        <v>14047</v>
      </c>
    </row>
    <row r="1726" spans="6:6">
      <c r="F1726">
        <v>14048</v>
      </c>
    </row>
    <row r="1727" spans="6:6">
      <c r="F1727">
        <v>14051</v>
      </c>
    </row>
    <row r="1728" spans="6:6">
      <c r="F1728">
        <v>14052</v>
      </c>
    </row>
    <row r="1729" spans="6:6">
      <c r="F1729">
        <v>14054</v>
      </c>
    </row>
    <row r="1730" spans="6:6">
      <c r="F1730">
        <v>14055</v>
      </c>
    </row>
    <row r="1731" spans="6:6">
      <c r="F1731">
        <v>14056</v>
      </c>
    </row>
    <row r="1732" spans="6:6">
      <c r="F1732">
        <v>14057</v>
      </c>
    </row>
    <row r="1733" spans="6:6">
      <c r="F1733">
        <v>14058</v>
      </c>
    </row>
    <row r="1734" spans="6:6">
      <c r="F1734">
        <v>14059</v>
      </c>
    </row>
    <row r="1735" spans="6:6">
      <c r="F1735">
        <v>14060</v>
      </c>
    </row>
    <row r="1736" spans="6:6">
      <c r="F1736">
        <v>14061</v>
      </c>
    </row>
    <row r="1737" spans="6:6">
      <c r="F1737">
        <v>14062</v>
      </c>
    </row>
    <row r="1738" spans="6:6">
      <c r="F1738">
        <v>14063</v>
      </c>
    </row>
    <row r="1739" spans="6:6">
      <c r="F1739">
        <v>14065</v>
      </c>
    </row>
    <row r="1740" spans="6:6">
      <c r="F1740">
        <v>14066</v>
      </c>
    </row>
    <row r="1741" spans="6:6">
      <c r="F1741">
        <v>14067</v>
      </c>
    </row>
    <row r="1742" spans="6:6">
      <c r="F1742">
        <v>14068</v>
      </c>
    </row>
    <row r="1743" spans="6:6">
      <c r="F1743">
        <v>14069</v>
      </c>
    </row>
    <row r="1744" spans="6:6">
      <c r="F1744">
        <v>14070</v>
      </c>
    </row>
    <row r="1745" spans="6:6">
      <c r="F1745">
        <v>14072</v>
      </c>
    </row>
    <row r="1746" spans="6:6">
      <c r="F1746">
        <v>14075</v>
      </c>
    </row>
    <row r="1747" spans="6:6">
      <c r="F1747">
        <v>14080</v>
      </c>
    </row>
    <row r="1748" spans="6:6">
      <c r="F1748">
        <v>14081</v>
      </c>
    </row>
    <row r="1749" spans="6:6">
      <c r="F1749">
        <v>14082</v>
      </c>
    </row>
    <row r="1750" spans="6:6">
      <c r="F1750">
        <v>14083</v>
      </c>
    </row>
    <row r="1751" spans="6:6">
      <c r="F1751">
        <v>14085</v>
      </c>
    </row>
    <row r="1752" spans="6:6">
      <c r="F1752">
        <v>14086</v>
      </c>
    </row>
    <row r="1753" spans="6:6">
      <c r="F1753">
        <v>14091</v>
      </c>
    </row>
    <row r="1754" spans="6:6">
      <c r="F1754">
        <v>14092</v>
      </c>
    </row>
    <row r="1755" spans="6:6">
      <c r="F1755">
        <v>14094</v>
      </c>
    </row>
    <row r="1756" spans="6:6">
      <c r="F1756">
        <v>14095</v>
      </c>
    </row>
    <row r="1757" spans="6:6">
      <c r="F1757">
        <v>14098</v>
      </c>
    </row>
    <row r="1758" spans="6:6">
      <c r="F1758">
        <v>14101</v>
      </c>
    </row>
    <row r="1759" spans="6:6">
      <c r="F1759">
        <v>14102</v>
      </c>
    </row>
    <row r="1760" spans="6:6">
      <c r="F1760">
        <v>14103</v>
      </c>
    </row>
    <row r="1761" spans="6:6">
      <c r="F1761">
        <v>14105</v>
      </c>
    </row>
    <row r="1762" spans="6:6">
      <c r="F1762">
        <v>14107</v>
      </c>
    </row>
    <row r="1763" spans="6:6">
      <c r="F1763">
        <v>14108</v>
      </c>
    </row>
    <row r="1764" spans="6:6">
      <c r="F1764">
        <v>14109</v>
      </c>
    </row>
    <row r="1765" spans="6:6">
      <c r="F1765">
        <v>14110</v>
      </c>
    </row>
    <row r="1766" spans="6:6">
      <c r="F1766">
        <v>14111</v>
      </c>
    </row>
    <row r="1767" spans="6:6">
      <c r="F1767">
        <v>14112</v>
      </c>
    </row>
    <row r="1768" spans="6:6">
      <c r="F1768">
        <v>14113</v>
      </c>
    </row>
    <row r="1769" spans="6:6">
      <c r="F1769">
        <v>14120</v>
      </c>
    </row>
    <row r="1770" spans="6:6">
      <c r="F1770">
        <v>14125</v>
      </c>
    </row>
    <row r="1771" spans="6:6">
      <c r="F1771">
        <v>14126</v>
      </c>
    </row>
    <row r="1772" spans="6:6">
      <c r="F1772">
        <v>14127</v>
      </c>
    </row>
    <row r="1773" spans="6:6">
      <c r="F1773">
        <v>14129</v>
      </c>
    </row>
    <row r="1774" spans="6:6">
      <c r="F1774">
        <v>14130</v>
      </c>
    </row>
    <row r="1775" spans="6:6">
      <c r="F1775">
        <v>14131</v>
      </c>
    </row>
    <row r="1776" spans="6:6">
      <c r="F1776">
        <v>14132</v>
      </c>
    </row>
    <row r="1777" spans="6:6">
      <c r="F1777">
        <v>14133</v>
      </c>
    </row>
    <row r="1778" spans="6:6">
      <c r="F1778">
        <v>14134</v>
      </c>
    </row>
    <row r="1779" spans="6:6">
      <c r="F1779">
        <v>14135</v>
      </c>
    </row>
    <row r="1780" spans="6:6">
      <c r="F1780">
        <v>14136</v>
      </c>
    </row>
    <row r="1781" spans="6:6">
      <c r="F1781">
        <v>14138</v>
      </c>
    </row>
    <row r="1782" spans="6:6">
      <c r="F1782">
        <v>14139</v>
      </c>
    </row>
    <row r="1783" spans="6:6">
      <c r="F1783">
        <v>14140</v>
      </c>
    </row>
    <row r="1784" spans="6:6">
      <c r="F1784">
        <v>14141</v>
      </c>
    </row>
    <row r="1785" spans="6:6">
      <c r="F1785">
        <v>14143</v>
      </c>
    </row>
    <row r="1786" spans="6:6">
      <c r="F1786">
        <v>14144</v>
      </c>
    </row>
    <row r="1787" spans="6:6">
      <c r="F1787">
        <v>14145</v>
      </c>
    </row>
    <row r="1788" spans="6:6">
      <c r="F1788">
        <v>14150</v>
      </c>
    </row>
    <row r="1789" spans="6:6">
      <c r="F1789">
        <v>14151</v>
      </c>
    </row>
    <row r="1790" spans="6:6">
      <c r="F1790">
        <v>14166</v>
      </c>
    </row>
    <row r="1791" spans="6:6">
      <c r="F1791">
        <v>14167</v>
      </c>
    </row>
    <row r="1792" spans="6:6">
      <c r="F1792">
        <v>14168</v>
      </c>
    </row>
    <row r="1793" spans="6:6">
      <c r="F1793">
        <v>14169</v>
      </c>
    </row>
    <row r="1794" spans="6:6">
      <c r="F1794">
        <v>14170</v>
      </c>
    </row>
    <row r="1795" spans="6:6">
      <c r="F1795">
        <v>14171</v>
      </c>
    </row>
    <row r="1796" spans="6:6">
      <c r="F1796">
        <v>14172</v>
      </c>
    </row>
    <row r="1797" spans="6:6">
      <c r="F1797">
        <v>14173</v>
      </c>
    </row>
    <row r="1798" spans="6:6">
      <c r="F1798">
        <v>14174</v>
      </c>
    </row>
    <row r="1799" spans="6:6">
      <c r="F1799">
        <v>14201</v>
      </c>
    </row>
    <row r="1800" spans="6:6">
      <c r="F1800">
        <v>14202</v>
      </c>
    </row>
    <row r="1801" spans="6:6">
      <c r="F1801">
        <v>14203</v>
      </c>
    </row>
    <row r="1802" spans="6:6">
      <c r="F1802">
        <v>14204</v>
      </c>
    </row>
    <row r="1803" spans="6:6">
      <c r="F1803">
        <v>14205</v>
      </c>
    </row>
    <row r="1804" spans="6:6">
      <c r="F1804">
        <v>14206</v>
      </c>
    </row>
    <row r="1805" spans="6:6">
      <c r="F1805">
        <v>14207</v>
      </c>
    </row>
    <row r="1806" spans="6:6">
      <c r="F1806">
        <v>14208</v>
      </c>
    </row>
    <row r="1807" spans="6:6">
      <c r="F1807">
        <v>14209</v>
      </c>
    </row>
    <row r="1808" spans="6:6">
      <c r="F1808">
        <v>14210</v>
      </c>
    </row>
    <row r="1809" spans="6:6">
      <c r="F1809">
        <v>14211</v>
      </c>
    </row>
    <row r="1810" spans="6:6">
      <c r="F1810">
        <v>14212</v>
      </c>
    </row>
    <row r="1811" spans="6:6">
      <c r="F1811">
        <v>14213</v>
      </c>
    </row>
    <row r="1812" spans="6:6">
      <c r="F1812">
        <v>14214</v>
      </c>
    </row>
    <row r="1813" spans="6:6">
      <c r="F1813">
        <v>14215</v>
      </c>
    </row>
    <row r="1814" spans="6:6">
      <c r="F1814">
        <v>14216</v>
      </c>
    </row>
    <row r="1815" spans="6:6">
      <c r="F1815">
        <v>14217</v>
      </c>
    </row>
    <row r="1816" spans="6:6">
      <c r="F1816">
        <v>14218</v>
      </c>
    </row>
    <row r="1817" spans="6:6">
      <c r="F1817">
        <v>14219</v>
      </c>
    </row>
    <row r="1818" spans="6:6">
      <c r="F1818">
        <v>14220</v>
      </c>
    </row>
    <row r="1819" spans="6:6">
      <c r="F1819">
        <v>14221</v>
      </c>
    </row>
    <row r="1820" spans="6:6">
      <c r="F1820">
        <v>14222</v>
      </c>
    </row>
    <row r="1821" spans="6:6">
      <c r="F1821">
        <v>14223</v>
      </c>
    </row>
    <row r="1822" spans="6:6">
      <c r="F1822">
        <v>14224</v>
      </c>
    </row>
    <row r="1823" spans="6:6">
      <c r="F1823">
        <v>14225</v>
      </c>
    </row>
    <row r="1824" spans="6:6">
      <c r="F1824">
        <v>14226</v>
      </c>
    </row>
    <row r="1825" spans="6:6">
      <c r="F1825">
        <v>14227</v>
      </c>
    </row>
    <row r="1826" spans="6:6">
      <c r="F1826">
        <v>14228</v>
      </c>
    </row>
    <row r="1827" spans="6:6">
      <c r="F1827">
        <v>14231</v>
      </c>
    </row>
    <row r="1828" spans="6:6">
      <c r="F1828">
        <v>14233</v>
      </c>
    </row>
    <row r="1829" spans="6:6">
      <c r="F1829">
        <v>14240</v>
      </c>
    </row>
    <row r="1830" spans="6:6">
      <c r="F1830">
        <v>14241</v>
      </c>
    </row>
    <row r="1831" spans="6:6">
      <c r="F1831">
        <v>14260</v>
      </c>
    </row>
    <row r="1832" spans="6:6">
      <c r="F1832">
        <v>14261</v>
      </c>
    </row>
    <row r="1833" spans="6:6">
      <c r="F1833">
        <v>14263</v>
      </c>
    </row>
    <row r="1834" spans="6:6">
      <c r="F1834">
        <v>14264</v>
      </c>
    </row>
    <row r="1835" spans="6:6">
      <c r="F1835">
        <v>14265</v>
      </c>
    </row>
    <row r="1836" spans="6:6">
      <c r="F1836">
        <v>14267</v>
      </c>
    </row>
    <row r="1837" spans="6:6">
      <c r="F1837">
        <v>14269</v>
      </c>
    </row>
    <row r="1838" spans="6:6">
      <c r="F1838">
        <v>14270</v>
      </c>
    </row>
    <row r="1839" spans="6:6">
      <c r="F1839">
        <v>14272</v>
      </c>
    </row>
    <row r="1840" spans="6:6">
      <c r="F1840">
        <v>14273</v>
      </c>
    </row>
    <row r="1841" spans="6:6">
      <c r="F1841">
        <v>14276</v>
      </c>
    </row>
    <row r="1842" spans="6:6">
      <c r="F1842">
        <v>14280</v>
      </c>
    </row>
    <row r="1843" spans="6:6">
      <c r="F1843">
        <v>14301</v>
      </c>
    </row>
    <row r="1844" spans="6:6">
      <c r="F1844">
        <v>14302</v>
      </c>
    </row>
    <row r="1845" spans="6:6">
      <c r="F1845">
        <v>14303</v>
      </c>
    </row>
    <row r="1846" spans="6:6">
      <c r="F1846">
        <v>14304</v>
      </c>
    </row>
    <row r="1847" spans="6:6">
      <c r="F1847">
        <v>14305</v>
      </c>
    </row>
    <row r="1848" spans="6:6">
      <c r="F1848">
        <v>14410</v>
      </c>
    </row>
    <row r="1849" spans="6:6">
      <c r="F1849">
        <v>14411</v>
      </c>
    </row>
    <row r="1850" spans="6:6">
      <c r="F1850">
        <v>14413</v>
      </c>
    </row>
    <row r="1851" spans="6:6">
      <c r="F1851">
        <v>14414</v>
      </c>
    </row>
    <row r="1852" spans="6:6">
      <c r="F1852">
        <v>14415</v>
      </c>
    </row>
    <row r="1853" spans="6:6">
      <c r="F1853">
        <v>14416</v>
      </c>
    </row>
    <row r="1854" spans="6:6">
      <c r="F1854">
        <v>14418</v>
      </c>
    </row>
    <row r="1855" spans="6:6">
      <c r="F1855">
        <v>14420</v>
      </c>
    </row>
    <row r="1856" spans="6:6">
      <c r="F1856">
        <v>14422</v>
      </c>
    </row>
    <row r="1857" spans="6:6">
      <c r="F1857">
        <v>14423</v>
      </c>
    </row>
    <row r="1858" spans="6:6">
      <c r="F1858">
        <v>14424</v>
      </c>
    </row>
    <row r="1859" spans="6:6">
      <c r="F1859">
        <v>14425</v>
      </c>
    </row>
    <row r="1860" spans="6:6">
      <c r="F1860">
        <v>14427</v>
      </c>
    </row>
    <row r="1861" spans="6:6">
      <c r="F1861">
        <v>14428</v>
      </c>
    </row>
    <row r="1862" spans="6:6">
      <c r="F1862">
        <v>14429</v>
      </c>
    </row>
    <row r="1863" spans="6:6">
      <c r="F1863">
        <v>14430</v>
      </c>
    </row>
    <row r="1864" spans="6:6">
      <c r="F1864">
        <v>14432</v>
      </c>
    </row>
    <row r="1865" spans="6:6">
      <c r="F1865">
        <v>14433</v>
      </c>
    </row>
    <row r="1866" spans="6:6">
      <c r="F1866">
        <v>14435</v>
      </c>
    </row>
    <row r="1867" spans="6:6">
      <c r="F1867">
        <v>14437</v>
      </c>
    </row>
    <row r="1868" spans="6:6">
      <c r="F1868">
        <v>14441</v>
      </c>
    </row>
    <row r="1869" spans="6:6">
      <c r="F1869">
        <v>14443</v>
      </c>
    </row>
    <row r="1870" spans="6:6">
      <c r="F1870">
        <v>14445</v>
      </c>
    </row>
    <row r="1871" spans="6:6">
      <c r="F1871">
        <v>14449</v>
      </c>
    </row>
    <row r="1872" spans="6:6">
      <c r="F1872">
        <v>14450</v>
      </c>
    </row>
    <row r="1873" spans="6:6">
      <c r="F1873">
        <v>14452</v>
      </c>
    </row>
    <row r="1874" spans="6:6">
      <c r="F1874">
        <v>14453</v>
      </c>
    </row>
    <row r="1875" spans="6:6">
      <c r="F1875">
        <v>14454</v>
      </c>
    </row>
    <row r="1876" spans="6:6">
      <c r="F1876">
        <v>14456</v>
      </c>
    </row>
    <row r="1877" spans="6:6">
      <c r="F1877">
        <v>14461</v>
      </c>
    </row>
    <row r="1878" spans="6:6">
      <c r="F1878">
        <v>14462</v>
      </c>
    </row>
    <row r="1879" spans="6:6">
      <c r="F1879">
        <v>14463</v>
      </c>
    </row>
    <row r="1880" spans="6:6">
      <c r="F1880">
        <v>14464</v>
      </c>
    </row>
    <row r="1881" spans="6:6">
      <c r="F1881">
        <v>14466</v>
      </c>
    </row>
    <row r="1882" spans="6:6">
      <c r="F1882">
        <v>14467</v>
      </c>
    </row>
    <row r="1883" spans="6:6">
      <c r="F1883">
        <v>14468</v>
      </c>
    </row>
    <row r="1884" spans="6:6">
      <c r="F1884">
        <v>14469</v>
      </c>
    </row>
    <row r="1885" spans="6:6">
      <c r="F1885">
        <v>14470</v>
      </c>
    </row>
    <row r="1886" spans="6:6">
      <c r="F1886">
        <v>14471</v>
      </c>
    </row>
    <row r="1887" spans="6:6">
      <c r="F1887">
        <v>14472</v>
      </c>
    </row>
    <row r="1888" spans="6:6">
      <c r="F1888">
        <v>14475</v>
      </c>
    </row>
    <row r="1889" spans="6:6">
      <c r="F1889">
        <v>14476</v>
      </c>
    </row>
    <row r="1890" spans="6:6">
      <c r="F1890">
        <v>14477</v>
      </c>
    </row>
    <row r="1891" spans="6:6">
      <c r="F1891">
        <v>14478</v>
      </c>
    </row>
    <row r="1892" spans="6:6">
      <c r="F1892">
        <v>14479</v>
      </c>
    </row>
    <row r="1893" spans="6:6">
      <c r="F1893">
        <v>14480</v>
      </c>
    </row>
    <row r="1894" spans="6:6">
      <c r="F1894">
        <v>14481</v>
      </c>
    </row>
    <row r="1895" spans="6:6">
      <c r="F1895">
        <v>14482</v>
      </c>
    </row>
    <row r="1896" spans="6:6">
      <c r="F1896">
        <v>14485</v>
      </c>
    </row>
    <row r="1897" spans="6:6">
      <c r="F1897">
        <v>14486</v>
      </c>
    </row>
    <row r="1898" spans="6:6">
      <c r="F1898">
        <v>14487</v>
      </c>
    </row>
    <row r="1899" spans="6:6">
      <c r="F1899">
        <v>14488</v>
      </c>
    </row>
    <row r="1900" spans="6:6">
      <c r="F1900">
        <v>14489</v>
      </c>
    </row>
    <row r="1901" spans="6:6">
      <c r="F1901">
        <v>14502</v>
      </c>
    </row>
    <row r="1902" spans="6:6">
      <c r="F1902">
        <v>14504</v>
      </c>
    </row>
    <row r="1903" spans="6:6">
      <c r="F1903">
        <v>14505</v>
      </c>
    </row>
    <row r="1904" spans="6:6">
      <c r="F1904">
        <v>14506</v>
      </c>
    </row>
    <row r="1905" spans="6:6">
      <c r="F1905">
        <v>14507</v>
      </c>
    </row>
    <row r="1906" spans="6:6">
      <c r="F1906">
        <v>14508</v>
      </c>
    </row>
    <row r="1907" spans="6:6">
      <c r="F1907">
        <v>14510</v>
      </c>
    </row>
    <row r="1908" spans="6:6">
      <c r="F1908">
        <v>14511</v>
      </c>
    </row>
    <row r="1909" spans="6:6">
      <c r="F1909">
        <v>14512</v>
      </c>
    </row>
    <row r="1910" spans="6:6">
      <c r="F1910">
        <v>14513</v>
      </c>
    </row>
    <row r="1911" spans="6:6">
      <c r="F1911">
        <v>14514</v>
      </c>
    </row>
    <row r="1912" spans="6:6">
      <c r="F1912">
        <v>14515</v>
      </c>
    </row>
    <row r="1913" spans="6:6">
      <c r="F1913">
        <v>14516</v>
      </c>
    </row>
    <row r="1914" spans="6:6">
      <c r="F1914">
        <v>14517</v>
      </c>
    </row>
    <row r="1915" spans="6:6">
      <c r="F1915">
        <v>14518</v>
      </c>
    </row>
    <row r="1916" spans="6:6">
      <c r="F1916">
        <v>14519</v>
      </c>
    </row>
    <row r="1917" spans="6:6">
      <c r="F1917">
        <v>14520</v>
      </c>
    </row>
    <row r="1918" spans="6:6">
      <c r="F1918">
        <v>14521</v>
      </c>
    </row>
    <row r="1919" spans="6:6">
      <c r="F1919">
        <v>14522</v>
      </c>
    </row>
    <row r="1920" spans="6:6">
      <c r="F1920">
        <v>14525</v>
      </c>
    </row>
    <row r="1921" spans="6:6">
      <c r="F1921">
        <v>14526</v>
      </c>
    </row>
    <row r="1922" spans="6:6">
      <c r="F1922">
        <v>14527</v>
      </c>
    </row>
    <row r="1923" spans="6:6">
      <c r="F1923">
        <v>14529</v>
      </c>
    </row>
    <row r="1924" spans="6:6">
      <c r="F1924">
        <v>14530</v>
      </c>
    </row>
    <row r="1925" spans="6:6">
      <c r="F1925">
        <v>14532</v>
      </c>
    </row>
    <row r="1926" spans="6:6">
      <c r="F1926">
        <v>14533</v>
      </c>
    </row>
    <row r="1927" spans="6:6">
      <c r="F1927">
        <v>14534</v>
      </c>
    </row>
    <row r="1928" spans="6:6">
      <c r="F1928">
        <v>14536</v>
      </c>
    </row>
    <row r="1929" spans="6:6">
      <c r="F1929">
        <v>14537</v>
      </c>
    </row>
    <row r="1930" spans="6:6">
      <c r="F1930">
        <v>14538</v>
      </c>
    </row>
    <row r="1931" spans="6:6">
      <c r="F1931">
        <v>14539</v>
      </c>
    </row>
    <row r="1932" spans="6:6">
      <c r="F1932">
        <v>14541</v>
      </c>
    </row>
    <row r="1933" spans="6:6">
      <c r="F1933">
        <v>14542</v>
      </c>
    </row>
    <row r="1934" spans="6:6">
      <c r="F1934">
        <v>14543</v>
      </c>
    </row>
    <row r="1935" spans="6:6">
      <c r="F1935">
        <v>14544</v>
      </c>
    </row>
    <row r="1936" spans="6:6">
      <c r="F1936">
        <v>14545</v>
      </c>
    </row>
    <row r="1937" spans="6:6">
      <c r="F1937">
        <v>14546</v>
      </c>
    </row>
    <row r="1938" spans="6:6">
      <c r="F1938">
        <v>14547</v>
      </c>
    </row>
    <row r="1939" spans="6:6">
      <c r="F1939">
        <v>14548</v>
      </c>
    </row>
    <row r="1940" spans="6:6">
      <c r="F1940">
        <v>14549</v>
      </c>
    </row>
    <row r="1941" spans="6:6">
      <c r="F1941">
        <v>14550</v>
      </c>
    </row>
    <row r="1942" spans="6:6">
      <c r="F1942">
        <v>14551</v>
      </c>
    </row>
    <row r="1943" spans="6:6">
      <c r="F1943">
        <v>14555</v>
      </c>
    </row>
    <row r="1944" spans="6:6">
      <c r="F1944">
        <v>14556</v>
      </c>
    </row>
    <row r="1945" spans="6:6">
      <c r="F1945">
        <v>14557</v>
      </c>
    </row>
    <row r="1946" spans="6:6">
      <c r="F1946">
        <v>14558</v>
      </c>
    </row>
    <row r="1947" spans="6:6">
      <c r="F1947">
        <v>14559</v>
      </c>
    </row>
    <row r="1948" spans="6:6">
      <c r="F1948">
        <v>14560</v>
      </c>
    </row>
    <row r="1949" spans="6:6">
      <c r="F1949">
        <v>14561</v>
      </c>
    </row>
    <row r="1950" spans="6:6">
      <c r="F1950">
        <v>14563</v>
      </c>
    </row>
    <row r="1951" spans="6:6">
      <c r="F1951">
        <v>14564</v>
      </c>
    </row>
    <row r="1952" spans="6:6">
      <c r="F1952">
        <v>14568</v>
      </c>
    </row>
    <row r="1953" spans="6:6">
      <c r="F1953">
        <v>14569</v>
      </c>
    </row>
    <row r="1954" spans="6:6">
      <c r="F1954">
        <v>14571</v>
      </c>
    </row>
    <row r="1955" spans="6:6">
      <c r="F1955">
        <v>14572</v>
      </c>
    </row>
    <row r="1956" spans="6:6">
      <c r="F1956">
        <v>14580</v>
      </c>
    </row>
    <row r="1957" spans="6:6">
      <c r="F1957">
        <v>14585</v>
      </c>
    </row>
    <row r="1958" spans="6:6">
      <c r="F1958">
        <v>14586</v>
      </c>
    </row>
    <row r="1959" spans="6:6">
      <c r="F1959">
        <v>14588</v>
      </c>
    </row>
    <row r="1960" spans="6:6">
      <c r="F1960">
        <v>14589</v>
      </c>
    </row>
    <row r="1961" spans="6:6">
      <c r="F1961">
        <v>14590</v>
      </c>
    </row>
    <row r="1962" spans="6:6">
      <c r="F1962">
        <v>14591</v>
      </c>
    </row>
    <row r="1963" spans="6:6">
      <c r="F1963">
        <v>14592</v>
      </c>
    </row>
    <row r="1964" spans="6:6">
      <c r="F1964">
        <v>14602</v>
      </c>
    </row>
    <row r="1965" spans="6:6">
      <c r="F1965">
        <v>14603</v>
      </c>
    </row>
    <row r="1966" spans="6:6">
      <c r="F1966">
        <v>14604</v>
      </c>
    </row>
    <row r="1967" spans="6:6">
      <c r="F1967">
        <v>14605</v>
      </c>
    </row>
    <row r="1968" spans="6:6">
      <c r="F1968">
        <v>14606</v>
      </c>
    </row>
    <row r="1969" spans="6:6">
      <c r="F1969">
        <v>14607</v>
      </c>
    </row>
    <row r="1970" spans="6:6">
      <c r="F1970">
        <v>14608</v>
      </c>
    </row>
    <row r="1971" spans="6:6">
      <c r="F1971">
        <v>14609</v>
      </c>
    </row>
    <row r="1972" spans="6:6">
      <c r="F1972">
        <v>14610</v>
      </c>
    </row>
    <row r="1973" spans="6:6">
      <c r="F1973">
        <v>14611</v>
      </c>
    </row>
    <row r="1974" spans="6:6">
      <c r="F1974">
        <v>14612</v>
      </c>
    </row>
    <row r="1975" spans="6:6">
      <c r="F1975">
        <v>14613</v>
      </c>
    </row>
    <row r="1976" spans="6:6">
      <c r="F1976">
        <v>14614</v>
      </c>
    </row>
    <row r="1977" spans="6:6">
      <c r="F1977">
        <v>14615</v>
      </c>
    </row>
    <row r="1978" spans="6:6">
      <c r="F1978">
        <v>14616</v>
      </c>
    </row>
    <row r="1979" spans="6:6">
      <c r="F1979">
        <v>14617</v>
      </c>
    </row>
    <row r="1980" spans="6:6">
      <c r="F1980">
        <v>14618</v>
      </c>
    </row>
    <row r="1981" spans="6:6">
      <c r="F1981">
        <v>14619</v>
      </c>
    </row>
    <row r="1982" spans="6:6">
      <c r="F1982">
        <v>14620</v>
      </c>
    </row>
    <row r="1983" spans="6:6">
      <c r="F1983">
        <v>14621</v>
      </c>
    </row>
    <row r="1984" spans="6:6">
      <c r="F1984">
        <v>14622</v>
      </c>
    </row>
    <row r="1985" spans="6:6">
      <c r="F1985">
        <v>14623</v>
      </c>
    </row>
    <row r="1986" spans="6:6">
      <c r="F1986">
        <v>14624</v>
      </c>
    </row>
    <row r="1987" spans="6:6">
      <c r="F1987">
        <v>14625</v>
      </c>
    </row>
    <row r="1988" spans="6:6">
      <c r="F1988">
        <v>14626</v>
      </c>
    </row>
    <row r="1989" spans="6:6">
      <c r="F1989">
        <v>14627</v>
      </c>
    </row>
    <row r="1990" spans="6:6">
      <c r="F1990">
        <v>14638</v>
      </c>
    </row>
    <row r="1991" spans="6:6">
      <c r="F1991">
        <v>14639</v>
      </c>
    </row>
    <row r="1992" spans="6:6">
      <c r="F1992">
        <v>14642</v>
      </c>
    </row>
    <row r="1993" spans="6:6">
      <c r="F1993">
        <v>14643</v>
      </c>
    </row>
    <row r="1994" spans="6:6">
      <c r="F1994">
        <v>14644</v>
      </c>
    </row>
    <row r="1995" spans="6:6">
      <c r="F1995">
        <v>14646</v>
      </c>
    </row>
    <row r="1996" spans="6:6">
      <c r="F1996">
        <v>14647</v>
      </c>
    </row>
    <row r="1997" spans="6:6">
      <c r="F1997">
        <v>14649</v>
      </c>
    </row>
    <row r="1998" spans="6:6">
      <c r="F1998">
        <v>14650</v>
      </c>
    </row>
    <row r="1999" spans="6:6">
      <c r="F1999">
        <v>14651</v>
      </c>
    </row>
    <row r="2000" spans="6:6">
      <c r="F2000">
        <v>14652</v>
      </c>
    </row>
    <row r="2001" spans="6:6">
      <c r="F2001">
        <v>14653</v>
      </c>
    </row>
    <row r="2002" spans="6:6">
      <c r="F2002">
        <v>14692</v>
      </c>
    </row>
    <row r="2003" spans="6:6">
      <c r="F2003">
        <v>14694</v>
      </c>
    </row>
    <row r="2004" spans="6:6">
      <c r="F2004">
        <v>14701</v>
      </c>
    </row>
    <row r="2005" spans="6:6">
      <c r="F2005">
        <v>14702</v>
      </c>
    </row>
    <row r="2006" spans="6:6">
      <c r="F2006">
        <v>14706</v>
      </c>
    </row>
    <row r="2007" spans="6:6">
      <c r="F2007">
        <v>14707</v>
      </c>
    </row>
    <row r="2008" spans="6:6">
      <c r="F2008">
        <v>14708</v>
      </c>
    </row>
    <row r="2009" spans="6:6">
      <c r="F2009">
        <v>14709</v>
      </c>
    </row>
    <row r="2010" spans="6:6">
      <c r="F2010">
        <v>14710</v>
      </c>
    </row>
    <row r="2011" spans="6:6">
      <c r="F2011">
        <v>14711</v>
      </c>
    </row>
    <row r="2012" spans="6:6">
      <c r="F2012">
        <v>14712</v>
      </c>
    </row>
    <row r="2013" spans="6:6">
      <c r="F2013">
        <v>14714</v>
      </c>
    </row>
    <row r="2014" spans="6:6">
      <c r="F2014">
        <v>14715</v>
      </c>
    </row>
    <row r="2015" spans="6:6">
      <c r="F2015">
        <v>14716</v>
      </c>
    </row>
    <row r="2016" spans="6:6">
      <c r="F2016">
        <v>14717</v>
      </c>
    </row>
    <row r="2017" spans="6:6">
      <c r="F2017">
        <v>14718</v>
      </c>
    </row>
    <row r="2018" spans="6:6">
      <c r="F2018">
        <v>14719</v>
      </c>
    </row>
    <row r="2019" spans="6:6">
      <c r="F2019">
        <v>14720</v>
      </c>
    </row>
    <row r="2020" spans="6:6">
      <c r="F2020">
        <v>14721</v>
      </c>
    </row>
    <row r="2021" spans="6:6">
      <c r="F2021">
        <v>14722</v>
      </c>
    </row>
    <row r="2022" spans="6:6">
      <c r="F2022">
        <v>14723</v>
      </c>
    </row>
    <row r="2023" spans="6:6">
      <c r="F2023">
        <v>14724</v>
      </c>
    </row>
    <row r="2024" spans="6:6">
      <c r="F2024">
        <v>14726</v>
      </c>
    </row>
    <row r="2025" spans="6:6">
      <c r="F2025">
        <v>14727</v>
      </c>
    </row>
    <row r="2026" spans="6:6">
      <c r="F2026">
        <v>14728</v>
      </c>
    </row>
    <row r="2027" spans="6:6">
      <c r="F2027">
        <v>14729</v>
      </c>
    </row>
    <row r="2028" spans="6:6">
      <c r="F2028">
        <v>14730</v>
      </c>
    </row>
    <row r="2029" spans="6:6">
      <c r="F2029">
        <v>14731</v>
      </c>
    </row>
    <row r="2030" spans="6:6">
      <c r="F2030">
        <v>14732</v>
      </c>
    </row>
    <row r="2031" spans="6:6">
      <c r="F2031">
        <v>14733</v>
      </c>
    </row>
    <row r="2032" spans="6:6">
      <c r="F2032">
        <v>14735</v>
      </c>
    </row>
    <row r="2033" spans="6:6">
      <c r="F2033">
        <v>14736</v>
      </c>
    </row>
    <row r="2034" spans="6:6">
      <c r="F2034">
        <v>14737</v>
      </c>
    </row>
    <row r="2035" spans="6:6">
      <c r="F2035">
        <v>14738</v>
      </c>
    </row>
    <row r="2036" spans="6:6">
      <c r="F2036">
        <v>14739</v>
      </c>
    </row>
    <row r="2037" spans="6:6">
      <c r="F2037">
        <v>14740</v>
      </c>
    </row>
    <row r="2038" spans="6:6">
      <c r="F2038">
        <v>14741</v>
      </c>
    </row>
    <row r="2039" spans="6:6">
      <c r="F2039">
        <v>14742</v>
      </c>
    </row>
    <row r="2040" spans="6:6">
      <c r="F2040">
        <v>14743</v>
      </c>
    </row>
    <row r="2041" spans="6:6">
      <c r="F2041">
        <v>14744</v>
      </c>
    </row>
    <row r="2042" spans="6:6">
      <c r="F2042">
        <v>14745</v>
      </c>
    </row>
    <row r="2043" spans="6:6">
      <c r="F2043">
        <v>14747</v>
      </c>
    </row>
    <row r="2044" spans="6:6">
      <c r="F2044">
        <v>14748</v>
      </c>
    </row>
    <row r="2045" spans="6:6">
      <c r="F2045">
        <v>14750</v>
      </c>
    </row>
    <row r="2046" spans="6:6">
      <c r="F2046">
        <v>14751</v>
      </c>
    </row>
    <row r="2047" spans="6:6">
      <c r="F2047">
        <v>14752</v>
      </c>
    </row>
    <row r="2048" spans="6:6">
      <c r="F2048">
        <v>14753</v>
      </c>
    </row>
    <row r="2049" spans="6:6">
      <c r="F2049">
        <v>14754</v>
      </c>
    </row>
    <row r="2050" spans="6:6">
      <c r="F2050">
        <v>14755</v>
      </c>
    </row>
    <row r="2051" spans="6:6">
      <c r="F2051">
        <v>14756</v>
      </c>
    </row>
    <row r="2052" spans="6:6">
      <c r="F2052">
        <v>14757</v>
      </c>
    </row>
    <row r="2053" spans="6:6">
      <c r="F2053">
        <v>14758</v>
      </c>
    </row>
    <row r="2054" spans="6:6">
      <c r="F2054">
        <v>14760</v>
      </c>
    </row>
    <row r="2055" spans="6:6">
      <c r="F2055">
        <v>14766</v>
      </c>
    </row>
    <row r="2056" spans="6:6">
      <c r="F2056">
        <v>14767</v>
      </c>
    </row>
    <row r="2057" spans="6:6">
      <c r="F2057">
        <v>14769</v>
      </c>
    </row>
    <row r="2058" spans="6:6">
      <c r="F2058">
        <v>14770</v>
      </c>
    </row>
    <row r="2059" spans="6:6">
      <c r="F2059">
        <v>14772</v>
      </c>
    </row>
    <row r="2060" spans="6:6">
      <c r="F2060">
        <v>14774</v>
      </c>
    </row>
    <row r="2061" spans="6:6">
      <c r="F2061">
        <v>14775</v>
      </c>
    </row>
    <row r="2062" spans="6:6">
      <c r="F2062">
        <v>14777</v>
      </c>
    </row>
    <row r="2063" spans="6:6">
      <c r="F2063">
        <v>14778</v>
      </c>
    </row>
    <row r="2064" spans="6:6">
      <c r="F2064">
        <v>14779</v>
      </c>
    </row>
    <row r="2065" spans="6:6">
      <c r="F2065">
        <v>14781</v>
      </c>
    </row>
    <row r="2066" spans="6:6">
      <c r="F2066">
        <v>14782</v>
      </c>
    </row>
    <row r="2067" spans="6:6">
      <c r="F2067">
        <v>14783</v>
      </c>
    </row>
    <row r="2068" spans="6:6">
      <c r="F2068">
        <v>14784</v>
      </c>
    </row>
    <row r="2069" spans="6:6">
      <c r="F2069">
        <v>14785</v>
      </c>
    </row>
    <row r="2070" spans="6:6">
      <c r="F2070">
        <v>14786</v>
      </c>
    </row>
    <row r="2071" spans="6:6">
      <c r="F2071">
        <v>14787</v>
      </c>
    </row>
    <row r="2072" spans="6:6">
      <c r="F2072">
        <v>14788</v>
      </c>
    </row>
    <row r="2073" spans="6:6">
      <c r="F2073">
        <v>14801</v>
      </c>
    </row>
    <row r="2074" spans="6:6">
      <c r="F2074">
        <v>14802</v>
      </c>
    </row>
    <row r="2075" spans="6:6">
      <c r="F2075">
        <v>14803</v>
      </c>
    </row>
    <row r="2076" spans="6:6">
      <c r="F2076">
        <v>14804</v>
      </c>
    </row>
    <row r="2077" spans="6:6">
      <c r="F2077">
        <v>14805</v>
      </c>
    </row>
    <row r="2078" spans="6:6">
      <c r="F2078">
        <v>14806</v>
      </c>
    </row>
    <row r="2079" spans="6:6">
      <c r="F2079">
        <v>14807</v>
      </c>
    </row>
    <row r="2080" spans="6:6">
      <c r="F2080">
        <v>14808</v>
      </c>
    </row>
    <row r="2081" spans="6:6">
      <c r="F2081">
        <v>14809</v>
      </c>
    </row>
    <row r="2082" spans="6:6">
      <c r="F2082">
        <v>14810</v>
      </c>
    </row>
    <row r="2083" spans="6:6">
      <c r="F2083">
        <v>14812</v>
      </c>
    </row>
    <row r="2084" spans="6:6">
      <c r="F2084">
        <v>14813</v>
      </c>
    </row>
    <row r="2085" spans="6:6">
      <c r="F2085">
        <v>14814</v>
      </c>
    </row>
    <row r="2086" spans="6:6">
      <c r="F2086">
        <v>14815</v>
      </c>
    </row>
    <row r="2087" spans="6:6">
      <c r="F2087">
        <v>14816</v>
      </c>
    </row>
    <row r="2088" spans="6:6">
      <c r="F2088">
        <v>14817</v>
      </c>
    </row>
    <row r="2089" spans="6:6">
      <c r="F2089">
        <v>14818</v>
      </c>
    </row>
    <row r="2090" spans="6:6">
      <c r="F2090">
        <v>14819</v>
      </c>
    </row>
    <row r="2091" spans="6:6">
      <c r="F2091">
        <v>14820</v>
      </c>
    </row>
    <row r="2092" spans="6:6">
      <c r="F2092">
        <v>14821</v>
      </c>
    </row>
    <row r="2093" spans="6:6">
      <c r="F2093">
        <v>14822</v>
      </c>
    </row>
    <row r="2094" spans="6:6">
      <c r="F2094">
        <v>14823</v>
      </c>
    </row>
    <row r="2095" spans="6:6">
      <c r="F2095">
        <v>14824</v>
      </c>
    </row>
    <row r="2096" spans="6:6">
      <c r="F2096">
        <v>14825</v>
      </c>
    </row>
    <row r="2097" spans="6:6">
      <c r="F2097">
        <v>14826</v>
      </c>
    </row>
    <row r="2098" spans="6:6">
      <c r="F2098">
        <v>14827</v>
      </c>
    </row>
    <row r="2099" spans="6:6">
      <c r="F2099">
        <v>14830</v>
      </c>
    </row>
    <row r="2100" spans="6:6">
      <c r="F2100">
        <v>14831</v>
      </c>
    </row>
    <row r="2101" spans="6:6">
      <c r="F2101">
        <v>14836</v>
      </c>
    </row>
    <row r="2102" spans="6:6">
      <c r="F2102">
        <v>14837</v>
      </c>
    </row>
    <row r="2103" spans="6:6">
      <c r="F2103">
        <v>14838</v>
      </c>
    </row>
    <row r="2104" spans="6:6">
      <c r="F2104">
        <v>14839</v>
      </c>
    </row>
    <row r="2105" spans="6:6">
      <c r="F2105">
        <v>14840</v>
      </c>
    </row>
    <row r="2106" spans="6:6">
      <c r="F2106">
        <v>14841</v>
      </c>
    </row>
    <row r="2107" spans="6:6">
      <c r="F2107">
        <v>14842</v>
      </c>
    </row>
    <row r="2108" spans="6:6">
      <c r="F2108">
        <v>14843</v>
      </c>
    </row>
    <row r="2109" spans="6:6">
      <c r="F2109">
        <v>14845</v>
      </c>
    </row>
    <row r="2110" spans="6:6">
      <c r="F2110">
        <v>14846</v>
      </c>
    </row>
    <row r="2111" spans="6:6">
      <c r="F2111">
        <v>14847</v>
      </c>
    </row>
    <row r="2112" spans="6:6">
      <c r="F2112">
        <v>14850</v>
      </c>
    </row>
    <row r="2113" spans="6:6">
      <c r="F2113">
        <v>14851</v>
      </c>
    </row>
    <row r="2114" spans="6:6">
      <c r="F2114">
        <v>14852</v>
      </c>
    </row>
    <row r="2115" spans="6:6">
      <c r="F2115">
        <v>14853</v>
      </c>
    </row>
    <row r="2116" spans="6:6">
      <c r="F2116">
        <v>14854</v>
      </c>
    </row>
    <row r="2117" spans="6:6">
      <c r="F2117">
        <v>14855</v>
      </c>
    </row>
    <row r="2118" spans="6:6">
      <c r="F2118">
        <v>14856</v>
      </c>
    </row>
    <row r="2119" spans="6:6">
      <c r="F2119">
        <v>14857</v>
      </c>
    </row>
    <row r="2120" spans="6:6">
      <c r="F2120">
        <v>14858</v>
      </c>
    </row>
    <row r="2121" spans="6:6">
      <c r="F2121">
        <v>14859</v>
      </c>
    </row>
    <row r="2122" spans="6:6">
      <c r="F2122">
        <v>14860</v>
      </c>
    </row>
    <row r="2123" spans="6:6">
      <c r="F2123">
        <v>14861</v>
      </c>
    </row>
    <row r="2124" spans="6:6">
      <c r="F2124">
        <v>14863</v>
      </c>
    </row>
    <row r="2125" spans="6:6">
      <c r="F2125">
        <v>14864</v>
      </c>
    </row>
    <row r="2126" spans="6:6">
      <c r="F2126">
        <v>14865</v>
      </c>
    </row>
    <row r="2127" spans="6:6">
      <c r="F2127">
        <v>14867</v>
      </c>
    </row>
    <row r="2128" spans="6:6">
      <c r="F2128">
        <v>14869</v>
      </c>
    </row>
    <row r="2129" spans="6:6">
      <c r="F2129">
        <v>14870</v>
      </c>
    </row>
    <row r="2130" spans="6:6">
      <c r="F2130">
        <v>14871</v>
      </c>
    </row>
    <row r="2131" spans="6:6">
      <c r="F2131">
        <v>14872</v>
      </c>
    </row>
    <row r="2132" spans="6:6">
      <c r="F2132">
        <v>14873</v>
      </c>
    </row>
    <row r="2133" spans="6:6">
      <c r="F2133">
        <v>14874</v>
      </c>
    </row>
    <row r="2134" spans="6:6">
      <c r="F2134">
        <v>14876</v>
      </c>
    </row>
    <row r="2135" spans="6:6">
      <c r="F2135">
        <v>14877</v>
      </c>
    </row>
    <row r="2136" spans="6:6">
      <c r="F2136">
        <v>14878</v>
      </c>
    </row>
    <row r="2137" spans="6:6">
      <c r="F2137">
        <v>14879</v>
      </c>
    </row>
    <row r="2138" spans="6:6">
      <c r="F2138">
        <v>14880</v>
      </c>
    </row>
    <row r="2139" spans="6:6">
      <c r="F2139">
        <v>14881</v>
      </c>
    </row>
    <row r="2140" spans="6:6">
      <c r="F2140">
        <v>14882</v>
      </c>
    </row>
    <row r="2141" spans="6:6">
      <c r="F2141">
        <v>14883</v>
      </c>
    </row>
    <row r="2142" spans="6:6">
      <c r="F2142">
        <v>14884</v>
      </c>
    </row>
    <row r="2143" spans="6:6">
      <c r="F2143">
        <v>14885</v>
      </c>
    </row>
    <row r="2144" spans="6:6">
      <c r="F2144">
        <v>14886</v>
      </c>
    </row>
    <row r="2145" spans="6:6">
      <c r="F2145">
        <v>14887</v>
      </c>
    </row>
    <row r="2146" spans="6:6">
      <c r="F2146">
        <v>14889</v>
      </c>
    </row>
    <row r="2147" spans="6:6">
      <c r="F2147">
        <v>14891</v>
      </c>
    </row>
    <row r="2148" spans="6:6">
      <c r="F2148">
        <v>14892</v>
      </c>
    </row>
    <row r="2149" spans="6:6">
      <c r="F2149">
        <v>14893</v>
      </c>
    </row>
    <row r="2150" spans="6:6">
      <c r="F2150">
        <v>14894</v>
      </c>
    </row>
    <row r="2151" spans="6:6">
      <c r="F2151">
        <v>14895</v>
      </c>
    </row>
    <row r="2152" spans="6:6">
      <c r="F2152">
        <v>14897</v>
      </c>
    </row>
    <row r="2153" spans="6:6">
      <c r="F2153">
        <v>14898</v>
      </c>
    </row>
    <row r="2154" spans="6:6">
      <c r="F2154">
        <v>14901</v>
      </c>
    </row>
    <row r="2155" spans="6:6">
      <c r="F2155">
        <v>14902</v>
      </c>
    </row>
    <row r="2156" spans="6:6">
      <c r="F2156">
        <v>14903</v>
      </c>
    </row>
    <row r="2157" spans="6:6">
      <c r="F2157">
        <v>14904</v>
      </c>
    </row>
    <row r="2158" spans="6:6">
      <c r="F2158">
        <v>14905</v>
      </c>
    </row>
  </sheetData>
  <sheetProtection algorithmName="SHA-512" hashValue="2tkHN6raMjfiEVswfBno1IG7Ewx9370L0CJhesEOsgaCODfK3dikl3/CSx++Dg9M1Ed6aC4+a2OQdf0v3+5cOA==" saltValue="0DAMV35tFF7k3LSPkQzVV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FC662D8D714247AE7D0F4E0889905A" ma:contentTypeVersion="6218" ma:contentTypeDescription="Create a new document." ma:contentTypeScope="" ma:versionID="90eed19bfa32a1deb6428123b484ea39">
  <xsd:schema xmlns:xsd="http://www.w3.org/2001/XMLSchema" xmlns:xs="http://www.w3.org/2001/XMLSchema" xmlns:p="http://schemas.microsoft.com/office/2006/metadata/properties" xmlns:ns2="238dd806-a5b7-46a5-9c55-c2d3786c84e5" xmlns:ns3="3c438a50-5dba-465d-9fb5-b3f09e836c43" targetNamespace="http://schemas.microsoft.com/office/2006/metadata/properties" ma:root="true" ma:fieldsID="47c8f301c1f6c29b3f79dd61558d9e2e" ns2:_="" ns3:_="">
    <xsd:import namespace="238dd806-a5b7-46a5-9c55-c2d3786c84e5"/>
    <xsd:import namespace="3c438a50-5dba-465d-9fb5-b3f09e836c4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dd806-a5b7-46a5-9c55-c2d3786c84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438a50-5dba-465d-9fb5-b3f09e836c4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22652E-4A59-4E9E-93E3-6A58FFE913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dd806-a5b7-46a5-9c55-c2d3786c84e5"/>
    <ds:schemaRef ds:uri="3c438a50-5dba-465d-9fb5-b3f09e836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D11286-BE17-4101-A9FE-87EAD80ABECC}">
  <ds:schemaRefs>
    <ds:schemaRef ds:uri="http://schemas.microsoft.com/sharepoint/events"/>
  </ds:schemaRefs>
</ds:datastoreItem>
</file>

<file path=customXml/itemProps3.xml><?xml version="1.0" encoding="utf-8"?>
<ds:datastoreItem xmlns:ds="http://schemas.openxmlformats.org/officeDocument/2006/customXml" ds:itemID="{E8AE49CD-B3E0-490A-82F6-A80B7EDE2650}">
  <ds:schemaRefs>
    <ds:schemaRef ds:uri="http://schemas.microsoft.com/sharepoint/v3/contenttype/forms"/>
  </ds:schemaRefs>
</ds:datastoreItem>
</file>

<file path=customXml/itemProps4.xml><?xml version="1.0" encoding="utf-8"?>
<ds:datastoreItem xmlns:ds="http://schemas.openxmlformats.org/officeDocument/2006/customXml" ds:itemID="{15A5FB51-943C-4B2F-9AE9-66B5DF1561F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35</vt:i4>
      </vt:variant>
    </vt:vector>
  </HeadingPairs>
  <TitlesOfParts>
    <vt:vector size="38" baseType="lpstr">
      <vt:lpstr>MenuItems</vt:lpstr>
      <vt:lpstr>PV Loan Calculator</vt:lpstr>
      <vt:lpstr>Drop-Down Lists</vt:lpstr>
      <vt:lpstr>Account</vt:lpstr>
      <vt:lpstr>CAC_TRC_YES_NO</vt:lpstr>
      <vt:lpstr>CustCont</vt:lpstr>
      <vt:lpstr>FinFee</vt:lpstr>
      <vt:lpstr>HOI</vt:lpstr>
      <vt:lpstr>HPWH_TRC_YES_NO</vt:lpstr>
      <vt:lpstr>Interest</vt:lpstr>
      <vt:lpstr>kwhprod</vt:lpstr>
      <vt:lpstr>LC_PSavings</vt:lpstr>
      <vt:lpstr>LED_TRC_YES_NO</vt:lpstr>
      <vt:lpstr>LoanPrincipal</vt:lpstr>
      <vt:lpstr>MCash</vt:lpstr>
      <vt:lpstr>MeasureList</vt:lpstr>
      <vt:lpstr>MFinance</vt:lpstr>
      <vt:lpstr>MLifeCash</vt:lpstr>
      <vt:lpstr>MLifeFinance</vt:lpstr>
      <vt:lpstr>PCost</vt:lpstr>
      <vt:lpstr>'PV Loan Calculator'!Print_Area</vt:lpstr>
      <vt:lpstr>PType</vt:lpstr>
      <vt:lpstr>PVINCENTIVE</vt:lpstr>
      <vt:lpstr>Save</vt:lpstr>
      <vt:lpstr>SavingsAnnual</vt:lpstr>
      <vt:lpstr>SVCD</vt:lpstr>
      <vt:lpstr>Time</vt:lpstr>
      <vt:lpstr>TRC_Yes_No</vt:lpstr>
      <vt:lpstr>Unsecured</vt:lpstr>
      <vt:lpstr>UnsecuredSIR</vt:lpstr>
      <vt:lpstr>utility</vt:lpstr>
      <vt:lpstr>ValidAccounts</vt:lpstr>
      <vt:lpstr>ValidPeriod</vt:lpstr>
      <vt:lpstr>ValidRates</vt:lpstr>
      <vt:lpstr>ValidTerms</vt:lpstr>
      <vt:lpstr>WeightedAvgMLife</vt:lpstr>
      <vt:lpstr>Years</vt:lpstr>
      <vt:lpstr>YESNO</vt:lpstr>
    </vt:vector>
  </TitlesOfParts>
  <Manager/>
  <Company>Conservation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Kyle Archie</dc:creator>
  <cp:keywords/>
  <dc:description/>
  <cp:lastModifiedBy>Jason D. Mangione</cp:lastModifiedBy>
  <cp:revision/>
  <dcterms:created xsi:type="dcterms:W3CDTF">2013-11-26T20:26:50Z</dcterms:created>
  <dcterms:modified xsi:type="dcterms:W3CDTF">2020-05-26T11:51:06Z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0x01010024FC662D8D714247AE7D0F4E0889905A</vt:lpwstr>
  </property>
</Properties>
</file>