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200" windowHeight="11205" tabRatio="881"/>
  </bookViews>
  <sheets>
    <sheet name="Incentive Methodology" sheetId="3" r:id="rId1"/>
    <sheet name="Incentive Regions" sheetId="6" r:id="rId2"/>
    <sheet name="Fixed Mount PV Systems" sheetId="1" r:id="rId3"/>
    <sheet name="1-Axis Tracking Systems" sheetId="7" r:id="rId4"/>
    <sheet name="2-Axis Tracking Systems" sheetId="8" r:id="rId5"/>
  </sheets>
  <definedNames>
    <definedName name="_ftn1" localSheetId="1">'Incentive Regions'!$A$18</definedName>
    <definedName name="_ftnref1" localSheetId="1">'Incentive Regions'!$A$15</definedName>
  </definedNames>
  <calcPr calcId="125725"/>
</workbook>
</file>

<file path=xl/calcChain.xml><?xml version="1.0" encoding="utf-8"?>
<calcChain xmlns="http://schemas.openxmlformats.org/spreadsheetml/2006/main">
  <c r="B18" i="8"/>
  <c r="B17"/>
  <c r="B18" i="7"/>
  <c r="B17"/>
  <c r="R1" i="8"/>
  <c r="R1" i="7"/>
  <c r="B16" i="1" l="1"/>
  <c r="L24" i="8"/>
  <c r="L23"/>
  <c r="Q22"/>
  <c r="O22"/>
  <c r="L22"/>
  <c r="Q21"/>
  <c r="O21"/>
  <c r="L21"/>
  <c r="Q20"/>
  <c r="O20"/>
  <c r="L20"/>
  <c r="Q19"/>
  <c r="O19"/>
  <c r="L19"/>
  <c r="Q18"/>
  <c r="O18"/>
  <c r="L18"/>
  <c r="Q17"/>
  <c r="O17"/>
  <c r="L17"/>
  <c r="Q16"/>
  <c r="O16"/>
  <c r="L16"/>
  <c r="Q15"/>
  <c r="O15"/>
  <c r="L15"/>
  <c r="Q14"/>
  <c r="O14"/>
  <c r="L14"/>
  <c r="B14"/>
  <c r="B15" s="1"/>
  <c r="Q13"/>
  <c r="O13"/>
  <c r="L13"/>
  <c r="B13"/>
  <c r="Q12"/>
  <c r="B16" s="1"/>
  <c r="O12"/>
  <c r="L12"/>
  <c r="L24" i="7"/>
  <c r="L23"/>
  <c r="Q22"/>
  <c r="O22"/>
  <c r="L22"/>
  <c r="Q21"/>
  <c r="O21"/>
  <c r="L21"/>
  <c r="Q20"/>
  <c r="O20"/>
  <c r="L20"/>
  <c r="Q19"/>
  <c r="O19"/>
  <c r="L19"/>
  <c r="Q18"/>
  <c r="O18"/>
  <c r="L18"/>
  <c r="Q17"/>
  <c r="O17"/>
  <c r="L17"/>
  <c r="Q16"/>
  <c r="O16"/>
  <c r="L16"/>
  <c r="Q15"/>
  <c r="O15"/>
  <c r="L15"/>
  <c r="Q14"/>
  <c r="O14"/>
  <c r="L14"/>
  <c r="B14"/>
  <c r="B15" s="1"/>
  <c r="Q13"/>
  <c r="O13"/>
  <c r="L13"/>
  <c r="B13"/>
  <c r="Q12"/>
  <c r="B16" s="1"/>
  <c r="O12"/>
  <c r="L12"/>
  <c r="B19" i="8" l="1"/>
  <c r="B20" s="1"/>
  <c r="B21" s="1"/>
  <c r="B19" i="7"/>
  <c r="B20" s="1"/>
  <c r="B21" s="1"/>
  <c r="B22" i="8" l="1"/>
  <c r="B22" i="7"/>
  <c r="B13" i="1" l="1"/>
  <c r="O12"/>
  <c r="O22"/>
  <c r="O21"/>
  <c r="O20"/>
  <c r="O19"/>
  <c r="O18"/>
  <c r="O17"/>
  <c r="O16"/>
  <c r="O15"/>
  <c r="O14"/>
  <c r="O13"/>
  <c r="Q12"/>
  <c r="Q21"/>
  <c r="Q22"/>
  <c r="L12" l="1"/>
  <c r="B14"/>
  <c r="L13"/>
  <c r="Q13" l="1"/>
  <c r="Q14"/>
  <c r="Q15"/>
  <c r="Q16"/>
  <c r="Q17"/>
  <c r="Q18"/>
  <c r="Q19"/>
  <c r="Q20"/>
  <c r="B18"/>
  <c r="L14"/>
  <c r="L15"/>
  <c r="L16"/>
  <c r="L17"/>
  <c r="L18"/>
  <c r="L19"/>
  <c r="L20"/>
  <c r="L21"/>
  <c r="L22"/>
  <c r="L23"/>
  <c r="L24"/>
  <c r="B17" l="1"/>
  <c r="B19" s="1"/>
  <c r="B20" s="1"/>
  <c r="B21" s="1"/>
  <c r="B15"/>
  <c r="B22" l="1"/>
</calcChain>
</file>

<file path=xl/comments1.xml><?xml version="1.0" encoding="utf-8"?>
<comments xmlns="http://schemas.openxmlformats.org/spreadsheetml/2006/main">
  <authors>
    <author>fdc</author>
  </authors>
  <commentList>
    <comment ref="B7" authorId="0">
      <text>
        <r>
          <rPr>
            <sz val="8"/>
            <color indexed="81"/>
            <rFont val="Tahoma"/>
            <family val="2"/>
          </rPr>
          <t>The PV system size in kW DC.</t>
        </r>
      </text>
    </comment>
    <comment ref="B8" authorId="0">
      <text>
        <r>
          <rPr>
            <sz val="8"/>
            <color indexed="81"/>
            <rFont val="Tahoma"/>
            <family val="2"/>
          </rPr>
          <t>PV system annual energy production in DC kilowatt-hours.</t>
        </r>
      </text>
    </comment>
    <comment ref="B9" authorId="0">
      <text>
        <r>
          <rPr>
            <sz val="8"/>
            <color indexed="81"/>
            <rFont val="Tahoma"/>
            <family val="2"/>
          </rPr>
          <t>MW Block Region - ConEd or Rest of State (ROS)</t>
        </r>
      </text>
    </comment>
    <comment ref="B10" authorId="0">
      <text>
        <r>
          <rPr>
            <sz val="8"/>
            <color indexed="81"/>
            <rFont val="Tahoma"/>
            <family val="2"/>
          </rPr>
          <t>Incentive Block Number</t>
        </r>
      </text>
    </comment>
    <comment ref="B11" authorId="0">
      <text>
        <r>
          <rPr>
            <sz val="8"/>
            <color indexed="81"/>
            <rFont val="Tahoma"/>
            <family val="2"/>
          </rPr>
          <t>Is the project located in a strategic location as defined by the utility's strategic location map? Projects in strategic locations are elgible for an additional 20% incentive.</t>
        </r>
      </text>
    </comment>
  </commentList>
</comments>
</file>

<file path=xl/comments2.xml><?xml version="1.0" encoding="utf-8"?>
<comments xmlns="http://schemas.openxmlformats.org/spreadsheetml/2006/main">
  <authors>
    <author>fdc</author>
  </authors>
  <commentList>
    <comment ref="B7" authorId="0">
      <text>
        <r>
          <rPr>
            <sz val="8"/>
            <color indexed="81"/>
            <rFont val="Tahoma"/>
            <family val="2"/>
          </rPr>
          <t>The PV system size in kW DC.</t>
        </r>
      </text>
    </comment>
    <comment ref="B8" authorId="0">
      <text>
        <r>
          <rPr>
            <sz val="8"/>
            <color indexed="81"/>
            <rFont val="Tahoma"/>
            <family val="2"/>
          </rPr>
          <t>PV system annual energy production in DC kilowatt-hours.</t>
        </r>
      </text>
    </comment>
    <comment ref="B9" authorId="0">
      <text>
        <r>
          <rPr>
            <sz val="8"/>
            <color indexed="81"/>
            <rFont val="Tahoma"/>
            <family val="2"/>
          </rPr>
          <t>MW Block Region - ConEd or Rest of State (ROS)</t>
        </r>
      </text>
    </comment>
    <comment ref="B10" authorId="0">
      <text>
        <r>
          <rPr>
            <sz val="8"/>
            <color indexed="81"/>
            <rFont val="Tahoma"/>
            <family val="2"/>
          </rPr>
          <t>Incentive Block Number</t>
        </r>
      </text>
    </comment>
    <comment ref="B11" authorId="0">
      <text>
        <r>
          <rPr>
            <sz val="8"/>
            <color indexed="81"/>
            <rFont val="Tahoma"/>
            <family val="2"/>
          </rPr>
          <t>Is the project located in a strategic location as defined by the utility's strategic location map? Projects in strategic locations are elgible for an additional 20% incentive.</t>
        </r>
      </text>
    </comment>
  </commentList>
</comments>
</file>

<file path=xl/comments3.xml><?xml version="1.0" encoding="utf-8"?>
<comments xmlns="http://schemas.openxmlformats.org/spreadsheetml/2006/main">
  <authors>
    <author>fdc</author>
  </authors>
  <commentList>
    <comment ref="B7" authorId="0">
      <text>
        <r>
          <rPr>
            <sz val="8"/>
            <color indexed="81"/>
            <rFont val="Tahoma"/>
            <family val="2"/>
          </rPr>
          <t>The PV system size in kW DC.</t>
        </r>
      </text>
    </comment>
    <comment ref="B8" authorId="0">
      <text>
        <r>
          <rPr>
            <sz val="8"/>
            <color indexed="81"/>
            <rFont val="Tahoma"/>
            <family val="2"/>
          </rPr>
          <t>PV system annual energy production in DC kilowatt-hours.</t>
        </r>
      </text>
    </comment>
    <comment ref="B9" authorId="0">
      <text>
        <r>
          <rPr>
            <sz val="8"/>
            <color indexed="81"/>
            <rFont val="Tahoma"/>
            <family val="2"/>
          </rPr>
          <t>MW Block Region - ConEd or Rest of State (ROS)</t>
        </r>
      </text>
    </comment>
    <comment ref="B10" authorId="0">
      <text>
        <r>
          <rPr>
            <sz val="8"/>
            <color indexed="81"/>
            <rFont val="Tahoma"/>
            <family val="2"/>
          </rPr>
          <t>Incentive Block Number</t>
        </r>
      </text>
    </comment>
    <comment ref="B11" authorId="0">
      <text>
        <r>
          <rPr>
            <sz val="8"/>
            <color indexed="81"/>
            <rFont val="Tahoma"/>
            <family val="2"/>
          </rPr>
          <t>Is the project located in a strategic location as defined by the utility's strategic location map? Projects in strategic locations are elgible for an additional 20% incentive.</t>
        </r>
      </text>
    </comment>
  </commentList>
</comments>
</file>

<file path=xl/sharedStrings.xml><?xml version="1.0" encoding="utf-8"?>
<sst xmlns="http://schemas.openxmlformats.org/spreadsheetml/2006/main" count="133" uniqueCount="47">
  <si>
    <t>Inputs</t>
  </si>
  <si>
    <t>ConEd</t>
  </si>
  <si>
    <t>Block</t>
  </si>
  <si>
    <t>$/W</t>
  </si>
  <si>
    <t>System Size (kWdc)</t>
  </si>
  <si>
    <t>Outputs</t>
  </si>
  <si>
    <t>Block Number</t>
  </si>
  <si>
    <t>PBI  $/kWh</t>
  </si>
  <si>
    <t>Estimated 1st Year Performance Payment</t>
  </si>
  <si>
    <t>Estimated 2nd Year Performance Payment</t>
  </si>
  <si>
    <t>Estimated 3rd Year Performance Payment</t>
  </si>
  <si>
    <t>Strategic Location</t>
  </si>
  <si>
    <t>Yes</t>
  </si>
  <si>
    <t>No</t>
  </si>
  <si>
    <t>Total Incentive Payment</t>
  </si>
  <si>
    <t>Maximum Incentive Contract Amount</t>
  </si>
  <si>
    <t>25% Commercial Operation Payment</t>
  </si>
  <si>
    <t>Annual Energy Production (kWh-AC)</t>
  </si>
  <si>
    <t>3-Year Energy Production (kWh-AC)</t>
  </si>
  <si>
    <t>3-Year PBI ($/kWh-AC)</t>
  </si>
  <si>
    <r>
      <t xml:space="preserve">Capacity Factor </t>
    </r>
    <r>
      <rPr>
        <sz val="11"/>
        <color rgb="FF008000"/>
        <rFont val="Calibri"/>
        <family val="2"/>
        <scheme val="minor"/>
      </rPr>
      <t>(Estimated from Production)</t>
    </r>
  </si>
  <si>
    <t>See Incentive Regions worksheet for a description of the incentive regions</t>
  </si>
  <si>
    <t>Eligible projects must have a PV capacity greater than 200 kW per utility meter and be installed in New York Independent System Operator (NYISO) load zones A- J (all except zone K, Long Island) and will be connected to the electric distribution grid. Incentive applications are limited to one host meter per application. A host meter is the location where the PV system will be interconnected to the utility. If multiple host meters are present then multiple systems may be eligible for incentives under separate applications. Only Participating Contractors can submit applications for incentive funding.</t>
  </si>
  <si>
    <t>NY-Sun Incentive Regions</t>
  </si>
  <si>
    <t>The MW Block approach allocates installed PV megawatt (MW-DC) targets to different regions of the State and within those regions segments the target into capacity blocks to which incentives are assigned. Upon incentive application submittal and review, incentives are reserved based on the block in effect at the time of incentive application submission.</t>
  </si>
  <si>
    <r>
      <t>Regional MW Blocks are established as follows:</t>
    </r>
    <r>
      <rPr>
        <sz val="12"/>
        <color rgb="FF000000"/>
        <rFont val="Calibri"/>
        <family val="2"/>
        <scheme val="minor"/>
      </rPr>
      <t xml:space="preserve"> </t>
    </r>
  </si>
  <si>
    <t>·    The region served by Consolidated Edison (“Con Ed”)</t>
  </si>
  <si>
    <t xml:space="preserve">·    The rest of state (“ROS”) except Long Island </t>
  </si>
  <si>
    <t>Regional incentive levels are established as follows:</t>
  </si>
  <si>
    <r>
      <t>·</t>
    </r>
    <r>
      <rPr>
        <sz val="7"/>
        <color rgb="FF000000"/>
        <rFont val="Times New Roman"/>
        <family val="1"/>
      </rPr>
      <t xml:space="preserve">         </t>
    </r>
    <r>
      <rPr>
        <sz val="10.5"/>
        <color rgb="FF000000"/>
        <rFont val="Times New Roman"/>
        <family val="1"/>
      </rPr>
      <t>The region served by Consolidated Edison (“Con Ed”)</t>
    </r>
  </si>
  <si>
    <r>
      <rPr>
        <b/>
        <sz val="11"/>
        <rFont val="Calibri"/>
        <family val="2"/>
        <scheme val="minor"/>
      </rPr>
      <t>DRAFT</t>
    </r>
    <r>
      <rPr>
        <sz val="11"/>
        <rFont val="Calibri"/>
        <family val="2"/>
        <scheme val="minor"/>
      </rPr>
      <t xml:space="preserve"> MW Block incentives and corresponding 3-year PBI. </t>
    </r>
  </si>
  <si>
    <t>Monetary PBI</t>
  </si>
  <si>
    <t>Volumetric PBI</t>
  </si>
  <si>
    <t>$/kWh</t>
  </si>
  <si>
    <t>ROS - Monetary</t>
  </si>
  <si>
    <t>ROS - Volumetric</t>
  </si>
  <si>
    <t>Rest of State (ROS)</t>
  </si>
  <si>
    <t>Regional Incentive Level</t>
  </si>
  <si>
    <r>
      <rPr>
        <b/>
        <sz val="18"/>
        <color theme="1"/>
        <rFont val="Andalus"/>
        <family val="1"/>
      </rPr>
      <t>DRAFT</t>
    </r>
    <r>
      <rPr>
        <sz val="18"/>
        <color theme="1"/>
        <rFont val="Andalus"/>
        <family val="1"/>
      </rPr>
      <t xml:space="preserve"> Performance Based PV Incentive Estimator - Commerical and Industrial PV Program</t>
    </r>
  </si>
  <si>
    <r>
      <t>·</t>
    </r>
    <r>
      <rPr>
        <sz val="7"/>
        <color rgb="FF000000"/>
        <rFont val="Times New Roman"/>
        <family val="1"/>
      </rPr>
      <t xml:space="preserve">         </t>
    </r>
    <r>
      <rPr>
        <sz val="12"/>
        <color rgb="FF000000"/>
        <rFont val="Calibri"/>
        <family val="2"/>
        <scheme val="minor"/>
      </rPr>
      <t>Remote net metered projects in the ROS  that receive monetary crediting from a non-demand host meter (“Monetary”)</t>
    </r>
  </si>
  <si>
    <r>
      <t>·</t>
    </r>
    <r>
      <rPr>
        <sz val="7"/>
        <color rgb="FF000000"/>
        <rFont val="Times New Roman"/>
        <family val="1"/>
      </rPr>
      <t>         All other projects in the ROS ("Volumetric")</t>
    </r>
  </si>
  <si>
    <t>The Monetary and Volumetric Incentive levels are designed to align with the Transition Plan created by DPS staff to address a rate design that advantaged remote net metered projects with a non-demand host meter over on-site net metering customers. Details of the Transition Plan can be found here:</t>
  </si>
  <si>
    <t xml:space="preserve">               http://documents.dps.ny.gov/public/Common/ViewDoc.aspx?DocRefId=%7b12D9EA05-7A97-45C9-B8EF-F634731A4276%7d</t>
  </si>
  <si>
    <t>Detailed information for the &gt;200 kW Commercial and Industrial PV Initiative can be found on the NY-Sun website:</t>
  </si>
  <si>
    <t xml:space="preserve">http://NY-Sun.ny.gov </t>
  </si>
  <si>
    <r>
      <rPr>
        <b/>
        <sz val="16"/>
        <color theme="1"/>
        <rFont val="Andalus"/>
        <family val="1"/>
      </rPr>
      <t>DRAFT</t>
    </r>
    <r>
      <rPr>
        <sz val="16"/>
        <color theme="1"/>
        <rFont val="Andalus"/>
        <family val="1"/>
      </rPr>
      <t xml:space="preserve"> Performance Based PV Incentive Estimator - Commerical and Industrial PV Program</t>
    </r>
  </si>
  <si>
    <t>Version 6.1  Last Updated: 2015/07/27</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</si>
</sst>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_(&quot;$&quot;* #,##0.000_);_(&quot;$&quot;* \(#,##0.000\);_(&quot;$&quot;* &quot;-&quot;??_);_(@_)"/>
    <numFmt numFmtId="165" formatCode="#,##0.0_);\(#,##0.0\)"/>
    <numFmt numFmtId="166" formatCode="0.0%"/>
    <numFmt numFmtId="167" formatCode="_(* #,##0.0_);_(* \(#,##0.0\);_(* &quot;-&quot;??_);_(@_)"/>
  </numFmts>
  <fonts count="35">
    <font>
      <sz val="11"/>
      <color theme="1"/>
      <name val="Calibri"/>
      <family val="2"/>
      <scheme val="minor"/>
    </font>
    <font>
      <sz val="11"/>
      <color theme="1"/>
      <name val="Calibri"/>
      <family val="2"/>
      <scheme val="minor"/>
    </font>
    <font>
      <sz val="14"/>
      <color theme="1"/>
      <name val="Calibri"/>
      <family val="2"/>
      <scheme val="minor"/>
    </font>
    <font>
      <sz val="16"/>
      <color theme="1"/>
      <name val="Andalus"/>
      <family val="1"/>
    </font>
    <font>
      <sz val="14"/>
      <color theme="3"/>
      <name val="Andalus"/>
      <family val="1"/>
    </font>
    <font>
      <sz val="14"/>
      <name val="Andalus"/>
      <family val="1"/>
    </font>
    <font>
      <sz val="11"/>
      <color theme="0" tint="-0.34998626667073579"/>
      <name val="Calibri"/>
      <family val="2"/>
      <scheme val="minor"/>
    </font>
    <font>
      <sz val="14"/>
      <color theme="3"/>
      <name val="Calibri"/>
      <family val="2"/>
      <scheme val="minor"/>
    </font>
    <font>
      <sz val="9"/>
      <color theme="1" tint="0.499984740745262"/>
      <name val="Calibri"/>
      <family val="2"/>
      <scheme val="minor"/>
    </font>
    <font>
      <b/>
      <sz val="11"/>
      <color rgb="FFFF0000"/>
      <name val="Calibri"/>
      <family val="2"/>
      <scheme val="minor"/>
    </font>
    <font>
      <b/>
      <sz val="12"/>
      <color rgb="FFFF0000"/>
      <name val="Calibri"/>
      <family val="2"/>
      <scheme val="minor"/>
    </font>
    <font>
      <sz val="8"/>
      <color indexed="81"/>
      <name val="Tahoma"/>
      <family val="2"/>
    </font>
    <font>
      <sz val="12"/>
      <color theme="1"/>
      <name val="Calibri"/>
      <family val="2"/>
      <scheme val="minor"/>
    </font>
    <font>
      <sz val="11"/>
      <color theme="0" tint="-0.499984740745262"/>
      <name val="Calibri"/>
      <family val="2"/>
      <scheme val="minor"/>
    </font>
    <font>
      <sz val="18"/>
      <color theme="1"/>
      <name val="Andalus"/>
      <family val="1"/>
    </font>
    <font>
      <sz val="11"/>
      <color theme="6" tint="-0.249977111117893"/>
      <name val="Calibri"/>
      <family val="2"/>
      <scheme val="minor"/>
    </font>
    <font>
      <sz val="14"/>
      <color theme="6" tint="-0.249977111117893"/>
      <name val="Calibri"/>
      <family val="2"/>
      <scheme val="minor"/>
    </font>
    <font>
      <sz val="14"/>
      <color rgb="FF008000"/>
      <name val="Calibri"/>
      <family val="2"/>
      <scheme val="minor"/>
    </font>
    <font>
      <sz val="14"/>
      <color rgb="FF008000"/>
      <name val="Andalus"/>
      <family val="1"/>
    </font>
    <font>
      <b/>
      <sz val="18"/>
      <color theme="1"/>
      <name val="Andalus"/>
      <family val="1"/>
    </font>
    <font>
      <sz val="11"/>
      <color rgb="FF008000"/>
      <name val="Calibri"/>
      <family val="2"/>
      <scheme val="minor"/>
    </font>
    <font>
      <sz val="11"/>
      <color theme="0"/>
      <name val="Calibri"/>
      <family val="2"/>
      <scheme val="minor"/>
    </font>
    <font>
      <u/>
      <sz val="11"/>
      <color theme="10"/>
      <name val="Calibri"/>
      <family val="2"/>
    </font>
    <font>
      <sz val="11"/>
      <name val="Calibri"/>
      <family val="2"/>
    </font>
    <font>
      <sz val="10.5"/>
      <color rgb="FF000000"/>
      <name val="Times New Roman"/>
      <family val="1"/>
    </font>
    <font>
      <sz val="7"/>
      <color rgb="FF000000"/>
      <name val="Times New Roman"/>
      <family val="1"/>
    </font>
    <font>
      <sz val="12"/>
      <color rgb="FF000000"/>
      <name val="Calibri"/>
      <family val="2"/>
      <scheme val="minor"/>
    </font>
    <font>
      <sz val="11"/>
      <name val="Calibri"/>
      <family val="2"/>
      <scheme val="minor"/>
    </font>
    <font>
      <b/>
      <sz val="11"/>
      <name val="Calibri"/>
      <family val="2"/>
      <scheme val="minor"/>
    </font>
    <font>
      <sz val="11"/>
      <color theme="0" tint="-0.14999847407452621"/>
      <name val="Calibri"/>
      <family val="2"/>
      <scheme val="minor"/>
    </font>
    <font>
      <b/>
      <sz val="12"/>
      <name val="Calibri"/>
      <family val="2"/>
      <scheme val="minor"/>
    </font>
    <font>
      <b/>
      <sz val="11"/>
      <color theme="3"/>
      <name val="Calibri"/>
      <family val="2"/>
    </font>
    <font>
      <b/>
      <u/>
      <sz val="11"/>
      <color theme="3"/>
      <name val="Calibri"/>
      <family val="2"/>
    </font>
    <font>
      <b/>
      <sz val="14"/>
      <color theme="1"/>
      <name val="Calibri"/>
      <family val="2"/>
      <scheme val="minor"/>
    </font>
    <font>
      <b/>
      <sz val="16"/>
      <color theme="1"/>
      <name val="Andalus"/>
      <family val="1"/>
    </font>
  </fonts>
  <fills count="3">
    <fill>
      <patternFill patternType="none"/>
    </fill>
    <fill>
      <patternFill patternType="gray125"/>
    </fill>
    <fill>
      <patternFill patternType="solid">
        <fgColor theme="0"/>
        <bgColor indexed="64"/>
      </patternFill>
    </fill>
  </fills>
  <borders count="40">
    <border>
      <left/>
      <right/>
      <top/>
      <bottom/>
      <diagonal/>
    </border>
    <border>
      <left style="medium">
        <color theme="3"/>
      </left>
      <right style="medium">
        <color theme="3"/>
      </right>
      <top style="medium">
        <color theme="3"/>
      </top>
      <bottom style="medium">
        <color theme="3"/>
      </bottom>
      <diagonal/>
    </border>
    <border>
      <left style="hair">
        <color theme="3"/>
      </left>
      <right style="hair">
        <color theme="3"/>
      </right>
      <top style="hair">
        <color theme="3"/>
      </top>
      <bottom style="hair">
        <color theme="3"/>
      </bottom>
      <diagonal/>
    </border>
    <border>
      <left style="medium">
        <color rgb="FF008000"/>
      </left>
      <right style="medium">
        <color rgb="FF008000"/>
      </right>
      <top style="medium">
        <color rgb="FF008000"/>
      </top>
      <bottom style="medium">
        <color rgb="FF008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hair">
        <color theme="3"/>
      </bottom>
      <diagonal/>
    </border>
    <border>
      <left/>
      <right style="medium">
        <color auto="1"/>
      </right>
      <top style="medium">
        <color auto="1"/>
      </top>
      <bottom style="hair">
        <color theme="3"/>
      </bottom>
      <diagonal/>
    </border>
    <border>
      <left style="medium">
        <color auto="1"/>
      </left>
      <right style="hair">
        <color theme="3"/>
      </right>
      <top style="hair">
        <color theme="3"/>
      </top>
      <bottom style="hair">
        <color theme="3"/>
      </bottom>
      <diagonal/>
    </border>
    <border>
      <left style="hair">
        <color theme="3"/>
      </left>
      <right style="medium">
        <color auto="1"/>
      </right>
      <top style="hair">
        <color theme="3"/>
      </top>
      <bottom style="hair">
        <color theme="3"/>
      </bottom>
      <diagonal/>
    </border>
    <border>
      <left style="hair">
        <color theme="3"/>
      </left>
      <right style="hair">
        <color theme="3"/>
      </right>
      <top style="hair">
        <color theme="3"/>
      </top>
      <bottom style="medium">
        <color auto="1"/>
      </bottom>
      <diagonal/>
    </border>
    <border>
      <left style="hair">
        <color theme="3"/>
      </left>
      <right style="medium">
        <color auto="1"/>
      </right>
      <top style="hair">
        <color theme="3"/>
      </top>
      <bottom style="medium">
        <color auto="1"/>
      </bottom>
      <diagonal/>
    </border>
    <border>
      <left style="medium">
        <color auto="1"/>
      </left>
      <right style="hair">
        <color theme="3"/>
      </right>
      <top style="hair">
        <color theme="3"/>
      </top>
      <bottom style="medium">
        <color auto="1"/>
      </bottom>
      <diagonal/>
    </border>
    <border>
      <left/>
      <right style="hair">
        <color theme="3"/>
      </right>
      <top style="hair">
        <color theme="3"/>
      </top>
      <bottom style="hair">
        <color theme="3"/>
      </bottom>
      <diagonal/>
    </border>
    <border>
      <left/>
      <right style="hair">
        <color theme="3"/>
      </right>
      <top style="hair">
        <color theme="3"/>
      </top>
      <bottom style="medium">
        <color auto="1"/>
      </bottom>
      <diagonal/>
    </border>
    <border>
      <left style="medium">
        <color theme="1"/>
      </left>
      <right style="hair">
        <color theme="3"/>
      </right>
      <top style="hair">
        <color theme="3"/>
      </top>
      <bottom style="hair">
        <color theme="3"/>
      </bottom>
      <diagonal/>
    </border>
    <border>
      <left style="hair">
        <color theme="3"/>
      </left>
      <right style="medium">
        <color theme="1"/>
      </right>
      <top style="hair">
        <color theme="3"/>
      </top>
      <bottom style="hair">
        <color theme="3"/>
      </bottom>
      <diagonal/>
    </border>
    <border>
      <left style="medium">
        <color theme="1"/>
      </left>
      <right style="hair">
        <color theme="3"/>
      </right>
      <top style="hair">
        <color theme="3"/>
      </top>
      <bottom style="medium">
        <color theme="1"/>
      </bottom>
      <diagonal/>
    </border>
    <border>
      <left style="hair">
        <color theme="3"/>
      </left>
      <right style="hair">
        <color theme="3"/>
      </right>
      <top style="hair">
        <color theme="3"/>
      </top>
      <bottom style="medium">
        <color theme="1"/>
      </bottom>
      <diagonal/>
    </border>
    <border>
      <left style="hair">
        <color theme="3"/>
      </left>
      <right style="medium">
        <color theme="1"/>
      </right>
      <top style="hair">
        <color theme="3"/>
      </top>
      <bottom style="medium">
        <color theme="1"/>
      </bottom>
      <diagonal/>
    </border>
    <border>
      <left style="hair">
        <color theme="3"/>
      </left>
      <right/>
      <top style="hair">
        <color theme="3"/>
      </top>
      <bottom style="hair">
        <color theme="3"/>
      </bottom>
      <diagonal/>
    </border>
    <border>
      <left/>
      <right/>
      <top/>
      <bottom style="hair">
        <color theme="3"/>
      </bottom>
      <diagonal/>
    </border>
    <border>
      <left/>
      <right style="medium">
        <color auto="1"/>
      </right>
      <top/>
      <bottom style="hair">
        <color theme="3"/>
      </bottom>
      <diagonal/>
    </border>
    <border>
      <left style="medium">
        <color theme="1"/>
      </left>
      <right style="hair">
        <color theme="3"/>
      </right>
      <top/>
      <bottom style="hair">
        <color theme="3"/>
      </bottom>
      <diagonal/>
    </border>
    <border>
      <left/>
      <right style="hair">
        <color theme="3"/>
      </right>
      <top/>
      <bottom style="hair">
        <color theme="3"/>
      </bottom>
      <diagonal/>
    </border>
    <border>
      <left/>
      <right style="hair">
        <color theme="3"/>
      </right>
      <top/>
      <bottom/>
      <diagonal/>
    </border>
    <border>
      <left style="medium">
        <color theme="1"/>
      </left>
      <right/>
      <top style="medium">
        <color theme="1"/>
      </top>
      <bottom style="hair">
        <color theme="3"/>
      </bottom>
      <diagonal/>
    </border>
    <border>
      <left/>
      <right/>
      <top style="medium">
        <color theme="1"/>
      </top>
      <bottom style="hair">
        <color theme="3"/>
      </bottom>
      <diagonal/>
    </border>
    <border>
      <left/>
      <right style="medium">
        <color auto="1"/>
      </right>
      <top style="medium">
        <color theme="1"/>
      </top>
      <bottom style="hair">
        <color theme="3"/>
      </bottom>
      <diagonal/>
    </border>
    <border>
      <left style="medium">
        <color theme="1"/>
      </left>
      <right style="hair">
        <color theme="3"/>
      </right>
      <top style="hair">
        <color theme="3"/>
      </top>
      <bottom/>
      <diagonal/>
    </border>
    <border>
      <left style="medium">
        <color auto="1"/>
      </left>
      <right/>
      <top style="medium">
        <color auto="1"/>
      </top>
      <bottom style="hair">
        <color theme="3"/>
      </bottom>
      <diagonal/>
    </border>
    <border>
      <left/>
      <right/>
      <top style="hair">
        <color theme="3"/>
      </top>
      <bottom style="hair">
        <color theme="3"/>
      </bottom>
      <diagonal/>
    </border>
    <border>
      <left style="medium">
        <color auto="1"/>
      </left>
      <right style="hair">
        <color theme="3"/>
      </right>
      <top style="hair">
        <color theme="3"/>
      </top>
      <bottom/>
      <diagonal/>
    </border>
    <border>
      <left style="medium">
        <color auto="1"/>
      </left>
      <right style="hair">
        <color theme="3"/>
      </right>
      <top/>
      <bottom style="hair">
        <color theme="3"/>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alignment vertical="top"/>
      <protection locked="0"/>
    </xf>
  </cellStyleXfs>
  <cellXfs count="99">
    <xf numFmtId="0" fontId="0" fillId="0" borderId="0" xfId="0"/>
    <xf numFmtId="0" fontId="0" fillId="0" borderId="0" xfId="0" applyBorder="1" applyProtection="1"/>
    <xf numFmtId="0" fontId="7" fillId="0" borderId="1" xfId="0" applyFont="1" applyBorder="1" applyAlignment="1" applyProtection="1">
      <alignment horizontal="center"/>
      <protection locked="0"/>
    </xf>
    <xf numFmtId="165" fontId="7" fillId="0" borderId="1" xfId="1" applyNumberFormat="1" applyFont="1" applyBorder="1" applyAlignment="1" applyProtection="1">
      <alignment horizontal="center"/>
      <protection locked="0"/>
    </xf>
    <xf numFmtId="0" fontId="3" fillId="0" borderId="0" xfId="0" applyFont="1" applyProtection="1"/>
    <xf numFmtId="0" fontId="0" fillId="0" borderId="0" xfId="0" applyProtection="1"/>
    <xf numFmtId="0" fontId="10" fillId="0" borderId="0" xfId="0" applyFont="1" applyAlignment="1" applyProtection="1">
      <alignment horizontal="right"/>
    </xf>
    <xf numFmtId="0" fontId="10" fillId="0" borderId="0" xfId="0" applyFont="1" applyAlignment="1" applyProtection="1">
      <alignment horizontal="left"/>
    </xf>
    <xf numFmtId="0" fontId="9" fillId="0" borderId="0" xfId="0" applyFont="1" applyProtection="1"/>
    <xf numFmtId="0" fontId="10" fillId="0" borderId="0" xfId="0" applyFont="1" applyProtection="1"/>
    <xf numFmtId="0" fontId="4"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5" fillId="0" borderId="0" xfId="0" applyFont="1" applyProtection="1"/>
    <xf numFmtId="0" fontId="7" fillId="0" borderId="0" xfId="0" applyFont="1" applyFill="1" applyBorder="1" applyProtection="1"/>
    <xf numFmtId="0" fontId="12" fillId="0" borderId="0" xfId="0" applyFont="1" applyProtection="1"/>
    <xf numFmtId="0" fontId="14" fillId="0" borderId="0" xfId="0" applyFont="1" applyProtection="1"/>
    <xf numFmtId="0" fontId="15" fillId="0" borderId="0" xfId="0" applyFont="1" applyProtection="1"/>
    <xf numFmtId="0" fontId="16" fillId="0" borderId="0" xfId="0" applyFont="1" applyProtection="1"/>
    <xf numFmtId="0" fontId="17" fillId="0" borderId="0" xfId="0" applyFont="1" applyProtection="1"/>
    <xf numFmtId="0" fontId="18" fillId="0" borderId="0" xfId="0" applyFont="1" applyProtection="1"/>
    <xf numFmtId="165" fontId="17" fillId="0" borderId="3" xfId="1" applyNumberFormat="1" applyFont="1" applyBorder="1" applyAlignment="1" applyProtection="1">
      <alignment horizontal="right"/>
    </xf>
    <xf numFmtId="164" fontId="17" fillId="0" borderId="3" xfId="2" applyNumberFormat="1" applyFont="1" applyBorder="1" applyAlignment="1" applyProtection="1"/>
    <xf numFmtId="44" fontId="17" fillId="0" borderId="3" xfId="2" applyFont="1" applyBorder="1" applyAlignment="1" applyProtection="1"/>
    <xf numFmtId="44" fontId="17" fillId="2" borderId="3" xfId="2" applyFont="1" applyFill="1" applyBorder="1" applyAlignment="1" applyProtection="1"/>
    <xf numFmtId="0" fontId="13" fillId="0" borderId="0" xfId="0" applyFont="1" applyAlignment="1" applyProtection="1">
      <alignment horizontal="right"/>
    </xf>
    <xf numFmtId="166" fontId="17" fillId="0" borderId="3" xfId="3" applyNumberFormat="1" applyFont="1" applyBorder="1" applyAlignment="1" applyProtection="1">
      <alignment horizontal="right" vertical="center"/>
    </xf>
    <xf numFmtId="0" fontId="17" fillId="0" borderId="0" xfId="0" applyFont="1" applyAlignment="1" applyProtection="1">
      <alignment vertical="center"/>
    </xf>
    <xf numFmtId="167" fontId="7" fillId="0" borderId="1" xfId="1" applyNumberFormat="1" applyFont="1" applyBorder="1" applyAlignment="1" applyProtection="1">
      <alignment horizontal="center"/>
      <protection locked="0"/>
    </xf>
    <xf numFmtId="0" fontId="10" fillId="0" borderId="0" xfId="0" applyFont="1"/>
    <xf numFmtId="43" fontId="0" fillId="0" borderId="0" xfId="0" applyNumberFormat="1" applyProtection="1"/>
    <xf numFmtId="44" fontId="17" fillId="0" borderId="0" xfId="2" applyFont="1" applyBorder="1" applyAlignment="1" applyProtection="1"/>
    <xf numFmtId="0" fontId="12" fillId="0" borderId="0" xfId="0" applyFont="1" applyAlignment="1">
      <alignment horizontal="left" vertical="top" wrapText="1" indent="5"/>
    </xf>
    <xf numFmtId="0" fontId="12" fillId="0" borderId="0" xfId="0" applyFont="1"/>
    <xf numFmtId="0" fontId="12" fillId="0" borderId="0" xfId="0" applyFont="1" applyAlignment="1">
      <alignment horizontal="left" indent="5"/>
    </xf>
    <xf numFmtId="0" fontId="26" fillId="0" borderId="0" xfId="0" applyFont="1" applyAlignment="1">
      <alignment horizontal="left" indent="10"/>
    </xf>
    <xf numFmtId="44" fontId="27" fillId="0" borderId="2" xfId="2" applyFont="1" applyBorder="1" applyAlignment="1" applyProtection="1">
      <alignment horizontal="center" vertical="center"/>
    </xf>
    <xf numFmtId="0" fontId="29" fillId="0" borderId="0" xfId="0" applyFont="1" applyBorder="1" applyAlignment="1" applyProtection="1">
      <alignment horizontal="center"/>
    </xf>
    <xf numFmtId="0" fontId="27" fillId="0" borderId="4" xfId="0" applyFont="1" applyBorder="1" applyProtection="1"/>
    <xf numFmtId="0" fontId="0" fillId="0" borderId="6" xfId="0" applyBorder="1" applyProtection="1"/>
    <xf numFmtId="0" fontId="27" fillId="0" borderId="7" xfId="0" applyFont="1" applyBorder="1" applyProtection="1"/>
    <xf numFmtId="0" fontId="0" fillId="0" borderId="8" xfId="0" applyBorder="1" applyProtection="1"/>
    <xf numFmtId="0" fontId="6" fillId="0" borderId="8" xfId="0" applyFont="1" applyBorder="1" applyAlignment="1" applyProtection="1">
      <alignment horizontal="center"/>
    </xf>
    <xf numFmtId="0" fontId="27" fillId="0" borderId="9" xfId="0" applyFont="1" applyBorder="1" applyProtection="1"/>
    <xf numFmtId="0" fontId="29" fillId="0" borderId="10" xfId="0" applyFont="1" applyBorder="1" applyAlignment="1" applyProtection="1">
      <alignment horizontal="center"/>
    </xf>
    <xf numFmtId="0" fontId="6" fillId="0" borderId="11" xfId="0" applyFont="1" applyBorder="1" applyAlignment="1" applyProtection="1">
      <alignment horizontal="center"/>
    </xf>
    <xf numFmtId="164" fontId="27" fillId="0" borderId="15" xfId="2" applyNumberFormat="1" applyFont="1" applyBorder="1" applyAlignment="1" applyProtection="1">
      <alignment horizontal="center" vertical="center"/>
    </xf>
    <xf numFmtId="164" fontId="27" fillId="0" borderId="17" xfId="2" applyNumberFormat="1" applyFont="1" applyBorder="1" applyAlignment="1" applyProtection="1">
      <alignment horizontal="center" vertical="center"/>
    </xf>
    <xf numFmtId="0" fontId="0" fillId="0" borderId="10" xfId="0" applyBorder="1" applyProtection="1"/>
    <xf numFmtId="0" fontId="0" fillId="0" borderId="0" xfId="0" applyAlignment="1" applyProtection="1">
      <alignment vertical="center"/>
    </xf>
    <xf numFmtId="0" fontId="13" fillId="0" borderId="0" xfId="0" applyFont="1" applyAlignment="1" applyProtection="1">
      <alignment vertical="center"/>
    </xf>
    <xf numFmtId="0" fontId="27" fillId="0" borderId="5" xfId="0" applyFont="1" applyBorder="1" applyAlignment="1" applyProtection="1">
      <alignment vertical="center"/>
    </xf>
    <xf numFmtId="0" fontId="27" fillId="0" borderId="0" xfId="0" applyFont="1" applyBorder="1" applyAlignment="1" applyProtection="1">
      <alignment vertical="center"/>
    </xf>
    <xf numFmtId="0" fontId="27" fillId="0" borderId="21" xfId="0" applyFont="1" applyBorder="1" applyAlignment="1" applyProtection="1">
      <alignment horizontal="center" vertical="center"/>
    </xf>
    <xf numFmtId="164" fontId="27" fillId="0" borderId="22" xfId="2" applyNumberFormat="1" applyFont="1" applyBorder="1" applyAlignment="1" applyProtection="1">
      <alignment horizontal="center" vertical="center"/>
    </xf>
    <xf numFmtId="0" fontId="27" fillId="0" borderId="0" xfId="0" applyFont="1" applyBorder="1" applyAlignment="1" applyProtection="1">
      <alignment horizontal="left" vertical="center"/>
    </xf>
    <xf numFmtId="0" fontId="27" fillId="0" borderId="0" xfId="2" applyNumberFormat="1" applyFont="1" applyFill="1" applyBorder="1" applyAlignment="1" applyProtection="1">
      <alignment horizontal="center" vertical="center"/>
    </xf>
    <xf numFmtId="0" fontId="27" fillId="0" borderId="23" xfId="0" applyFont="1" applyBorder="1" applyAlignment="1" applyProtection="1">
      <alignment horizontal="center" vertical="center"/>
    </xf>
    <xf numFmtId="44" fontId="27" fillId="0" borderId="24" xfId="2" applyFont="1" applyBorder="1" applyAlignment="1" applyProtection="1">
      <alignment horizontal="center" vertical="center"/>
    </xf>
    <xf numFmtId="164" fontId="27" fillId="0" borderId="25" xfId="2" applyNumberFormat="1" applyFont="1" applyBorder="1" applyAlignment="1" applyProtection="1">
      <alignment horizontal="center" vertical="center"/>
    </xf>
    <xf numFmtId="0" fontId="29" fillId="0" borderId="0" xfId="0" applyFont="1" applyBorder="1" applyAlignment="1" applyProtection="1">
      <alignment horizontal="center" vertical="center"/>
    </xf>
    <xf numFmtId="0" fontId="21" fillId="0" borderId="10" xfId="0" applyFont="1" applyBorder="1" applyAlignment="1" applyProtection="1">
      <alignment horizontal="center" vertical="center"/>
    </xf>
    <xf numFmtId="0" fontId="27" fillId="0" borderId="10" xfId="0" applyFont="1" applyBorder="1" applyAlignment="1" applyProtection="1">
      <alignment vertical="center"/>
    </xf>
    <xf numFmtId="0" fontId="29" fillId="0" borderId="10" xfId="0" applyFont="1" applyBorder="1" applyAlignment="1" applyProtection="1">
      <alignment horizontal="center" vertical="center"/>
    </xf>
    <xf numFmtId="164" fontId="27" fillId="0" borderId="26" xfId="2" applyNumberFormat="1" applyFont="1" applyBorder="1" applyAlignment="1" applyProtection="1">
      <alignment horizontal="center" vertical="center"/>
    </xf>
    <xf numFmtId="0" fontId="27" fillId="0" borderId="14" xfId="0" applyFont="1" applyBorder="1" applyAlignment="1" applyProtection="1">
      <alignment horizontal="center" vertical="center"/>
    </xf>
    <xf numFmtId="0" fontId="27" fillId="0" borderId="18" xfId="0" applyFont="1" applyBorder="1" applyAlignment="1" applyProtection="1">
      <alignment horizontal="center" vertical="center"/>
    </xf>
    <xf numFmtId="44" fontId="27" fillId="0" borderId="19" xfId="0" applyNumberFormat="1" applyFont="1" applyBorder="1" applyAlignment="1" applyProtection="1">
      <alignment horizontal="center" vertical="center"/>
    </xf>
    <xf numFmtId="44" fontId="27" fillId="0" borderId="20" xfId="0" applyNumberFormat="1" applyFont="1" applyBorder="1" applyAlignment="1" applyProtection="1">
      <alignment horizontal="center" vertical="center"/>
    </xf>
    <xf numFmtId="44" fontId="27" fillId="0" borderId="19" xfId="2" applyFont="1" applyBorder="1" applyAlignment="1" applyProtection="1">
      <alignment horizontal="center" vertical="center"/>
    </xf>
    <xf numFmtId="44" fontId="27" fillId="0" borderId="20" xfId="2" applyFont="1" applyBorder="1" applyAlignment="1" applyProtection="1">
      <alignment horizontal="center" vertical="center"/>
    </xf>
    <xf numFmtId="164" fontId="27" fillId="0" borderId="2" xfId="2" applyNumberFormat="1" applyFont="1" applyBorder="1" applyAlignment="1" applyProtection="1">
      <alignment horizontal="center" vertical="center"/>
    </xf>
    <xf numFmtId="164" fontId="27" fillId="0" borderId="16" xfId="2" applyNumberFormat="1" applyFont="1" applyBorder="1" applyAlignment="1" applyProtection="1">
      <alignment horizontal="center" vertical="center"/>
    </xf>
    <xf numFmtId="0" fontId="28" fillId="0" borderId="19" xfId="0" applyFont="1" applyBorder="1" applyAlignment="1" applyProtection="1">
      <alignment horizontal="center" vertical="center" wrapText="1"/>
    </xf>
    <xf numFmtId="0" fontId="28" fillId="0" borderId="2" xfId="0" applyFont="1" applyBorder="1" applyAlignment="1" applyProtection="1">
      <alignment horizontal="center" vertical="center"/>
    </xf>
    <xf numFmtId="0" fontId="28" fillId="0" borderId="15" xfId="0" applyFont="1" applyBorder="1" applyAlignment="1" applyProtection="1">
      <alignment horizontal="center" vertical="center"/>
    </xf>
    <xf numFmtId="0" fontId="31" fillId="0" borderId="0" xfId="4" applyFont="1" applyAlignment="1" applyProtection="1"/>
    <xf numFmtId="0" fontId="32" fillId="0" borderId="0" xfId="4" applyFont="1" applyAlignment="1" applyProtection="1"/>
    <xf numFmtId="0" fontId="33" fillId="0" borderId="0" xfId="0" applyFont="1" applyAlignment="1">
      <alignment horizontal="left" vertical="top" wrapText="1" indent="5"/>
    </xf>
    <xf numFmtId="0" fontId="23" fillId="0" borderId="0" xfId="4" applyFont="1" applyBorder="1" applyAlignment="1" applyProtection="1">
      <alignment horizontal="center" vertical="center"/>
    </xf>
    <xf numFmtId="0" fontId="30" fillId="0" borderId="36" xfId="0" applyFont="1" applyBorder="1" applyAlignment="1" applyProtection="1">
      <alignment horizontal="center" vertical="center"/>
    </xf>
    <xf numFmtId="0" fontId="30" fillId="0" borderId="12" xfId="0" applyFont="1" applyBorder="1" applyAlignment="1" applyProtection="1">
      <alignment horizontal="center" vertical="center"/>
    </xf>
    <xf numFmtId="0" fontId="30" fillId="0" borderId="13" xfId="0" applyFont="1" applyBorder="1" applyAlignment="1" applyProtection="1">
      <alignment horizontal="center" vertical="center"/>
    </xf>
    <xf numFmtId="0" fontId="30" fillId="0" borderId="32" xfId="0" applyFont="1" applyBorder="1" applyAlignment="1" applyProtection="1">
      <alignment horizontal="center" vertical="center"/>
    </xf>
    <xf numFmtId="0" fontId="30" fillId="0" borderId="33" xfId="0" applyFont="1" applyBorder="1" applyAlignment="1" applyProtection="1">
      <alignment horizontal="center" vertical="center"/>
    </xf>
    <xf numFmtId="0" fontId="30" fillId="0" borderId="34" xfId="0" applyFont="1" applyBorder="1" applyAlignment="1" applyProtection="1">
      <alignment horizontal="center" vertical="center"/>
    </xf>
    <xf numFmtId="0" fontId="28" fillId="0" borderId="38" xfId="0" applyFont="1" applyBorder="1" applyAlignment="1" applyProtection="1">
      <alignment horizontal="center" vertical="center"/>
    </xf>
    <xf numFmtId="0" fontId="28" fillId="0" borderId="39" xfId="0" applyFont="1" applyBorder="1" applyAlignment="1" applyProtection="1">
      <alignment horizontal="center" vertical="center"/>
    </xf>
    <xf numFmtId="0" fontId="28" fillId="0" borderId="27" xfId="0" applyFont="1" applyBorder="1" applyAlignment="1" applyProtection="1">
      <alignment horizontal="center" vertical="center" wrapText="1"/>
    </xf>
    <xf numFmtId="0" fontId="28" fillId="0" borderId="28" xfId="0" applyFont="1" applyBorder="1" applyAlignment="1" applyProtection="1">
      <alignment horizontal="center" vertical="center" wrapText="1"/>
    </xf>
    <xf numFmtId="0" fontId="28" fillId="0" borderId="37" xfId="0" applyFont="1" applyBorder="1" applyAlignment="1" applyProtection="1">
      <alignment horizontal="center" vertical="center" wrapText="1"/>
    </xf>
    <xf numFmtId="0" fontId="28" fillId="0" borderId="19" xfId="0" applyFont="1" applyBorder="1" applyAlignment="1" applyProtection="1">
      <alignment horizontal="center" vertical="center" wrapText="1"/>
    </xf>
    <xf numFmtId="0" fontId="28" fillId="0" borderId="35" xfId="0" applyFont="1" applyBorder="1" applyAlignment="1" applyProtection="1">
      <alignment horizontal="center" vertical="center"/>
    </xf>
    <xf numFmtId="0" fontId="28" fillId="0" borderId="29" xfId="0" applyFont="1" applyBorder="1" applyAlignment="1" applyProtection="1">
      <alignment horizontal="center" vertical="center"/>
    </xf>
    <xf numFmtId="0" fontId="28" fillId="0" borderId="8" xfId="0" applyFont="1" applyBorder="1" applyAlignment="1" applyProtection="1">
      <alignment horizontal="center" vertical="center"/>
    </xf>
    <xf numFmtId="0" fontId="28" fillId="0" borderId="28" xfId="0" applyFont="1" applyBorder="1" applyAlignment="1" applyProtection="1">
      <alignment horizontal="center" vertical="center"/>
    </xf>
    <xf numFmtId="0" fontId="28" fillId="0" borderId="31" xfId="0" applyFont="1" applyBorder="1" applyAlignment="1" applyProtection="1">
      <alignment horizontal="center" vertical="center"/>
    </xf>
    <xf numFmtId="0" fontId="28" fillId="0" borderId="30" xfId="0" applyFont="1" applyBorder="1" applyAlignment="1" applyProtection="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54</xdr:row>
      <xdr:rowOff>47628</xdr:rowOff>
    </xdr:from>
    <xdr:to>
      <xdr:col>10</xdr:col>
      <xdr:colOff>607695</xdr:colOff>
      <xdr:row>71</xdr:row>
      <xdr:rowOff>45891</xdr:rowOff>
    </xdr:to>
    <xdr:pic>
      <xdr:nvPicPr>
        <xdr:cNvPr id="8" name="Picture 7" descr="Calculating Incentive Payments 2_Page_2.jpg"/>
        <xdr:cNvPicPr>
          <a:picLocks noChangeAspect="1"/>
        </xdr:cNvPicPr>
      </xdr:nvPicPr>
      <xdr:blipFill>
        <a:blip xmlns:r="http://schemas.openxmlformats.org/officeDocument/2006/relationships" r:embed="rId1" cstate="print"/>
        <a:srcRect l="9069" t="6818" r="17892" b="65814"/>
        <a:stretch>
          <a:fillRect/>
        </a:stretch>
      </xdr:blipFill>
      <xdr:spPr>
        <a:xfrm>
          <a:off x="28575" y="10563228"/>
          <a:ext cx="6675120" cy="3236763"/>
        </a:xfrm>
        <a:prstGeom prst="rect">
          <a:avLst/>
        </a:prstGeom>
      </xdr:spPr>
    </xdr:pic>
    <xdr:clientData/>
  </xdr:twoCellAnchor>
  <xdr:twoCellAnchor editAs="oneCell">
    <xdr:from>
      <xdr:col>0</xdr:col>
      <xdr:colOff>-1</xdr:colOff>
      <xdr:row>2</xdr:row>
      <xdr:rowOff>1</xdr:rowOff>
    </xdr:from>
    <xdr:to>
      <xdr:col>11</xdr:col>
      <xdr:colOff>609599</xdr:colOff>
      <xdr:row>54</xdr:row>
      <xdr:rowOff>64349</xdr:rowOff>
    </xdr:to>
    <xdr:pic>
      <xdr:nvPicPr>
        <xdr:cNvPr id="14" name="Picture 13" descr="Calculating Incentive Payments_Page_1.jpg"/>
        <xdr:cNvPicPr>
          <a:picLocks noChangeAspect="1"/>
        </xdr:cNvPicPr>
      </xdr:nvPicPr>
      <xdr:blipFill>
        <a:blip xmlns:r="http://schemas.openxmlformats.org/officeDocument/2006/relationships" r:embed="rId2" cstate="print"/>
        <a:srcRect l="8824" t="8523" r="8456" b="4356"/>
        <a:stretch>
          <a:fillRect/>
        </a:stretch>
      </xdr:blipFill>
      <xdr:spPr>
        <a:xfrm>
          <a:off x="-1" y="609601"/>
          <a:ext cx="7315200" cy="9970348"/>
        </a:xfrm>
        <a:prstGeom prst="rect">
          <a:avLst/>
        </a:prstGeom>
      </xdr:spPr>
    </xdr:pic>
    <xdr:clientData/>
  </xdr:twoCellAnchor>
  <xdr:oneCellAnchor>
    <xdr:from>
      <xdr:col>0</xdr:col>
      <xdr:colOff>387466</xdr:colOff>
      <xdr:row>34</xdr:row>
      <xdr:rowOff>30364</xdr:rowOff>
    </xdr:from>
    <xdr:ext cx="6142259" cy="2690929"/>
    <xdr:sp macro="" textlink="">
      <xdr:nvSpPr>
        <xdr:cNvPr id="7" name="Rectangle 6"/>
        <xdr:cNvSpPr/>
      </xdr:nvSpPr>
      <xdr:spPr>
        <a:xfrm rot="20693110">
          <a:off x="387466" y="6735964"/>
          <a:ext cx="6142259" cy="2690929"/>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16600" b="1" cap="none" spc="150">
              <a:ln w="11430"/>
              <a:solidFill>
                <a:srgbClr val="F8F8F8">
                  <a:alpha val="20000"/>
                </a:srgbClr>
              </a:solidFill>
              <a:effectLst>
                <a:outerShdw blurRad="25400" algn="tl" rotWithShape="0">
                  <a:srgbClr val="000000">
                    <a:alpha val="43000"/>
                  </a:srgbClr>
                </a:outerShdw>
              </a:effectLst>
            </a:rPr>
            <a:t>DRAFT</a:t>
          </a:r>
          <a:endParaRPr lang="en-US" sz="13800" b="1" cap="none" spc="150">
            <a:ln w="11430"/>
            <a:solidFill>
              <a:srgbClr val="F8F8F8">
                <a:alpha val="20000"/>
              </a:srgbClr>
            </a:solidFill>
            <a:effectLst>
              <a:outerShdw blurRad="25400" algn="tl" rotWithShape="0">
                <a:srgbClr val="000000">
                  <a:alpha val="43000"/>
                </a:srgbClr>
              </a:outerShdw>
            </a:effectLst>
          </a:endParaRPr>
        </a:p>
      </xdr:txBody>
    </xdr:sp>
    <xdr:clientData/>
  </xdr:oneCellAnchor>
  <xdr:oneCellAnchor>
    <xdr:from>
      <xdr:col>0</xdr:col>
      <xdr:colOff>377941</xdr:colOff>
      <xdr:row>9</xdr:row>
      <xdr:rowOff>11313</xdr:rowOff>
    </xdr:from>
    <xdr:ext cx="6142259" cy="2690929"/>
    <xdr:sp macro="" textlink="">
      <xdr:nvSpPr>
        <xdr:cNvPr id="4" name="Rectangle 3"/>
        <xdr:cNvSpPr/>
      </xdr:nvSpPr>
      <xdr:spPr>
        <a:xfrm rot="20693110">
          <a:off x="377941" y="1954413"/>
          <a:ext cx="6142259" cy="2690929"/>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16600" b="1" cap="none" spc="150">
              <a:ln w="11430"/>
              <a:solidFill>
                <a:srgbClr val="F8F8F8">
                  <a:alpha val="20000"/>
                </a:srgbClr>
              </a:solidFill>
              <a:effectLst>
                <a:outerShdw blurRad="25400" algn="tl" rotWithShape="0">
                  <a:srgbClr val="000000">
                    <a:alpha val="43000"/>
                  </a:srgbClr>
                </a:outerShdw>
              </a:effectLst>
            </a:rPr>
            <a:t>DRAFT</a:t>
          </a:r>
          <a:endParaRPr lang="en-US" sz="13800" b="1" cap="none" spc="150">
            <a:ln w="11430"/>
            <a:solidFill>
              <a:srgbClr val="F8F8F8">
                <a:alpha val="20000"/>
              </a:srgbClr>
            </a:solidFill>
            <a:effectLst>
              <a:outerShdw blurRad="25400" algn="tl" rotWithShape="0">
                <a:srgbClr val="000000">
                  <a:alpha val="43000"/>
                </a:srgbClr>
              </a:outerShdw>
            </a:effectLst>
          </a:endParaRPr>
        </a:p>
      </xdr:txBody>
    </xdr:sp>
    <xdr:clientData/>
  </xdr:oneCellAnchor>
  <xdr:oneCellAnchor>
    <xdr:from>
      <xdr:col>0</xdr:col>
      <xdr:colOff>282693</xdr:colOff>
      <xdr:row>59</xdr:row>
      <xdr:rowOff>97038</xdr:rowOff>
    </xdr:from>
    <xdr:ext cx="6142259" cy="2690929"/>
    <xdr:sp macro="" textlink="">
      <xdr:nvSpPr>
        <xdr:cNvPr id="11" name="Rectangle 10"/>
        <xdr:cNvSpPr/>
      </xdr:nvSpPr>
      <xdr:spPr>
        <a:xfrm rot="20693110">
          <a:off x="282693" y="11565138"/>
          <a:ext cx="6142259" cy="2690929"/>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16600" b="1" cap="none" spc="150">
              <a:ln w="11430"/>
              <a:solidFill>
                <a:srgbClr val="F8F8F8">
                  <a:alpha val="20000"/>
                </a:srgbClr>
              </a:solidFill>
              <a:effectLst>
                <a:outerShdw blurRad="25400" algn="tl" rotWithShape="0">
                  <a:srgbClr val="000000">
                    <a:alpha val="43000"/>
                  </a:srgbClr>
                </a:outerShdw>
              </a:effectLst>
            </a:rPr>
            <a:t>DRAFT</a:t>
          </a:r>
          <a:endParaRPr lang="en-US" sz="13800" b="1" cap="none" spc="150">
            <a:ln w="11430"/>
            <a:solidFill>
              <a:srgbClr val="F8F8F8">
                <a:alpha val="20000"/>
              </a:srgbClr>
            </a:solidFill>
            <a:effectLst>
              <a:outerShdw blurRad="25400" algn="tl" rotWithShape="0">
                <a:srgbClr val="000000">
                  <a:alpha val="43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133350</xdr:colOff>
      <xdr:row>25</xdr:row>
      <xdr:rowOff>95249</xdr:rowOff>
    </xdr:from>
    <xdr:to>
      <xdr:col>17</xdr:col>
      <xdr:colOff>0</xdr:colOff>
      <xdr:row>35</xdr:row>
      <xdr:rowOff>76200</xdr:rowOff>
    </xdr:to>
    <xdr:sp macro="" textlink="">
      <xdr:nvSpPr>
        <xdr:cNvPr id="2" name="TextBox 1"/>
        <xdr:cNvSpPr txBox="1"/>
      </xdr:nvSpPr>
      <xdr:spPr>
        <a:xfrm>
          <a:off x="361950" y="6553199"/>
          <a:ext cx="10401300" cy="1885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u="none" strike="noStrike">
              <a:solidFill>
                <a:schemeClr val="dk1"/>
              </a:solidFill>
              <a:latin typeface="+mn-lt"/>
              <a:ea typeface="+mn-ea"/>
              <a:cs typeface="+mn-cs"/>
            </a:rPr>
            <a:t>Capacity Factor </a:t>
          </a:r>
          <a:r>
            <a:rPr lang="en-US" sz="1100" b="0" i="0" u="none" strike="noStrike">
              <a:solidFill>
                <a:schemeClr val="dk1"/>
              </a:solidFill>
              <a:latin typeface="+mn-lt"/>
              <a:ea typeface="+mn-ea"/>
              <a:cs typeface="+mn-cs"/>
            </a:rPr>
            <a:t>- Capacity factor indicates how much electricity a generator actually produces relative to the maximum it could produce at continuous full power operation during the same period (typically measured annually over 8760 hours). Many factors affect photovoltaic system capacity factor including system tilt, orientation, and location as well as shading, efficiency, and losses. Fixed-tilt systems in NY generally have capacity factors</a:t>
          </a:r>
          <a:r>
            <a:rPr lang="en-US"/>
            <a:t> </a:t>
          </a:r>
          <a:r>
            <a:rPr lang="en-US" sz="1100" b="0" i="0" u="none" strike="noStrike">
              <a:solidFill>
                <a:schemeClr val="dk1"/>
              </a:solidFill>
              <a:latin typeface="+mn-lt"/>
              <a:ea typeface="+mn-ea"/>
              <a:cs typeface="+mn-cs"/>
            </a:rPr>
            <a:t>of</a:t>
          </a:r>
          <a:r>
            <a:rPr lang="en-US" sz="1100" b="0" i="0" u="none" strike="noStrike" baseline="0">
              <a:solidFill>
                <a:schemeClr val="dk1"/>
              </a:solidFill>
              <a:latin typeface="+mn-lt"/>
              <a:ea typeface="+mn-ea"/>
              <a:cs typeface="+mn-cs"/>
            </a:rPr>
            <a:t> approximately</a:t>
          </a:r>
          <a:r>
            <a:rPr lang="en-US" sz="1100" b="0" i="0" u="none" strike="noStrike">
              <a:solidFill>
                <a:schemeClr val="dk1"/>
              </a:solidFill>
              <a:latin typeface="+mn-lt"/>
              <a:ea typeface="+mn-ea"/>
              <a:cs typeface="+mn-cs"/>
            </a:rPr>
            <a:t> 13.4%. Tracking increases system capacity factors. An</a:t>
          </a:r>
          <a:r>
            <a:rPr lang="en-US" sz="1100" b="0" i="0" u="none" strike="noStrike" baseline="0">
              <a:solidFill>
                <a:schemeClr val="dk1"/>
              </a:solidFill>
              <a:latin typeface="+mn-lt"/>
              <a:ea typeface="+mn-ea"/>
              <a:cs typeface="+mn-cs"/>
            </a:rPr>
            <a:t> approximate capacity factor</a:t>
          </a:r>
          <a:r>
            <a:rPr lang="en-US" sz="1100" b="0" i="0" u="none" strike="noStrike">
              <a:solidFill>
                <a:schemeClr val="dk1"/>
              </a:solidFill>
              <a:latin typeface="+mn-lt"/>
              <a:ea typeface="+mn-ea"/>
              <a:cs typeface="+mn-cs"/>
            </a:rPr>
            <a:t> for single-axis tracking systems  in NY is 16.0% and two-axis tracking systems is 17.5%.</a:t>
          </a:r>
          <a:r>
            <a:rPr lang="en-US"/>
            <a:t> </a:t>
          </a:r>
        </a:p>
        <a:p>
          <a:endParaRPr lang="en-US" sz="1100"/>
        </a:p>
        <a:p>
          <a:r>
            <a:rPr lang="en-US" sz="1100">
              <a:solidFill>
                <a:schemeClr val="dk1"/>
              </a:solidFill>
              <a:latin typeface="+mn-lt"/>
              <a:ea typeface="+mn-ea"/>
              <a:cs typeface="+mn-cs"/>
            </a:rPr>
            <a:t>The</a:t>
          </a:r>
          <a:r>
            <a:rPr lang="en-US" sz="1100" baseline="0">
              <a:solidFill>
                <a:schemeClr val="dk1"/>
              </a:solidFill>
              <a:latin typeface="+mn-lt"/>
              <a:ea typeface="+mn-ea"/>
              <a:cs typeface="+mn-cs"/>
            </a:rPr>
            <a:t> MW Block Program uses a 13.4% capacity factor to calculate the maximum incentive contract amount and the PBI $/kWh for fixed-mount and single-axis tracking systems.  A 16.0% capacity factor is used for single-axis tracking systems and a 17.5% capacity factor is used for two-axis tracking systems. The yearly performance payments are based on actual metered production kWh.</a:t>
          </a:r>
        </a:p>
        <a:p>
          <a:endParaRPr lang="en-US" sz="1100" baseline="0">
            <a:solidFill>
              <a:schemeClr val="dk1"/>
            </a:solidFill>
            <a:latin typeface="+mn-lt"/>
            <a:ea typeface="+mn-ea"/>
            <a:cs typeface="+mn-cs"/>
          </a:endParaRPr>
        </a:p>
        <a:p>
          <a:r>
            <a:rPr lang="en-US" sz="1100">
              <a:solidFill>
                <a:schemeClr val="dk1"/>
              </a:solidFill>
              <a:latin typeface="+mn-lt"/>
              <a:ea typeface="+mn-ea"/>
              <a:cs typeface="+mn-cs"/>
            </a:rPr>
            <a:t>Payments are multiplied by  1.2 if Strategic Location = Yes</a:t>
          </a:r>
        </a:p>
      </xdr:txBody>
    </xdr:sp>
    <xdr:clientData/>
  </xdr:twoCellAnchor>
  <xdr:twoCellAnchor>
    <xdr:from>
      <xdr:col>0</xdr:col>
      <xdr:colOff>47624</xdr:colOff>
      <xdr:row>0</xdr:row>
      <xdr:rowOff>323850</xdr:rowOff>
    </xdr:from>
    <xdr:to>
      <xdr:col>17</xdr:col>
      <xdr:colOff>714374</xdr:colOff>
      <xdr:row>3</xdr:row>
      <xdr:rowOff>304800</xdr:rowOff>
    </xdr:to>
    <xdr:sp macro="" textlink="">
      <xdr:nvSpPr>
        <xdr:cNvPr id="3" name="TextBox 2"/>
        <xdr:cNvSpPr txBox="1"/>
      </xdr:nvSpPr>
      <xdr:spPr>
        <a:xfrm>
          <a:off x="47624" y="952500"/>
          <a:ext cx="1124902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This calculator estimates the maximum aggregate</a:t>
          </a:r>
          <a:r>
            <a:rPr lang="en-US" sz="1100" baseline="0">
              <a:solidFill>
                <a:schemeClr val="dk1"/>
              </a:solidFill>
              <a:latin typeface="+mn-lt"/>
              <a:ea typeface="+mn-ea"/>
              <a:cs typeface="+mn-cs"/>
            </a:rPr>
            <a:t> incentive.  Additional outputs include the </a:t>
          </a:r>
          <a:r>
            <a:rPr lang="en-US" sz="1100">
              <a:solidFill>
                <a:schemeClr val="dk1"/>
              </a:solidFill>
              <a:latin typeface="+mn-lt"/>
              <a:ea typeface="+mn-ea"/>
              <a:cs typeface="+mn-cs"/>
            </a:rPr>
            <a:t>commercial operation "up-front"</a:t>
          </a:r>
          <a:r>
            <a:rPr lang="en-US" sz="1100" baseline="0">
              <a:solidFill>
                <a:schemeClr val="dk1"/>
              </a:solidFill>
              <a:latin typeface="+mn-lt"/>
              <a:ea typeface="+mn-ea"/>
              <a:cs typeface="+mn-cs"/>
            </a:rPr>
            <a:t> payment for PV systems  and projected yearly performance payments. The maximum contract amount incentive payment and the up-front payment are estimated using a projected 13.4% capacity factor for fixed-mount systems, 16.0% for single-axis tracking systems, and 17.5% capacity factor for two-axis tracking systems . Yearly performance payments are estimated based on the projected annual energy production;  In practice, the yearly performance payments will be determined by the actual metered yearly energy production of the PVsystem.</a:t>
          </a:r>
          <a:endParaRPr lang="en-US"/>
        </a:p>
        <a:p>
          <a:endParaRPr lang="en-US" sz="1100" b="1" baseline="0">
            <a:solidFill>
              <a:srgbClr val="FF0000"/>
            </a:solidFill>
          </a:endParaRPr>
        </a:p>
      </xdr:txBody>
    </xdr:sp>
    <xdr:clientData/>
  </xdr:twoCellAnchor>
  <xdr:oneCellAnchor>
    <xdr:from>
      <xdr:col>3</xdr:col>
      <xdr:colOff>17338</xdr:colOff>
      <xdr:row>5</xdr:row>
      <xdr:rowOff>329152</xdr:rowOff>
    </xdr:from>
    <xdr:ext cx="3670557" cy="1595117"/>
    <xdr:sp macro="" textlink="">
      <xdr:nvSpPr>
        <xdr:cNvPr id="7" name="Rectangle 6"/>
        <xdr:cNvSpPr/>
      </xdr:nvSpPr>
      <xdr:spPr>
        <a:xfrm rot="20693110">
          <a:off x="2798638" y="1767427"/>
          <a:ext cx="3670557" cy="1595117"/>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9600" b="1" cap="none" spc="150">
              <a:ln w="11430"/>
              <a:solidFill>
                <a:srgbClr val="F8F8F8">
                  <a:alpha val="20000"/>
                </a:srgbClr>
              </a:solidFill>
              <a:effectLst>
                <a:outerShdw blurRad="25400" algn="tl" rotWithShape="0">
                  <a:srgbClr val="000000">
                    <a:alpha val="43000"/>
                  </a:srgbClr>
                </a:outerShdw>
              </a:effectLst>
            </a:rPr>
            <a:t>DRAFT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133350</xdr:colOff>
      <xdr:row>25</xdr:row>
      <xdr:rowOff>95249</xdr:rowOff>
    </xdr:from>
    <xdr:to>
      <xdr:col>17</xdr:col>
      <xdr:colOff>0</xdr:colOff>
      <xdr:row>35</xdr:row>
      <xdr:rowOff>85725</xdr:rowOff>
    </xdr:to>
    <xdr:sp macro="" textlink="">
      <xdr:nvSpPr>
        <xdr:cNvPr id="2" name="TextBox 1"/>
        <xdr:cNvSpPr txBox="1"/>
      </xdr:nvSpPr>
      <xdr:spPr>
        <a:xfrm>
          <a:off x="361950" y="6553199"/>
          <a:ext cx="10401300" cy="1895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u="none" strike="noStrike">
              <a:solidFill>
                <a:schemeClr val="dk1"/>
              </a:solidFill>
              <a:latin typeface="+mn-lt"/>
              <a:ea typeface="+mn-ea"/>
              <a:cs typeface="+mn-cs"/>
            </a:rPr>
            <a:t>Capacity Factor </a:t>
          </a:r>
          <a:r>
            <a:rPr lang="en-US" sz="1100" b="0" i="0" u="none" strike="noStrike">
              <a:solidFill>
                <a:schemeClr val="dk1"/>
              </a:solidFill>
              <a:latin typeface="+mn-lt"/>
              <a:ea typeface="+mn-ea"/>
              <a:cs typeface="+mn-cs"/>
            </a:rPr>
            <a:t>- Capacity factor indicates how much electricity a generator actually produces relative to the maximum it could produce at continuous full power operation during the same period (typically measured annually over 8760 hours). Many factors affect photovoltaic system capacity factor including system tilt, orientation, and location as well as shading, efficiency, and losses. Fixed-tilt systems in NY generally have capacity factors</a:t>
          </a:r>
          <a:r>
            <a:rPr lang="en-US"/>
            <a:t> </a:t>
          </a:r>
          <a:r>
            <a:rPr lang="en-US" sz="1100" b="0" i="0" u="none" strike="noStrike">
              <a:solidFill>
                <a:schemeClr val="dk1"/>
              </a:solidFill>
              <a:latin typeface="+mn-lt"/>
              <a:ea typeface="+mn-ea"/>
              <a:cs typeface="+mn-cs"/>
            </a:rPr>
            <a:t>of</a:t>
          </a:r>
          <a:r>
            <a:rPr lang="en-US" sz="1100" b="0" i="0" u="none" strike="noStrike" baseline="0">
              <a:solidFill>
                <a:schemeClr val="dk1"/>
              </a:solidFill>
              <a:latin typeface="+mn-lt"/>
              <a:ea typeface="+mn-ea"/>
              <a:cs typeface="+mn-cs"/>
            </a:rPr>
            <a:t> approximately</a:t>
          </a:r>
          <a:r>
            <a:rPr lang="en-US" sz="1100" b="0" i="0" u="none" strike="noStrike">
              <a:solidFill>
                <a:schemeClr val="dk1"/>
              </a:solidFill>
              <a:latin typeface="+mn-lt"/>
              <a:ea typeface="+mn-ea"/>
              <a:cs typeface="+mn-cs"/>
            </a:rPr>
            <a:t> 13.4%. Tracking increases system capacity factors. An</a:t>
          </a:r>
          <a:r>
            <a:rPr lang="en-US" sz="1100" b="0" i="0" u="none" strike="noStrike" baseline="0">
              <a:solidFill>
                <a:schemeClr val="dk1"/>
              </a:solidFill>
              <a:latin typeface="+mn-lt"/>
              <a:ea typeface="+mn-ea"/>
              <a:cs typeface="+mn-cs"/>
            </a:rPr>
            <a:t> approximate capacity factor</a:t>
          </a:r>
          <a:r>
            <a:rPr lang="en-US" sz="1100" b="0" i="0" u="none" strike="noStrike">
              <a:solidFill>
                <a:schemeClr val="dk1"/>
              </a:solidFill>
              <a:latin typeface="+mn-lt"/>
              <a:ea typeface="+mn-ea"/>
              <a:cs typeface="+mn-cs"/>
            </a:rPr>
            <a:t> for single-axis tracking systems  in NY is 16.0% and two-axis tracking systems is 17.5%.</a:t>
          </a:r>
          <a:r>
            <a:rPr lang="en-US"/>
            <a:t> </a:t>
          </a:r>
        </a:p>
        <a:p>
          <a:endParaRPr lang="en-US" sz="1100"/>
        </a:p>
        <a:p>
          <a:r>
            <a:rPr lang="en-US" sz="1100">
              <a:solidFill>
                <a:schemeClr val="dk1"/>
              </a:solidFill>
              <a:latin typeface="+mn-lt"/>
              <a:ea typeface="+mn-ea"/>
              <a:cs typeface="+mn-cs"/>
            </a:rPr>
            <a:t>The</a:t>
          </a:r>
          <a:r>
            <a:rPr lang="en-US" sz="1100" baseline="0">
              <a:solidFill>
                <a:schemeClr val="dk1"/>
              </a:solidFill>
              <a:latin typeface="+mn-lt"/>
              <a:ea typeface="+mn-ea"/>
              <a:cs typeface="+mn-cs"/>
            </a:rPr>
            <a:t> MW Block Program uses a 13.4% capacity factor to calculate the maximum incentive contract amount and the PBI $/kWh for fixed-mount and single-axis tracking systems.  A 16.0% capacity factor is used for single-axis tracking systems and a 17.5% capacity factor is used for two-axis tracking systems. The yearly performance payments are based on actual metered production kWh.</a:t>
          </a:r>
        </a:p>
        <a:p>
          <a:endParaRPr lang="en-US" sz="1100" baseline="0">
            <a:solidFill>
              <a:schemeClr val="dk1"/>
            </a:solidFill>
            <a:latin typeface="+mn-lt"/>
            <a:ea typeface="+mn-ea"/>
            <a:cs typeface="+mn-cs"/>
          </a:endParaRPr>
        </a:p>
        <a:p>
          <a:r>
            <a:rPr lang="en-US" sz="1100">
              <a:solidFill>
                <a:schemeClr val="dk1"/>
              </a:solidFill>
              <a:latin typeface="+mn-lt"/>
              <a:ea typeface="+mn-ea"/>
              <a:cs typeface="+mn-cs"/>
            </a:rPr>
            <a:t>Payments are multiplied by  1.2 if Strategic Location = Yes</a:t>
          </a:r>
        </a:p>
      </xdr:txBody>
    </xdr:sp>
    <xdr:clientData/>
  </xdr:twoCellAnchor>
  <xdr:twoCellAnchor>
    <xdr:from>
      <xdr:col>0</xdr:col>
      <xdr:colOff>47624</xdr:colOff>
      <xdr:row>0</xdr:row>
      <xdr:rowOff>323850</xdr:rowOff>
    </xdr:from>
    <xdr:to>
      <xdr:col>17</xdr:col>
      <xdr:colOff>714374</xdr:colOff>
      <xdr:row>3</xdr:row>
      <xdr:rowOff>304800</xdr:rowOff>
    </xdr:to>
    <xdr:sp macro="" textlink="">
      <xdr:nvSpPr>
        <xdr:cNvPr id="3" name="TextBox 2"/>
        <xdr:cNvSpPr txBox="1"/>
      </xdr:nvSpPr>
      <xdr:spPr>
        <a:xfrm>
          <a:off x="47624" y="323850"/>
          <a:ext cx="10896600"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This calculator estimates the maximum aggregate</a:t>
          </a:r>
          <a:r>
            <a:rPr lang="en-US" sz="1100" baseline="0">
              <a:solidFill>
                <a:schemeClr val="dk1"/>
              </a:solidFill>
              <a:latin typeface="+mn-lt"/>
              <a:ea typeface="+mn-ea"/>
              <a:cs typeface="+mn-cs"/>
            </a:rPr>
            <a:t> incentive.  Additional outputs include the </a:t>
          </a:r>
          <a:r>
            <a:rPr lang="en-US" sz="1100">
              <a:solidFill>
                <a:schemeClr val="dk1"/>
              </a:solidFill>
              <a:latin typeface="+mn-lt"/>
              <a:ea typeface="+mn-ea"/>
              <a:cs typeface="+mn-cs"/>
            </a:rPr>
            <a:t>commercial operation "up-front"</a:t>
          </a:r>
          <a:r>
            <a:rPr lang="en-US" sz="1100" baseline="0">
              <a:solidFill>
                <a:schemeClr val="dk1"/>
              </a:solidFill>
              <a:latin typeface="+mn-lt"/>
              <a:ea typeface="+mn-ea"/>
              <a:cs typeface="+mn-cs"/>
            </a:rPr>
            <a:t> payment for PV systems  and projected yearly performance payments. The maximum contract amount incentive payment and the up-front payment are estimated using a projected 13.4% capacity factor for fixed-mount systems, 16.0% for single-axis tracking systems, and 17.5% capacity factor for two-axis tracking systems . Yearly performance payments are estimated based on the projected annual energy production;  In practice, the yearly performance payments will be determined by the actual metered yearly energy production of the PVsystem.</a:t>
          </a:r>
          <a:endParaRPr lang="en-US"/>
        </a:p>
      </xdr:txBody>
    </xdr:sp>
    <xdr:clientData/>
  </xdr:twoCellAnchor>
  <xdr:oneCellAnchor>
    <xdr:from>
      <xdr:col>3</xdr:col>
      <xdr:colOff>17338</xdr:colOff>
      <xdr:row>5</xdr:row>
      <xdr:rowOff>329152</xdr:rowOff>
    </xdr:from>
    <xdr:ext cx="3670557" cy="1595117"/>
    <xdr:sp macro="" textlink="">
      <xdr:nvSpPr>
        <xdr:cNvPr id="4" name="Rectangle 3"/>
        <xdr:cNvSpPr/>
      </xdr:nvSpPr>
      <xdr:spPr>
        <a:xfrm rot="20693110">
          <a:off x="2798638" y="1767427"/>
          <a:ext cx="3670557" cy="1595117"/>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9600" b="1" cap="none" spc="150">
              <a:ln w="11430"/>
              <a:solidFill>
                <a:srgbClr val="F8F8F8">
                  <a:alpha val="20000"/>
                </a:srgbClr>
              </a:solidFill>
              <a:effectLst>
                <a:outerShdw blurRad="25400" algn="tl" rotWithShape="0">
                  <a:srgbClr val="000000">
                    <a:alpha val="43000"/>
                  </a:srgbClr>
                </a:outerShdw>
              </a:effectLst>
            </a:rPr>
            <a:t>DRAFT</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133350</xdr:colOff>
      <xdr:row>25</xdr:row>
      <xdr:rowOff>95249</xdr:rowOff>
    </xdr:from>
    <xdr:to>
      <xdr:col>17</xdr:col>
      <xdr:colOff>0</xdr:colOff>
      <xdr:row>35</xdr:row>
      <xdr:rowOff>38100</xdr:rowOff>
    </xdr:to>
    <xdr:sp macro="" textlink="">
      <xdr:nvSpPr>
        <xdr:cNvPr id="2" name="TextBox 1"/>
        <xdr:cNvSpPr txBox="1"/>
      </xdr:nvSpPr>
      <xdr:spPr>
        <a:xfrm>
          <a:off x="361950" y="6553199"/>
          <a:ext cx="10401300" cy="1847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u="none" strike="noStrike">
              <a:solidFill>
                <a:schemeClr val="dk1"/>
              </a:solidFill>
              <a:latin typeface="+mn-lt"/>
              <a:ea typeface="+mn-ea"/>
              <a:cs typeface="+mn-cs"/>
            </a:rPr>
            <a:t>Capacity Factor </a:t>
          </a:r>
          <a:r>
            <a:rPr lang="en-US" sz="1100" b="0" i="0" u="none" strike="noStrike">
              <a:solidFill>
                <a:schemeClr val="dk1"/>
              </a:solidFill>
              <a:latin typeface="+mn-lt"/>
              <a:ea typeface="+mn-ea"/>
              <a:cs typeface="+mn-cs"/>
            </a:rPr>
            <a:t>- Capacity factor indicates how much electricity a generator actually produces relative to the maximum it could produce at continuous full power operation during the same period (typically measured annually over 8760 hours). Many factors affect photovoltaic system capacity factor including system tilt, orientation, and location as well as shading, efficiency, and losses. Fixed-tilt systems in NY generally have capacity factors</a:t>
          </a:r>
          <a:r>
            <a:rPr lang="en-US"/>
            <a:t> </a:t>
          </a:r>
          <a:r>
            <a:rPr lang="en-US" sz="1100" b="0" i="0" u="none" strike="noStrike">
              <a:solidFill>
                <a:schemeClr val="dk1"/>
              </a:solidFill>
              <a:latin typeface="+mn-lt"/>
              <a:ea typeface="+mn-ea"/>
              <a:cs typeface="+mn-cs"/>
            </a:rPr>
            <a:t>of</a:t>
          </a:r>
          <a:r>
            <a:rPr lang="en-US" sz="1100" b="0" i="0" u="none" strike="noStrike" baseline="0">
              <a:solidFill>
                <a:schemeClr val="dk1"/>
              </a:solidFill>
              <a:latin typeface="+mn-lt"/>
              <a:ea typeface="+mn-ea"/>
              <a:cs typeface="+mn-cs"/>
            </a:rPr>
            <a:t> approximately</a:t>
          </a:r>
          <a:r>
            <a:rPr lang="en-US" sz="1100" b="0" i="0" u="none" strike="noStrike">
              <a:solidFill>
                <a:schemeClr val="dk1"/>
              </a:solidFill>
              <a:latin typeface="+mn-lt"/>
              <a:ea typeface="+mn-ea"/>
              <a:cs typeface="+mn-cs"/>
            </a:rPr>
            <a:t> 13.4%. Tracking increases system capacity factors. An</a:t>
          </a:r>
          <a:r>
            <a:rPr lang="en-US" sz="1100" b="0" i="0" u="none" strike="noStrike" baseline="0">
              <a:solidFill>
                <a:schemeClr val="dk1"/>
              </a:solidFill>
              <a:latin typeface="+mn-lt"/>
              <a:ea typeface="+mn-ea"/>
              <a:cs typeface="+mn-cs"/>
            </a:rPr>
            <a:t> approximate capacity factor</a:t>
          </a:r>
          <a:r>
            <a:rPr lang="en-US" sz="1100" b="0" i="0" u="none" strike="noStrike">
              <a:solidFill>
                <a:schemeClr val="dk1"/>
              </a:solidFill>
              <a:latin typeface="+mn-lt"/>
              <a:ea typeface="+mn-ea"/>
              <a:cs typeface="+mn-cs"/>
            </a:rPr>
            <a:t> for single-axis tracking systems  in NY is 16.0% and two-axis tracking systems is 17.5%.</a:t>
          </a:r>
          <a:r>
            <a:rPr lang="en-US"/>
            <a:t> </a:t>
          </a:r>
        </a:p>
        <a:p>
          <a:endParaRPr lang="en-US" sz="1100"/>
        </a:p>
        <a:p>
          <a:r>
            <a:rPr lang="en-US" sz="1100">
              <a:solidFill>
                <a:schemeClr val="dk1"/>
              </a:solidFill>
              <a:latin typeface="+mn-lt"/>
              <a:ea typeface="+mn-ea"/>
              <a:cs typeface="+mn-cs"/>
            </a:rPr>
            <a:t>The</a:t>
          </a:r>
          <a:r>
            <a:rPr lang="en-US" sz="1100" baseline="0">
              <a:solidFill>
                <a:schemeClr val="dk1"/>
              </a:solidFill>
              <a:latin typeface="+mn-lt"/>
              <a:ea typeface="+mn-ea"/>
              <a:cs typeface="+mn-cs"/>
            </a:rPr>
            <a:t> MW Block Program uses a 13.4% capacity factor to calculate the maximum incentive contract amount and the PBI $/kWh for fixed-mount and single-axis tracking systems.  A 16.0% capacity factor is used for single-axis tracking systems and a 17.5% capacity factor is used for two-axis tracking systems. The yearly performance payments are based on actual metered production kWh.</a:t>
          </a:r>
        </a:p>
        <a:p>
          <a:endParaRPr lang="en-US" sz="1100" baseline="0">
            <a:solidFill>
              <a:schemeClr val="dk1"/>
            </a:solidFill>
            <a:latin typeface="+mn-lt"/>
            <a:ea typeface="+mn-ea"/>
            <a:cs typeface="+mn-cs"/>
          </a:endParaRPr>
        </a:p>
        <a:p>
          <a:r>
            <a:rPr lang="en-US" sz="1100">
              <a:solidFill>
                <a:schemeClr val="dk1"/>
              </a:solidFill>
              <a:latin typeface="+mn-lt"/>
              <a:ea typeface="+mn-ea"/>
              <a:cs typeface="+mn-cs"/>
            </a:rPr>
            <a:t>Payments are multiplied by  1.2 if Strategic Location = Yes</a:t>
          </a:r>
        </a:p>
      </xdr:txBody>
    </xdr:sp>
    <xdr:clientData/>
  </xdr:twoCellAnchor>
  <xdr:twoCellAnchor>
    <xdr:from>
      <xdr:col>0</xdr:col>
      <xdr:colOff>47624</xdr:colOff>
      <xdr:row>0</xdr:row>
      <xdr:rowOff>323850</xdr:rowOff>
    </xdr:from>
    <xdr:to>
      <xdr:col>17</xdr:col>
      <xdr:colOff>714374</xdr:colOff>
      <xdr:row>3</xdr:row>
      <xdr:rowOff>304800</xdr:rowOff>
    </xdr:to>
    <xdr:sp macro="" textlink="">
      <xdr:nvSpPr>
        <xdr:cNvPr id="3" name="TextBox 2"/>
        <xdr:cNvSpPr txBox="1"/>
      </xdr:nvSpPr>
      <xdr:spPr>
        <a:xfrm>
          <a:off x="47624" y="323850"/>
          <a:ext cx="10896600"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This calculator estimates the maximum aggregate</a:t>
          </a:r>
          <a:r>
            <a:rPr lang="en-US" sz="1100" baseline="0">
              <a:solidFill>
                <a:schemeClr val="dk1"/>
              </a:solidFill>
              <a:latin typeface="+mn-lt"/>
              <a:ea typeface="+mn-ea"/>
              <a:cs typeface="+mn-cs"/>
            </a:rPr>
            <a:t> incentive.  Additional outputs include the </a:t>
          </a:r>
          <a:r>
            <a:rPr lang="en-US" sz="1100">
              <a:solidFill>
                <a:schemeClr val="dk1"/>
              </a:solidFill>
              <a:latin typeface="+mn-lt"/>
              <a:ea typeface="+mn-ea"/>
              <a:cs typeface="+mn-cs"/>
            </a:rPr>
            <a:t>commercial operation "up-front"</a:t>
          </a:r>
          <a:r>
            <a:rPr lang="en-US" sz="1100" baseline="0">
              <a:solidFill>
                <a:schemeClr val="dk1"/>
              </a:solidFill>
              <a:latin typeface="+mn-lt"/>
              <a:ea typeface="+mn-ea"/>
              <a:cs typeface="+mn-cs"/>
            </a:rPr>
            <a:t> payment for PV systems  and projected yearly performance payments. The maximum contract amount incentive payment and the up-front payment are estimated using a projected 13.4% capacity factor for fixed-mount systems, 16.0% for single-axis tracking systems, and 17.5% capacity factor for two-axis tracking systems . Yearly performance payments are estimated based on the projected annual energy production;  In practice, the yearly performance payments will be determined by the actual metered yearly energy production of the PVsystem.</a:t>
          </a:r>
          <a:endParaRPr lang="en-US"/>
        </a:p>
      </xdr:txBody>
    </xdr:sp>
    <xdr:clientData/>
  </xdr:twoCellAnchor>
  <xdr:oneCellAnchor>
    <xdr:from>
      <xdr:col>3</xdr:col>
      <xdr:colOff>17338</xdr:colOff>
      <xdr:row>5</xdr:row>
      <xdr:rowOff>329152</xdr:rowOff>
    </xdr:from>
    <xdr:ext cx="3670557" cy="1595117"/>
    <xdr:sp macro="" textlink="">
      <xdr:nvSpPr>
        <xdr:cNvPr id="4" name="Rectangle 3"/>
        <xdr:cNvSpPr/>
      </xdr:nvSpPr>
      <xdr:spPr>
        <a:xfrm rot="20693110">
          <a:off x="2798638" y="1767427"/>
          <a:ext cx="3670557" cy="1595117"/>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9600" b="1" cap="none" spc="150">
              <a:ln w="11430"/>
              <a:solidFill>
                <a:srgbClr val="F8F8F8">
                  <a:alpha val="20000"/>
                </a:srgbClr>
              </a:solidFill>
              <a:effectLst>
                <a:outerShdw blurRad="25400" algn="tl" rotWithShape="0">
                  <a:srgbClr val="000000">
                    <a:alpha val="43000"/>
                  </a:srgbClr>
                </a:outerShdw>
              </a:effectLst>
            </a:rPr>
            <a:t>DRAFT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ny-sun.ny.gov/" TargetMode="External"/><Relationship Id="rId1" Type="http://schemas.openxmlformats.org/officeDocument/2006/relationships/hyperlink" Target="http://documents.dps.ny.gov/public/Common/ViewDoc.aspx?DocRefId=%7b12D9EA05-7A97-45C9-B8EF-F634731A4276%7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A2"/>
  <sheetViews>
    <sheetView showGridLines="0" tabSelected="1" workbookViewId="0"/>
  </sheetViews>
  <sheetFormatPr defaultRowHeight="15"/>
  <sheetData>
    <row r="1" spans="1:1" ht="32.25">
      <c r="A1" s="17" t="s">
        <v>38</v>
      </c>
    </row>
    <row r="2" spans="1:1" ht="15.75">
      <c r="A2" s="30"/>
    </row>
  </sheetData>
  <sheetProtection password="CE9F" sheet="1" objects="1" scenarios="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20"/>
  <sheetViews>
    <sheetView workbookViewId="0"/>
  </sheetViews>
  <sheetFormatPr defaultRowHeight="15"/>
  <cols>
    <col min="1" max="1" width="113.85546875" customWidth="1"/>
  </cols>
  <sheetData>
    <row r="2" spans="1:1" ht="18.75">
      <c r="A2" s="79" t="s">
        <v>23</v>
      </c>
    </row>
    <row r="3" spans="1:1" ht="15.75">
      <c r="A3" s="34"/>
    </row>
    <row r="4" spans="1:1" ht="94.5">
      <c r="A4" s="33" t="s">
        <v>22</v>
      </c>
    </row>
    <row r="5" spans="1:1" ht="15.75">
      <c r="A5" s="34"/>
    </row>
    <row r="6" spans="1:1" ht="63">
      <c r="A6" s="33" t="s">
        <v>24</v>
      </c>
    </row>
    <row r="7" spans="1:1" ht="15.75">
      <c r="A7" s="33"/>
    </row>
    <row r="8" spans="1:1" ht="15.75">
      <c r="A8" s="35" t="s">
        <v>25</v>
      </c>
    </row>
    <row r="9" spans="1:1" ht="15.75">
      <c r="A9" s="36" t="s">
        <v>26</v>
      </c>
    </row>
    <row r="10" spans="1:1" ht="15.75">
      <c r="A10" s="36" t="s">
        <v>27</v>
      </c>
    </row>
    <row r="12" spans="1:1" ht="15.75">
      <c r="A12" s="35" t="s">
        <v>28</v>
      </c>
    </row>
    <row r="13" spans="1:1" ht="15.75">
      <c r="A13" s="36" t="s">
        <v>29</v>
      </c>
    </row>
    <row r="14" spans="1:1" ht="15.75">
      <c r="A14" s="36" t="s">
        <v>39</v>
      </c>
    </row>
    <row r="15" spans="1:1" ht="15.75">
      <c r="A15" s="36" t="s">
        <v>40</v>
      </c>
    </row>
    <row r="17" spans="1:2" ht="47.25">
      <c r="A17" s="33" t="s">
        <v>41</v>
      </c>
    </row>
    <row r="18" spans="1:2">
      <c r="A18" s="77" t="s">
        <v>42</v>
      </c>
    </row>
    <row r="20" spans="1:2" ht="15.75">
      <c r="A20" s="35" t="s">
        <v>43</v>
      </c>
      <c r="B20" s="78" t="s">
        <v>44</v>
      </c>
    </row>
  </sheetData>
  <sheetProtection password="CE9F" sheet="1" objects="1" scenarios="1"/>
  <hyperlinks>
    <hyperlink ref="A18" r:id="rId1" display="http://documents.dps.ny.gov/public/Common/ViewDoc.aspx?DocRefId=%7b12D9EA05-7A97-45C9-B8EF-F634731A4276%7d"/>
    <hyperlink ref="B20" r:id="rId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dimension ref="A1:T25"/>
  <sheetViews>
    <sheetView showGridLines="0" workbookViewId="0">
      <selection activeCell="B7" sqref="B7"/>
    </sheetView>
  </sheetViews>
  <sheetFormatPr defaultRowHeight="15"/>
  <cols>
    <col min="1" max="1" width="3.42578125" style="5" customWidth="1"/>
    <col min="2" max="2" width="20.7109375" style="5" customWidth="1"/>
    <col min="3" max="3" width="17.5703125" style="5" bestFit="1" customWidth="1"/>
    <col min="4" max="7" width="9.140625" style="5"/>
    <col min="8" max="9" width="2.7109375" style="5" customWidth="1"/>
    <col min="10" max="10" width="6.7109375" style="50" customWidth="1"/>
    <col min="11" max="12" width="10.7109375" style="50" customWidth="1"/>
    <col min="13" max="13" width="6.7109375" style="50" customWidth="1"/>
    <col min="14" max="17" width="10.7109375" style="50" customWidth="1"/>
    <col min="18" max="18" width="2.7109375" style="5" customWidth="1"/>
    <col min="19" max="19" width="9.140625" style="5"/>
    <col min="20" max="20" width="17.5703125" style="5" bestFit="1" customWidth="1"/>
    <col min="21" max="16384" width="9.140625" style="5"/>
  </cols>
  <sheetData>
    <row r="1" spans="1:20" ht="27.75">
      <c r="A1" s="4" t="s">
        <v>45</v>
      </c>
      <c r="G1" s="6"/>
      <c r="H1" s="7"/>
      <c r="I1" s="8"/>
      <c r="R1" s="26" t="s">
        <v>46</v>
      </c>
    </row>
    <row r="2" spans="1:20" ht="24.95" customHeight="1">
      <c r="A2" s="4"/>
      <c r="G2" s="6"/>
      <c r="H2" s="7"/>
      <c r="I2" s="8"/>
      <c r="P2" s="51"/>
    </row>
    <row r="3" spans="1:20" ht="24.95" customHeight="1">
      <c r="A3" s="4"/>
      <c r="I3" s="8"/>
      <c r="P3" s="51"/>
      <c r="T3" s="32"/>
    </row>
    <row r="4" spans="1:20" ht="24.95" customHeight="1">
      <c r="A4" s="16"/>
      <c r="G4" s="9"/>
      <c r="I4" s="8"/>
      <c r="P4" s="51"/>
      <c r="T4" s="31"/>
    </row>
    <row r="5" spans="1:20" ht="6.75" customHeight="1" thickBot="1">
      <c r="I5" s="8"/>
    </row>
    <row r="6" spans="1:20" ht="26.25" thickBot="1">
      <c r="A6" s="10" t="s">
        <v>0</v>
      </c>
      <c r="I6" s="39" t="s">
        <v>30</v>
      </c>
      <c r="J6" s="52"/>
      <c r="K6" s="52"/>
      <c r="L6" s="52"/>
      <c r="M6" s="52"/>
      <c r="N6" s="52"/>
      <c r="O6" s="52"/>
      <c r="P6" s="52"/>
      <c r="Q6" s="52"/>
      <c r="R6" s="40"/>
      <c r="T6" s="31"/>
    </row>
    <row r="7" spans="1:20" ht="19.5" thickBot="1">
      <c r="B7" s="3">
        <v>1000</v>
      </c>
      <c r="C7" s="11" t="s">
        <v>4</v>
      </c>
      <c r="D7" s="12"/>
      <c r="I7" s="41"/>
      <c r="J7" s="80" t="s">
        <v>21</v>
      </c>
      <c r="K7" s="80"/>
      <c r="L7" s="80"/>
      <c r="M7" s="80"/>
      <c r="N7" s="80"/>
      <c r="O7" s="80"/>
      <c r="P7" s="80"/>
      <c r="Q7" s="80"/>
      <c r="R7" s="42"/>
    </row>
    <row r="8" spans="1:20" ht="19.5" thickBot="1">
      <c r="B8" s="29">
        <v>1174000</v>
      </c>
      <c r="C8" s="11" t="s">
        <v>17</v>
      </c>
      <c r="D8" s="12"/>
      <c r="I8" s="41"/>
      <c r="J8" s="53"/>
      <c r="K8" s="53"/>
      <c r="L8" s="53"/>
      <c r="M8" s="53"/>
      <c r="N8" s="53"/>
      <c r="O8" s="53"/>
      <c r="P8" s="53"/>
      <c r="Q8" s="53"/>
      <c r="R8" s="42"/>
    </row>
    <row r="9" spans="1:20" ht="19.5" customHeight="1" thickBot="1">
      <c r="B9" s="2" t="s">
        <v>35</v>
      </c>
      <c r="C9" s="11" t="s">
        <v>37</v>
      </c>
      <c r="D9" s="12"/>
      <c r="I9" s="41"/>
      <c r="J9" s="84" t="s">
        <v>1</v>
      </c>
      <c r="K9" s="85"/>
      <c r="L9" s="86"/>
      <c r="M9" s="81" t="s">
        <v>36</v>
      </c>
      <c r="N9" s="82"/>
      <c r="O9" s="82"/>
      <c r="P9" s="82"/>
      <c r="Q9" s="83"/>
      <c r="R9" s="42"/>
    </row>
    <row r="10" spans="1:20" ht="19.5" customHeight="1" thickBot="1">
      <c r="B10" s="2">
        <v>1</v>
      </c>
      <c r="C10" s="11" t="s">
        <v>6</v>
      </c>
      <c r="D10" s="12"/>
      <c r="I10" s="41"/>
      <c r="J10" s="93" t="s">
        <v>2</v>
      </c>
      <c r="K10" s="97" t="s">
        <v>3</v>
      </c>
      <c r="L10" s="95" t="s">
        <v>7</v>
      </c>
      <c r="M10" s="87" t="s">
        <v>2</v>
      </c>
      <c r="N10" s="91" t="s">
        <v>31</v>
      </c>
      <c r="O10" s="92"/>
      <c r="P10" s="89" t="s">
        <v>32</v>
      </c>
      <c r="Q10" s="90"/>
      <c r="R10" s="42"/>
    </row>
    <row r="11" spans="1:20" ht="19.5" customHeight="1" thickBot="1">
      <c r="B11" s="2" t="s">
        <v>13</v>
      </c>
      <c r="C11" s="15" t="s">
        <v>11</v>
      </c>
      <c r="I11" s="41"/>
      <c r="J11" s="94"/>
      <c r="K11" s="98"/>
      <c r="L11" s="96"/>
      <c r="M11" s="88"/>
      <c r="N11" s="74" t="s">
        <v>3</v>
      </c>
      <c r="O11" s="75" t="s">
        <v>33</v>
      </c>
      <c r="P11" s="74" t="s">
        <v>3</v>
      </c>
      <c r="Q11" s="76" t="s">
        <v>33</v>
      </c>
      <c r="R11" s="42"/>
    </row>
    <row r="12" spans="1:20" ht="26.25" thickBot="1">
      <c r="A12" s="21" t="s">
        <v>5</v>
      </c>
      <c r="B12" s="18"/>
      <c r="C12" s="18"/>
      <c r="D12" s="18"/>
      <c r="E12" s="18"/>
      <c r="F12" s="18"/>
      <c r="G12" s="18"/>
      <c r="I12" s="41"/>
      <c r="J12" s="54">
        <v>1</v>
      </c>
      <c r="K12" s="70">
        <v>0.63</v>
      </c>
      <c r="L12" s="65">
        <f>(K12*1000)/(0.134*8760*3)</f>
        <v>0.1789000204457166</v>
      </c>
      <c r="M12" s="66">
        <v>1</v>
      </c>
      <c r="N12" s="68">
        <v>0.34</v>
      </c>
      <c r="O12" s="72">
        <f>(N12*1000)/(0.134*8760*3)</f>
        <v>9.6549217383402608E-2</v>
      </c>
      <c r="P12" s="70">
        <v>0.4</v>
      </c>
      <c r="Q12" s="47">
        <f>(P12*1000)/(0.134*8760*3)</f>
        <v>0.11358731456870895</v>
      </c>
      <c r="R12" s="42"/>
    </row>
    <row r="13" spans="1:20" ht="19.5" customHeight="1" thickBot="1">
      <c r="A13" s="21"/>
      <c r="B13" s="27">
        <f>B8/(B7*8760)</f>
        <v>0.13401826484018264</v>
      </c>
      <c r="C13" s="28" t="s">
        <v>20</v>
      </c>
      <c r="D13" s="18"/>
      <c r="E13" s="18"/>
      <c r="F13" s="18"/>
      <c r="G13" s="18"/>
      <c r="I13" s="41"/>
      <c r="J13" s="54">
        <v>2</v>
      </c>
      <c r="K13" s="37">
        <v>0.61</v>
      </c>
      <c r="L13" s="65">
        <f t="shared" ref="L13:L24" si="0">(K13*1000)/(0.134*8760*3)</f>
        <v>0.17322065471728115</v>
      </c>
      <c r="M13" s="66">
        <v>2</v>
      </c>
      <c r="N13" s="68">
        <v>0.28000000000000003</v>
      </c>
      <c r="O13" s="72">
        <f t="shared" ref="O13:Q20" si="1">(N13*1000)/(0.134*8760*3)</f>
        <v>7.9511120198096266E-2</v>
      </c>
      <c r="P13" s="70">
        <v>0.4</v>
      </c>
      <c r="Q13" s="47">
        <f t="shared" si="1"/>
        <v>0.11358731456870895</v>
      </c>
      <c r="R13" s="42"/>
    </row>
    <row r="14" spans="1:20" ht="19.5" customHeight="1" thickBot="1">
      <c r="B14" s="22">
        <f>B8</f>
        <v>1174000</v>
      </c>
      <c r="C14" s="20" t="s">
        <v>17</v>
      </c>
      <c r="D14" s="19"/>
      <c r="E14" s="18"/>
      <c r="F14" s="18"/>
      <c r="G14" s="18"/>
      <c r="I14" s="41"/>
      <c r="J14" s="54">
        <v>3</v>
      </c>
      <c r="K14" s="37">
        <v>0.59</v>
      </c>
      <c r="L14" s="65">
        <f t="shared" si="0"/>
        <v>0.16754128898884571</v>
      </c>
      <c r="M14" s="66">
        <v>3</v>
      </c>
      <c r="N14" s="68">
        <v>0.21</v>
      </c>
      <c r="O14" s="72">
        <f t="shared" si="1"/>
        <v>5.9633340148572203E-2</v>
      </c>
      <c r="P14" s="70">
        <v>0.39</v>
      </c>
      <c r="Q14" s="47">
        <f t="shared" si="1"/>
        <v>0.11074763170449123</v>
      </c>
      <c r="R14" s="42"/>
    </row>
    <row r="15" spans="1:20" ht="19.5" thickBot="1">
      <c r="B15" s="22">
        <f>3*B14</f>
        <v>3522000</v>
      </c>
      <c r="C15" s="20" t="s">
        <v>18</v>
      </c>
      <c r="D15" s="19"/>
      <c r="E15" s="18"/>
      <c r="F15" s="18"/>
      <c r="G15" s="18"/>
      <c r="I15" s="41"/>
      <c r="J15" s="54">
        <v>4</v>
      </c>
      <c r="K15" s="37">
        <v>0.56999999999999995</v>
      </c>
      <c r="L15" s="65">
        <f t="shared" si="0"/>
        <v>0.16186192326041027</v>
      </c>
      <c r="M15" s="66">
        <v>4</v>
      </c>
      <c r="N15" s="68">
        <v>0.15</v>
      </c>
      <c r="O15" s="72">
        <f t="shared" si="1"/>
        <v>4.2595242963265854E-2</v>
      </c>
      <c r="P15" s="70">
        <v>0.39</v>
      </c>
      <c r="Q15" s="47">
        <f t="shared" si="1"/>
        <v>0.11074763170449123</v>
      </c>
      <c r="R15" s="42"/>
    </row>
    <row r="16" spans="1:20" ht="19.5" thickBot="1">
      <c r="B16" s="23">
        <f>IF(B9="ConEd",ROUND((LOOKUP(B10,J12:J25,L12:L25)),3),IF(B9="ROS - Monetary",ROUND((LOOKUP(B10,M12:M22,O12:O22)),3),ROUND((LOOKUP(B10,M12:M22,Q12:Q22)),3)))</f>
        <v>0.114</v>
      </c>
      <c r="C16" s="20" t="s">
        <v>19</v>
      </c>
      <c r="D16" s="19"/>
      <c r="E16" s="18"/>
      <c r="F16" s="18"/>
      <c r="G16" s="18"/>
      <c r="I16" s="41"/>
      <c r="J16" s="54">
        <v>5</v>
      </c>
      <c r="K16" s="37">
        <v>0.55000000000000004</v>
      </c>
      <c r="L16" s="65">
        <f t="shared" si="0"/>
        <v>0.1561825575319748</v>
      </c>
      <c r="M16" s="66">
        <v>5</v>
      </c>
      <c r="N16" s="68">
        <v>0.11</v>
      </c>
      <c r="O16" s="72">
        <f t="shared" si="1"/>
        <v>3.1236511506394962E-2</v>
      </c>
      <c r="P16" s="70">
        <v>0.37</v>
      </c>
      <c r="Q16" s="47">
        <f t="shared" si="1"/>
        <v>0.10506826597605579</v>
      </c>
      <c r="R16" s="42"/>
    </row>
    <row r="17" spans="1:18" ht="19.5" thickBot="1">
      <c r="B17" s="24">
        <f>IF(B11="Yes",(1.2*B16*B7*0.134*8760*3),(B16*B7*0.134*8760*3))</f>
        <v>401453.28</v>
      </c>
      <c r="C17" s="20" t="s">
        <v>15</v>
      </c>
      <c r="D17" s="19"/>
      <c r="E17" s="18"/>
      <c r="F17" s="18"/>
      <c r="G17" s="18"/>
      <c r="I17" s="41"/>
      <c r="J17" s="54">
        <v>6</v>
      </c>
      <c r="K17" s="37">
        <v>0.51</v>
      </c>
      <c r="L17" s="65">
        <f t="shared" si="0"/>
        <v>0.14482382607510391</v>
      </c>
      <c r="M17" s="66">
        <v>6</v>
      </c>
      <c r="N17" s="68">
        <v>0.06</v>
      </c>
      <c r="O17" s="72">
        <f t="shared" si="1"/>
        <v>1.7038097185306342E-2</v>
      </c>
      <c r="P17" s="70">
        <v>0.35</v>
      </c>
      <c r="Q17" s="47">
        <f t="shared" si="1"/>
        <v>9.9388900247620329E-2</v>
      </c>
      <c r="R17" s="42"/>
    </row>
    <row r="18" spans="1:18" ht="19.5" thickBot="1">
      <c r="B18" s="24">
        <f>IF(B11="Yes",(0.25*B16*B7*0.134*8760*3*1.2),(0.25*B16*B7*0.134*8760*3))</f>
        <v>100363.32</v>
      </c>
      <c r="C18" s="20" t="s">
        <v>16</v>
      </c>
      <c r="D18" s="19"/>
      <c r="E18" s="18"/>
      <c r="F18" s="18"/>
      <c r="G18" s="18"/>
      <c r="I18" s="41"/>
      <c r="J18" s="54">
        <v>7</v>
      </c>
      <c r="K18" s="37">
        <v>0.46</v>
      </c>
      <c r="L18" s="65">
        <f t="shared" si="0"/>
        <v>0.13062541175401529</v>
      </c>
      <c r="M18" s="66">
        <v>7</v>
      </c>
      <c r="N18" s="68">
        <v>0.05</v>
      </c>
      <c r="O18" s="72">
        <f t="shared" si="1"/>
        <v>1.4198414321088619E-2</v>
      </c>
      <c r="P18" s="70">
        <v>0.33</v>
      </c>
      <c r="Q18" s="47">
        <f t="shared" si="1"/>
        <v>9.3709534519184887E-2</v>
      </c>
      <c r="R18" s="42"/>
    </row>
    <row r="19" spans="1:18" ht="19.5" thickBot="1">
      <c r="B19" s="24">
        <f>IF(B11="Yes",IF((1.2*0.75*B16*B14)+B18&lt;B17+0.00001,(1.2*0.75*B16*B14),MAX(B17-B18,0)),IF((0.75*B16*B14)+B18&lt;B17+0.00001,(0.75*B16*B14),MAX(B17-B18,0)))</f>
        <v>100377.00000000001</v>
      </c>
      <c r="C19" s="20" t="s">
        <v>8</v>
      </c>
      <c r="D19" s="18"/>
      <c r="E19" s="18"/>
      <c r="F19" s="18"/>
      <c r="G19" s="18"/>
      <c r="I19" s="41"/>
      <c r="J19" s="54">
        <v>8</v>
      </c>
      <c r="K19" s="37">
        <v>0.39</v>
      </c>
      <c r="L19" s="65">
        <f t="shared" si="0"/>
        <v>0.11074763170449123</v>
      </c>
      <c r="M19" s="66">
        <v>8</v>
      </c>
      <c r="N19" s="68">
        <v>0.04</v>
      </c>
      <c r="O19" s="72">
        <f t="shared" si="1"/>
        <v>1.1358731456870896E-2</v>
      </c>
      <c r="P19" s="70">
        <v>0.28000000000000003</v>
      </c>
      <c r="Q19" s="47">
        <f t="shared" si="1"/>
        <v>7.9511120198096266E-2</v>
      </c>
      <c r="R19" s="42"/>
    </row>
    <row r="20" spans="1:18" ht="19.5" thickBot="1">
      <c r="B20" s="25">
        <f>IF(B11="Yes",IF(((1.2*0.75*B16*B14)+B19+B18)&lt;(B17+0.0001),(1.2*0.75*B16*B14),MAX(B17-(B18+B19),0)),IF(((0.75*B16*B14)+B19+B18)&lt;(B17+0.0001),(0.75*B16*B14),MAX(B17-(B18+B19),0)))</f>
        <v>100377.00000000001</v>
      </c>
      <c r="C20" s="20" t="s">
        <v>9</v>
      </c>
      <c r="D20" s="18"/>
      <c r="E20" s="18"/>
      <c r="F20" s="18"/>
      <c r="G20" s="18"/>
      <c r="I20" s="41"/>
      <c r="J20" s="54">
        <v>9</v>
      </c>
      <c r="K20" s="37">
        <v>0.33</v>
      </c>
      <c r="L20" s="65">
        <f t="shared" si="0"/>
        <v>9.3709534519184887E-2</v>
      </c>
      <c r="M20" s="66">
        <v>9</v>
      </c>
      <c r="N20" s="68">
        <v>0.02</v>
      </c>
      <c r="O20" s="72">
        <f t="shared" si="1"/>
        <v>5.6793657284354478E-3</v>
      </c>
      <c r="P20" s="70">
        <v>0.22</v>
      </c>
      <c r="Q20" s="47">
        <f t="shared" si="1"/>
        <v>6.2473023012789924E-2</v>
      </c>
      <c r="R20" s="42"/>
    </row>
    <row r="21" spans="1:18" ht="19.5" thickBot="1">
      <c r="B21" s="25">
        <f>IF(B11="Yes",IF(((1.2*0.75*B16*B14)+B20+B19+B18)&lt;(B17+0.0001),(1.2*0.75*B16*B14),MAX(B17-(B18+B19+B20),0)),IF(((0.75*B16*B14)+B20+B19+B18)&lt;(B17+0.0001),(0.75*B16*B14),MAX(B17-(B18+B19+B20),0)))</f>
        <v>100335.96000000002</v>
      </c>
      <c r="C21" s="20" t="s">
        <v>10</v>
      </c>
      <c r="D21" s="18"/>
      <c r="E21" s="18"/>
      <c r="F21" s="18"/>
      <c r="G21" s="18"/>
      <c r="I21" s="41"/>
      <c r="J21" s="54">
        <v>10</v>
      </c>
      <c r="K21" s="37">
        <v>0.26</v>
      </c>
      <c r="L21" s="65">
        <f t="shared" si="0"/>
        <v>7.3831754469660824E-2</v>
      </c>
      <c r="M21" s="66">
        <v>10</v>
      </c>
      <c r="N21" s="68">
        <v>0.01</v>
      </c>
      <c r="O21" s="72">
        <f t="shared" ref="O21:Q22" si="2">(N21*1000)/(0.134*8760*3)</f>
        <v>2.8396828642177239E-3</v>
      </c>
      <c r="P21" s="70">
        <v>0.16</v>
      </c>
      <c r="Q21" s="47">
        <f t="shared" si="2"/>
        <v>4.5434925827483583E-2</v>
      </c>
      <c r="R21" s="42"/>
    </row>
    <row r="22" spans="1:18" ht="19.5" thickBot="1">
      <c r="B22" s="25">
        <f>SUM(B18:B21)</f>
        <v>401453.28</v>
      </c>
      <c r="C22" s="20" t="s">
        <v>14</v>
      </c>
      <c r="D22" s="13"/>
      <c r="I22" s="41"/>
      <c r="J22" s="54">
        <v>11</v>
      </c>
      <c r="K22" s="37">
        <v>0.2</v>
      </c>
      <c r="L22" s="65">
        <f t="shared" si="0"/>
        <v>5.6793657284354475E-2</v>
      </c>
      <c r="M22" s="67">
        <v>11</v>
      </c>
      <c r="N22" s="69">
        <v>0.01</v>
      </c>
      <c r="O22" s="73">
        <f t="shared" si="2"/>
        <v>2.8396828642177239E-3</v>
      </c>
      <c r="P22" s="71">
        <v>0.09</v>
      </c>
      <c r="Q22" s="48">
        <f t="shared" si="2"/>
        <v>2.5557145777959513E-2</v>
      </c>
      <c r="R22" s="42"/>
    </row>
    <row r="23" spans="1:18" ht="19.5" customHeight="1">
      <c r="A23" s="14"/>
      <c r="I23" s="41"/>
      <c r="J23" s="54">
        <v>12</v>
      </c>
      <c r="K23" s="37">
        <v>0.13</v>
      </c>
      <c r="L23" s="55">
        <f t="shared" si="0"/>
        <v>3.6915877234830412E-2</v>
      </c>
      <c r="M23" s="56"/>
      <c r="N23" s="56"/>
      <c r="O23" s="56"/>
      <c r="P23" s="57"/>
      <c r="Q23" s="57"/>
      <c r="R23" s="42"/>
    </row>
    <row r="24" spans="1:18" ht="19.5" customHeight="1" thickBot="1">
      <c r="I24" s="41"/>
      <c r="J24" s="58">
        <v>13</v>
      </c>
      <c r="K24" s="59">
        <v>7.0000000000000007E-2</v>
      </c>
      <c r="L24" s="60">
        <f t="shared" si="0"/>
        <v>1.9877780049524067E-2</v>
      </c>
      <c r="M24" s="56"/>
      <c r="N24" s="61" t="s">
        <v>12</v>
      </c>
      <c r="O24" s="38" t="s">
        <v>13</v>
      </c>
      <c r="P24" s="38"/>
      <c r="Q24" s="1"/>
      <c r="R24" s="43"/>
    </row>
    <row r="25" spans="1:18" ht="15.75" thickBot="1">
      <c r="I25" s="44"/>
      <c r="J25" s="62">
        <v>14</v>
      </c>
      <c r="K25" s="62">
        <v>0</v>
      </c>
      <c r="L25" s="62">
        <v>0</v>
      </c>
      <c r="M25" s="63"/>
      <c r="N25" s="64" t="s">
        <v>1</v>
      </c>
      <c r="O25" s="45" t="s">
        <v>34</v>
      </c>
      <c r="P25" s="45" t="s">
        <v>35</v>
      </c>
      <c r="Q25" s="49"/>
      <c r="R25" s="46"/>
    </row>
  </sheetData>
  <sheetProtection password="CE9F" sheet="1" objects="1" scenarios="1" selectLockedCells="1"/>
  <mergeCells count="9">
    <mergeCell ref="J7:Q7"/>
    <mergeCell ref="M9:Q9"/>
    <mergeCell ref="J9:L9"/>
    <mergeCell ref="M10:M11"/>
    <mergeCell ref="P10:Q10"/>
    <mergeCell ref="N10:O10"/>
    <mergeCell ref="J10:J11"/>
    <mergeCell ref="L10:L11"/>
    <mergeCell ref="K10:K11"/>
  </mergeCells>
  <dataValidations count="3">
    <dataValidation type="whole" allowBlank="1" showInputMessage="1" showErrorMessage="1" sqref="B10">
      <formula1>1</formula1>
      <formula2>13</formula2>
    </dataValidation>
    <dataValidation type="list" allowBlank="1" showInputMessage="1" showErrorMessage="1" sqref="B9">
      <formula1>$N$25:$P$25</formula1>
    </dataValidation>
    <dataValidation type="list" showInputMessage="1" showErrorMessage="1" sqref="B11">
      <formula1>$N$24:$R$24</formula1>
    </dataValidation>
  </dataValidations>
  <pageMargins left="0.7" right="0.7" top="0.75" bottom="0.75" header="0.3" footer="0.3"/>
  <pageSetup scale="70" fitToWidth="2" orientation="landscape" r:id="rId1"/>
  <drawing r:id="rId2"/>
  <legacyDrawing r:id="rId3"/>
</worksheet>
</file>

<file path=xl/worksheets/sheet4.xml><?xml version="1.0" encoding="utf-8"?>
<worksheet xmlns="http://schemas.openxmlformats.org/spreadsheetml/2006/main" xmlns:r="http://schemas.openxmlformats.org/officeDocument/2006/relationships">
  <dimension ref="A1:T25"/>
  <sheetViews>
    <sheetView showGridLines="0" workbookViewId="0">
      <selection activeCell="B7" sqref="B7"/>
    </sheetView>
  </sheetViews>
  <sheetFormatPr defaultRowHeight="15"/>
  <cols>
    <col min="1" max="1" width="3.42578125" style="5" customWidth="1"/>
    <col min="2" max="2" width="20.7109375" style="5" customWidth="1"/>
    <col min="3" max="3" width="17.5703125" style="5" bestFit="1" customWidth="1"/>
    <col min="4" max="7" width="9.140625" style="5"/>
    <col min="8" max="9" width="2.7109375" style="5" customWidth="1"/>
    <col min="10" max="10" width="6.7109375" style="50" customWidth="1"/>
    <col min="11" max="12" width="10.7109375" style="50" customWidth="1"/>
    <col min="13" max="13" width="6.7109375" style="50" customWidth="1"/>
    <col min="14" max="17" width="10.7109375" style="50" customWidth="1"/>
    <col min="18" max="18" width="2.7109375" style="5" customWidth="1"/>
    <col min="19" max="19" width="9.140625" style="5"/>
    <col min="20" max="20" width="17.5703125" style="5" bestFit="1" customWidth="1"/>
    <col min="21" max="16384" width="9.140625" style="5"/>
  </cols>
  <sheetData>
    <row r="1" spans="1:20" ht="27.75">
      <c r="A1" s="4" t="s">
        <v>45</v>
      </c>
      <c r="G1" s="6"/>
      <c r="H1" s="7"/>
      <c r="I1" s="8"/>
      <c r="R1" s="26" t="str">
        <f>'Fixed Mount PV Systems'!R1</f>
        <v>Version 6.1  Last Updated: 2015/07/27</v>
      </c>
    </row>
    <row r="2" spans="1:20" ht="24.95" customHeight="1">
      <c r="A2" s="4"/>
      <c r="G2" s="6"/>
      <c r="H2" s="7"/>
      <c r="I2" s="8"/>
      <c r="P2" s="51"/>
    </row>
    <row r="3" spans="1:20" ht="24.95" customHeight="1">
      <c r="A3" s="4"/>
      <c r="I3" s="8"/>
      <c r="P3" s="51"/>
      <c r="T3" s="32"/>
    </row>
    <row r="4" spans="1:20" ht="24.95" customHeight="1">
      <c r="A4" s="16"/>
      <c r="G4" s="9"/>
      <c r="I4" s="8"/>
      <c r="P4" s="51"/>
      <c r="T4" s="31"/>
    </row>
    <row r="5" spans="1:20" ht="6.75" customHeight="1" thickBot="1">
      <c r="I5" s="8"/>
    </row>
    <row r="6" spans="1:20" ht="26.25" thickBot="1">
      <c r="A6" s="10" t="s">
        <v>0</v>
      </c>
      <c r="I6" s="39" t="s">
        <v>30</v>
      </c>
      <c r="J6" s="52"/>
      <c r="K6" s="52"/>
      <c r="L6" s="52"/>
      <c r="M6" s="52"/>
      <c r="N6" s="52"/>
      <c r="O6" s="52"/>
      <c r="P6" s="52"/>
      <c r="Q6" s="52"/>
      <c r="R6" s="40"/>
      <c r="T6" s="31"/>
    </row>
    <row r="7" spans="1:20" ht="19.5" thickBot="1">
      <c r="B7" s="3">
        <v>1000</v>
      </c>
      <c r="C7" s="11" t="s">
        <v>4</v>
      </c>
      <c r="D7" s="12"/>
      <c r="I7" s="41"/>
      <c r="J7" s="80" t="s">
        <v>21</v>
      </c>
      <c r="K7" s="80"/>
      <c r="L7" s="80"/>
      <c r="M7" s="80"/>
      <c r="N7" s="80"/>
      <c r="O7" s="80"/>
      <c r="P7" s="80"/>
      <c r="Q7" s="80"/>
      <c r="R7" s="42"/>
    </row>
    <row r="8" spans="1:20" ht="19.5" thickBot="1">
      <c r="B8" s="29">
        <v>1401600</v>
      </c>
      <c r="C8" s="11" t="s">
        <v>17</v>
      </c>
      <c r="D8" s="12"/>
      <c r="I8" s="41"/>
      <c r="J8" s="53"/>
      <c r="K8" s="53"/>
      <c r="L8" s="53"/>
      <c r="M8" s="53"/>
      <c r="N8" s="53"/>
      <c r="O8" s="53"/>
      <c r="P8" s="53"/>
      <c r="Q8" s="53"/>
      <c r="R8" s="42"/>
    </row>
    <row r="9" spans="1:20" ht="19.5" customHeight="1" thickBot="1">
      <c r="B9" s="2" t="s">
        <v>35</v>
      </c>
      <c r="C9" s="11" t="s">
        <v>37</v>
      </c>
      <c r="D9" s="12"/>
      <c r="I9" s="41"/>
      <c r="J9" s="84" t="s">
        <v>1</v>
      </c>
      <c r="K9" s="85"/>
      <c r="L9" s="86"/>
      <c r="M9" s="81" t="s">
        <v>36</v>
      </c>
      <c r="N9" s="82"/>
      <c r="O9" s="82"/>
      <c r="P9" s="82"/>
      <c r="Q9" s="83"/>
      <c r="R9" s="42"/>
    </row>
    <row r="10" spans="1:20" ht="19.5" customHeight="1" thickBot="1">
      <c r="B10" s="2">
        <v>1</v>
      </c>
      <c r="C10" s="11" t="s">
        <v>6</v>
      </c>
      <c r="D10" s="12"/>
      <c r="I10" s="41"/>
      <c r="J10" s="93" t="s">
        <v>2</v>
      </c>
      <c r="K10" s="97" t="s">
        <v>3</v>
      </c>
      <c r="L10" s="95" t="s">
        <v>7</v>
      </c>
      <c r="M10" s="87" t="s">
        <v>2</v>
      </c>
      <c r="N10" s="91" t="s">
        <v>31</v>
      </c>
      <c r="O10" s="92"/>
      <c r="P10" s="89" t="s">
        <v>32</v>
      </c>
      <c r="Q10" s="90"/>
      <c r="R10" s="42"/>
    </row>
    <row r="11" spans="1:20" ht="19.5" customHeight="1" thickBot="1">
      <c r="B11" s="2" t="s">
        <v>13</v>
      </c>
      <c r="C11" s="15" t="s">
        <v>11</v>
      </c>
      <c r="I11" s="41"/>
      <c r="J11" s="94"/>
      <c r="K11" s="98"/>
      <c r="L11" s="96"/>
      <c r="M11" s="88"/>
      <c r="N11" s="74" t="s">
        <v>3</v>
      </c>
      <c r="O11" s="75" t="s">
        <v>33</v>
      </c>
      <c r="P11" s="74" t="s">
        <v>3</v>
      </c>
      <c r="Q11" s="76" t="s">
        <v>33</v>
      </c>
      <c r="R11" s="42"/>
    </row>
    <row r="12" spans="1:20" ht="26.25" thickBot="1">
      <c r="A12" s="21" t="s">
        <v>5</v>
      </c>
      <c r="B12" s="18"/>
      <c r="C12" s="18"/>
      <c r="D12" s="18"/>
      <c r="E12" s="18"/>
      <c r="F12" s="18"/>
      <c r="G12" s="18"/>
      <c r="I12" s="41"/>
      <c r="J12" s="54">
        <v>1</v>
      </c>
      <c r="K12" s="70">
        <v>0.63</v>
      </c>
      <c r="L12" s="65">
        <f>(K12*1000)/(0.134*8760*3)</f>
        <v>0.1789000204457166</v>
      </c>
      <c r="M12" s="66">
        <v>1</v>
      </c>
      <c r="N12" s="68">
        <v>0.34</v>
      </c>
      <c r="O12" s="72">
        <f>(N12*1000)/(0.134*8760*3)</f>
        <v>9.6549217383402608E-2</v>
      </c>
      <c r="P12" s="70">
        <v>0.4</v>
      </c>
      <c r="Q12" s="47">
        <f>(P12*1000)/(0.134*8760*3)</f>
        <v>0.11358731456870895</v>
      </c>
      <c r="R12" s="42"/>
    </row>
    <row r="13" spans="1:20" ht="19.5" customHeight="1" thickBot="1">
      <c r="A13" s="21"/>
      <c r="B13" s="27">
        <f>B8/(B7*8760)</f>
        <v>0.16</v>
      </c>
      <c r="C13" s="28" t="s">
        <v>20</v>
      </c>
      <c r="D13" s="18"/>
      <c r="E13" s="18"/>
      <c r="F13" s="18"/>
      <c r="G13" s="18"/>
      <c r="I13" s="41"/>
      <c r="J13" s="54">
        <v>2</v>
      </c>
      <c r="K13" s="37">
        <v>0.61</v>
      </c>
      <c r="L13" s="65">
        <f t="shared" ref="L13:L24" si="0">(K13*1000)/(0.134*8760*3)</f>
        <v>0.17322065471728115</v>
      </c>
      <c r="M13" s="66">
        <v>2</v>
      </c>
      <c r="N13" s="68">
        <v>0.28000000000000003</v>
      </c>
      <c r="O13" s="72">
        <f t="shared" ref="O13:Q22" si="1">(N13*1000)/(0.134*8760*3)</f>
        <v>7.9511120198096266E-2</v>
      </c>
      <c r="P13" s="70">
        <v>0.4</v>
      </c>
      <c r="Q13" s="47">
        <f t="shared" si="1"/>
        <v>0.11358731456870895</v>
      </c>
      <c r="R13" s="42"/>
    </row>
    <row r="14" spans="1:20" ht="19.5" customHeight="1" thickBot="1">
      <c r="B14" s="22">
        <f>B8</f>
        <v>1401600</v>
      </c>
      <c r="C14" s="20" t="s">
        <v>17</v>
      </c>
      <c r="D14" s="19"/>
      <c r="E14" s="18"/>
      <c r="F14" s="18"/>
      <c r="G14" s="18"/>
      <c r="I14" s="41"/>
      <c r="J14" s="54">
        <v>3</v>
      </c>
      <c r="K14" s="37">
        <v>0.59</v>
      </c>
      <c r="L14" s="65">
        <f t="shared" si="0"/>
        <v>0.16754128898884571</v>
      </c>
      <c r="M14" s="66">
        <v>3</v>
      </c>
      <c r="N14" s="68">
        <v>0.21</v>
      </c>
      <c r="O14" s="72">
        <f t="shared" si="1"/>
        <v>5.9633340148572203E-2</v>
      </c>
      <c r="P14" s="70">
        <v>0.39</v>
      </c>
      <c r="Q14" s="47">
        <f t="shared" si="1"/>
        <v>0.11074763170449123</v>
      </c>
      <c r="R14" s="42"/>
    </row>
    <row r="15" spans="1:20" ht="19.5" thickBot="1">
      <c r="B15" s="22">
        <f>3*B14</f>
        <v>4204800</v>
      </c>
      <c r="C15" s="20" t="s">
        <v>18</v>
      </c>
      <c r="D15" s="19"/>
      <c r="E15" s="18"/>
      <c r="F15" s="18"/>
      <c r="G15" s="18"/>
      <c r="I15" s="41"/>
      <c r="J15" s="54">
        <v>4</v>
      </c>
      <c r="K15" s="37">
        <v>0.56999999999999995</v>
      </c>
      <c r="L15" s="65">
        <f t="shared" si="0"/>
        <v>0.16186192326041027</v>
      </c>
      <c r="M15" s="66">
        <v>4</v>
      </c>
      <c r="N15" s="68">
        <v>0.15</v>
      </c>
      <c r="O15" s="72">
        <f t="shared" si="1"/>
        <v>4.2595242963265854E-2</v>
      </c>
      <c r="P15" s="70">
        <v>0.39</v>
      </c>
      <c r="Q15" s="47">
        <f t="shared" si="1"/>
        <v>0.11074763170449123</v>
      </c>
      <c r="R15" s="42"/>
    </row>
    <row r="16" spans="1:20" ht="19.5" thickBot="1">
      <c r="B16" s="23">
        <f>IF(B9="ConEd",ROUND((LOOKUP(B10,J12:J25,L12:L25)),3),IF(B9="ROS - Monetary",ROUND((LOOKUP(B10,M12:M22,O12:O22)),3),ROUND((LOOKUP(B10,M12:M22,Q12:Q22)),3)))</f>
        <v>0.114</v>
      </c>
      <c r="C16" s="20" t="s">
        <v>19</v>
      </c>
      <c r="D16" s="19"/>
      <c r="E16" s="18"/>
      <c r="F16" s="18"/>
      <c r="G16" s="18"/>
      <c r="I16" s="41"/>
      <c r="J16" s="54">
        <v>5</v>
      </c>
      <c r="K16" s="37">
        <v>0.55000000000000004</v>
      </c>
      <c r="L16" s="65">
        <f t="shared" si="0"/>
        <v>0.1561825575319748</v>
      </c>
      <c r="M16" s="66">
        <v>5</v>
      </c>
      <c r="N16" s="68">
        <v>0.11</v>
      </c>
      <c r="O16" s="72">
        <f t="shared" si="1"/>
        <v>3.1236511506394962E-2</v>
      </c>
      <c r="P16" s="70">
        <v>0.37</v>
      </c>
      <c r="Q16" s="47">
        <f t="shared" si="1"/>
        <v>0.10506826597605579</v>
      </c>
      <c r="R16" s="42"/>
    </row>
    <row r="17" spans="1:18" ht="19.5" thickBot="1">
      <c r="B17" s="24">
        <f>IF(B11="Yes",(1.2*B16*B7*0.16*8760*3),(B16*B7*0.16*8760*3))</f>
        <v>479347.20000000007</v>
      </c>
      <c r="C17" s="20" t="s">
        <v>15</v>
      </c>
      <c r="D17" s="19"/>
      <c r="E17" s="18"/>
      <c r="F17" s="18"/>
      <c r="G17" s="18"/>
      <c r="I17" s="41"/>
      <c r="J17" s="54">
        <v>6</v>
      </c>
      <c r="K17" s="37">
        <v>0.51</v>
      </c>
      <c r="L17" s="65">
        <f t="shared" si="0"/>
        <v>0.14482382607510391</v>
      </c>
      <c r="M17" s="66">
        <v>6</v>
      </c>
      <c r="N17" s="68">
        <v>0.06</v>
      </c>
      <c r="O17" s="72">
        <f t="shared" si="1"/>
        <v>1.7038097185306342E-2</v>
      </c>
      <c r="P17" s="70">
        <v>0.35</v>
      </c>
      <c r="Q17" s="47">
        <f t="shared" si="1"/>
        <v>9.9388900247620329E-2</v>
      </c>
      <c r="R17" s="42"/>
    </row>
    <row r="18" spans="1:18" ht="19.5" thickBot="1">
      <c r="B18" s="24">
        <f>IF(B11="Yes",(0.25*B16*B7*0.16*8760*3*1.2),(0.25*B16*B7*0.16*8760*3))</f>
        <v>119836.80000000002</v>
      </c>
      <c r="C18" s="20" t="s">
        <v>16</v>
      </c>
      <c r="D18" s="19"/>
      <c r="E18" s="18"/>
      <c r="F18" s="18"/>
      <c r="G18" s="18"/>
      <c r="I18" s="41"/>
      <c r="J18" s="54">
        <v>7</v>
      </c>
      <c r="K18" s="37">
        <v>0.46</v>
      </c>
      <c r="L18" s="65">
        <f t="shared" si="0"/>
        <v>0.13062541175401529</v>
      </c>
      <c r="M18" s="66">
        <v>7</v>
      </c>
      <c r="N18" s="68">
        <v>0.05</v>
      </c>
      <c r="O18" s="72">
        <f t="shared" si="1"/>
        <v>1.4198414321088619E-2</v>
      </c>
      <c r="P18" s="70">
        <v>0.33</v>
      </c>
      <c r="Q18" s="47">
        <f t="shared" si="1"/>
        <v>9.3709534519184887E-2</v>
      </c>
      <c r="R18" s="42"/>
    </row>
    <row r="19" spans="1:18" ht="19.5" thickBot="1">
      <c r="B19" s="24">
        <f>IF(B11="Yes",IF((1.2*0.75*B16*B14)+B18&lt;B17+0.00001,(1.2*0.75*B16*B14),MAX(B17-B18,0)),IF((0.75*B16*B14)+B18&lt;B17+0.00001,(0.75*B16*B14),MAX(B17-B18,0)))</f>
        <v>119836.8</v>
      </c>
      <c r="C19" s="20" t="s">
        <v>8</v>
      </c>
      <c r="D19" s="18"/>
      <c r="E19" s="18"/>
      <c r="F19" s="18"/>
      <c r="G19" s="18"/>
      <c r="I19" s="41"/>
      <c r="J19" s="54">
        <v>8</v>
      </c>
      <c r="K19" s="37">
        <v>0.39</v>
      </c>
      <c r="L19" s="65">
        <f t="shared" si="0"/>
        <v>0.11074763170449123</v>
      </c>
      <c r="M19" s="66">
        <v>8</v>
      </c>
      <c r="N19" s="68">
        <v>0.04</v>
      </c>
      <c r="O19" s="72">
        <f t="shared" si="1"/>
        <v>1.1358731456870896E-2</v>
      </c>
      <c r="P19" s="70">
        <v>0.28000000000000003</v>
      </c>
      <c r="Q19" s="47">
        <f t="shared" si="1"/>
        <v>7.9511120198096266E-2</v>
      </c>
      <c r="R19" s="42"/>
    </row>
    <row r="20" spans="1:18" ht="19.5" thickBot="1">
      <c r="B20" s="25">
        <f>IF(B11="Yes",IF(((1.2*0.75*B16*B14)+B19+B18)&lt;(B17+0.0001),(1.2*0.75*B16*B14),MAX(B17-(B18+B19),0)),IF(((0.75*B16*B14)+B19+B18)&lt;(B17+0.0001),(0.75*B16*B14),MAX(B17-(B18+B19),0)))</f>
        <v>119836.8</v>
      </c>
      <c r="C20" s="20" t="s">
        <v>9</v>
      </c>
      <c r="D20" s="18"/>
      <c r="E20" s="18"/>
      <c r="F20" s="18"/>
      <c r="G20" s="18"/>
      <c r="I20" s="41"/>
      <c r="J20" s="54">
        <v>9</v>
      </c>
      <c r="K20" s="37">
        <v>0.33</v>
      </c>
      <c r="L20" s="65">
        <f t="shared" si="0"/>
        <v>9.3709534519184887E-2</v>
      </c>
      <c r="M20" s="66">
        <v>9</v>
      </c>
      <c r="N20" s="68">
        <v>0.02</v>
      </c>
      <c r="O20" s="72">
        <f t="shared" si="1"/>
        <v>5.6793657284354478E-3</v>
      </c>
      <c r="P20" s="70">
        <v>0.22</v>
      </c>
      <c r="Q20" s="47">
        <f t="shared" si="1"/>
        <v>6.2473023012789924E-2</v>
      </c>
      <c r="R20" s="42"/>
    </row>
    <row r="21" spans="1:18" ht="19.5" thickBot="1">
      <c r="B21" s="25">
        <f>IF(B11="Yes",IF(((1.2*0.75*B16*B14)+B20+B19+B18)&lt;(B17+0.0001),(1.2*0.75*B16*B14),MAX(B17-(B18+B19+B20),0)),IF(((0.75*B16*B14)+B20+B19+B18)&lt;(B17+0.0001),(0.75*B16*B14),MAX(B17-(B18+B19+B20),0)))</f>
        <v>119836.8</v>
      </c>
      <c r="C21" s="20" t="s">
        <v>10</v>
      </c>
      <c r="D21" s="18"/>
      <c r="E21" s="18"/>
      <c r="F21" s="18"/>
      <c r="G21" s="18"/>
      <c r="I21" s="41"/>
      <c r="J21" s="54">
        <v>10</v>
      </c>
      <c r="K21" s="37">
        <v>0.26</v>
      </c>
      <c r="L21" s="65">
        <f t="shared" si="0"/>
        <v>7.3831754469660824E-2</v>
      </c>
      <c r="M21" s="66">
        <v>10</v>
      </c>
      <c r="N21" s="68">
        <v>0.01</v>
      </c>
      <c r="O21" s="72">
        <f t="shared" si="1"/>
        <v>2.8396828642177239E-3</v>
      </c>
      <c r="P21" s="70">
        <v>0.16</v>
      </c>
      <c r="Q21" s="47">
        <f t="shared" si="1"/>
        <v>4.5434925827483583E-2</v>
      </c>
      <c r="R21" s="42"/>
    </row>
    <row r="22" spans="1:18" ht="19.5" thickBot="1">
      <c r="B22" s="25">
        <f>SUM(B18:B21)</f>
        <v>479347.20000000001</v>
      </c>
      <c r="C22" s="20" t="s">
        <v>14</v>
      </c>
      <c r="D22" s="13"/>
      <c r="I22" s="41"/>
      <c r="J22" s="54">
        <v>11</v>
      </c>
      <c r="K22" s="37">
        <v>0.2</v>
      </c>
      <c r="L22" s="65">
        <f t="shared" si="0"/>
        <v>5.6793657284354475E-2</v>
      </c>
      <c r="M22" s="67">
        <v>11</v>
      </c>
      <c r="N22" s="69">
        <v>0.01</v>
      </c>
      <c r="O22" s="73">
        <f t="shared" si="1"/>
        <v>2.8396828642177239E-3</v>
      </c>
      <c r="P22" s="71">
        <v>0.09</v>
      </c>
      <c r="Q22" s="48">
        <f t="shared" si="1"/>
        <v>2.5557145777959513E-2</v>
      </c>
      <c r="R22" s="42"/>
    </row>
    <row r="23" spans="1:18" ht="19.5" customHeight="1">
      <c r="A23" s="14"/>
      <c r="I23" s="41"/>
      <c r="J23" s="54">
        <v>12</v>
      </c>
      <c r="K23" s="37">
        <v>0.13</v>
      </c>
      <c r="L23" s="55">
        <f t="shared" si="0"/>
        <v>3.6915877234830412E-2</v>
      </c>
      <c r="M23" s="56"/>
      <c r="N23" s="56"/>
      <c r="O23" s="56"/>
      <c r="P23" s="57"/>
      <c r="Q23" s="57"/>
      <c r="R23" s="42"/>
    </row>
    <row r="24" spans="1:18" ht="19.5" customHeight="1" thickBot="1">
      <c r="I24" s="41"/>
      <c r="J24" s="58">
        <v>13</v>
      </c>
      <c r="K24" s="59">
        <v>7.0000000000000007E-2</v>
      </c>
      <c r="L24" s="60">
        <f t="shared" si="0"/>
        <v>1.9877780049524067E-2</v>
      </c>
      <c r="M24" s="56"/>
      <c r="N24" s="61" t="s">
        <v>12</v>
      </c>
      <c r="O24" s="38" t="s">
        <v>13</v>
      </c>
      <c r="P24" s="38"/>
      <c r="Q24" s="1"/>
      <c r="R24" s="43"/>
    </row>
    <row r="25" spans="1:18" ht="15.75" thickBot="1">
      <c r="I25" s="44"/>
      <c r="J25" s="62">
        <v>14</v>
      </c>
      <c r="K25" s="62">
        <v>0</v>
      </c>
      <c r="L25" s="62">
        <v>0</v>
      </c>
      <c r="M25" s="63"/>
      <c r="N25" s="64" t="s">
        <v>1</v>
      </c>
      <c r="O25" s="45" t="s">
        <v>34</v>
      </c>
      <c r="P25" s="45" t="s">
        <v>35</v>
      </c>
      <c r="Q25" s="49"/>
      <c r="R25" s="46"/>
    </row>
  </sheetData>
  <sheetProtection password="CE9F" sheet="1" objects="1" scenarios="1" selectLockedCells="1"/>
  <mergeCells count="9">
    <mergeCell ref="J7:Q7"/>
    <mergeCell ref="J9:L9"/>
    <mergeCell ref="M9:Q9"/>
    <mergeCell ref="J10:J11"/>
    <mergeCell ref="K10:K11"/>
    <mergeCell ref="L10:L11"/>
    <mergeCell ref="M10:M11"/>
    <mergeCell ref="N10:O10"/>
    <mergeCell ref="P10:Q10"/>
  </mergeCells>
  <dataValidations count="3">
    <dataValidation type="list" showInputMessage="1" showErrorMessage="1" sqref="B11">
      <formula1>$N$24:$R$24</formula1>
    </dataValidation>
    <dataValidation type="list" allowBlank="1" showInputMessage="1" showErrorMessage="1" sqref="B9">
      <formula1>$N$25:$P$25</formula1>
    </dataValidation>
    <dataValidation type="whole" allowBlank="1" showInputMessage="1" showErrorMessage="1" sqref="B10">
      <formula1>1</formula1>
      <formula2>13</formula2>
    </dataValidation>
  </dataValidations>
  <pageMargins left="0.7" right="0.7" top="0.75" bottom="0.75" header="0.3" footer="0.3"/>
  <pageSetup scale="70" fitToWidth="2" orientation="landscape" r:id="rId1"/>
  <drawing r:id="rId2"/>
  <legacyDrawing r:id="rId3"/>
</worksheet>
</file>

<file path=xl/worksheets/sheet5.xml><?xml version="1.0" encoding="utf-8"?>
<worksheet xmlns="http://schemas.openxmlformats.org/spreadsheetml/2006/main" xmlns:r="http://schemas.openxmlformats.org/officeDocument/2006/relationships">
  <dimension ref="A1:T25"/>
  <sheetViews>
    <sheetView showGridLines="0" workbookViewId="0">
      <selection activeCell="B7" sqref="B7"/>
    </sheetView>
  </sheetViews>
  <sheetFormatPr defaultRowHeight="15"/>
  <cols>
    <col min="1" max="1" width="3.42578125" style="5" customWidth="1"/>
    <col min="2" max="2" width="20.7109375" style="5" customWidth="1"/>
    <col min="3" max="3" width="17.5703125" style="5" bestFit="1" customWidth="1"/>
    <col min="4" max="7" width="9.140625" style="5"/>
    <col min="8" max="9" width="2.7109375" style="5" customWidth="1"/>
    <col min="10" max="10" width="6.7109375" style="50" customWidth="1"/>
    <col min="11" max="12" width="10.7109375" style="50" customWidth="1"/>
    <col min="13" max="13" width="6.7109375" style="50" customWidth="1"/>
    <col min="14" max="17" width="10.7109375" style="50" customWidth="1"/>
    <col min="18" max="18" width="2.7109375" style="5" customWidth="1"/>
    <col min="19" max="19" width="9.140625" style="5"/>
    <col min="20" max="20" width="17.5703125" style="5" bestFit="1" customWidth="1"/>
    <col min="21" max="16384" width="9.140625" style="5"/>
  </cols>
  <sheetData>
    <row r="1" spans="1:20" ht="27.75">
      <c r="A1" s="4" t="s">
        <v>45</v>
      </c>
      <c r="G1" s="6"/>
      <c r="H1" s="7"/>
      <c r="I1" s="8"/>
      <c r="R1" s="26" t="str">
        <f>'Fixed Mount PV Systems'!R1</f>
        <v>Version 6.1  Last Updated: 2015/07/27</v>
      </c>
    </row>
    <row r="2" spans="1:20" ht="24.95" customHeight="1">
      <c r="A2" s="4"/>
      <c r="G2" s="6"/>
      <c r="H2" s="7"/>
      <c r="I2" s="8"/>
      <c r="P2" s="51"/>
    </row>
    <row r="3" spans="1:20" ht="24.95" customHeight="1">
      <c r="A3" s="4"/>
      <c r="I3" s="8"/>
      <c r="P3" s="51"/>
      <c r="T3" s="32"/>
    </row>
    <row r="4" spans="1:20" ht="24.95" customHeight="1">
      <c r="A4" s="16"/>
      <c r="G4" s="9"/>
      <c r="I4" s="8"/>
      <c r="P4" s="51"/>
      <c r="T4" s="31"/>
    </row>
    <row r="5" spans="1:20" ht="6.75" customHeight="1" thickBot="1">
      <c r="I5" s="8"/>
    </row>
    <row r="6" spans="1:20" ht="26.25" thickBot="1">
      <c r="A6" s="10" t="s">
        <v>0</v>
      </c>
      <c r="I6" s="39" t="s">
        <v>30</v>
      </c>
      <c r="J6" s="52"/>
      <c r="K6" s="52"/>
      <c r="L6" s="52"/>
      <c r="M6" s="52"/>
      <c r="N6" s="52"/>
      <c r="O6" s="52"/>
      <c r="P6" s="52"/>
      <c r="Q6" s="52"/>
      <c r="R6" s="40"/>
      <c r="T6" s="31"/>
    </row>
    <row r="7" spans="1:20" ht="19.5" thickBot="1">
      <c r="B7" s="3">
        <v>1000</v>
      </c>
      <c r="C7" s="11" t="s">
        <v>4</v>
      </c>
      <c r="D7" s="12"/>
      <c r="I7" s="41"/>
      <c r="J7" s="80" t="s">
        <v>21</v>
      </c>
      <c r="K7" s="80"/>
      <c r="L7" s="80"/>
      <c r="M7" s="80"/>
      <c r="N7" s="80"/>
      <c r="O7" s="80"/>
      <c r="P7" s="80"/>
      <c r="Q7" s="80"/>
      <c r="R7" s="42"/>
    </row>
    <row r="8" spans="1:20" ht="19.5" thickBot="1">
      <c r="B8" s="29">
        <v>1533000</v>
      </c>
      <c r="C8" s="11" t="s">
        <v>17</v>
      </c>
      <c r="D8" s="12"/>
      <c r="I8" s="41"/>
      <c r="J8" s="53"/>
      <c r="K8" s="53"/>
      <c r="L8" s="53"/>
      <c r="M8" s="53"/>
      <c r="N8" s="53"/>
      <c r="O8" s="53"/>
      <c r="P8" s="53"/>
      <c r="Q8" s="53"/>
      <c r="R8" s="42"/>
    </row>
    <row r="9" spans="1:20" ht="19.5" customHeight="1" thickBot="1">
      <c r="B9" s="2" t="s">
        <v>35</v>
      </c>
      <c r="C9" s="11" t="s">
        <v>37</v>
      </c>
      <c r="D9" s="12"/>
      <c r="I9" s="41"/>
      <c r="J9" s="84" t="s">
        <v>1</v>
      </c>
      <c r="K9" s="85"/>
      <c r="L9" s="86"/>
      <c r="M9" s="81" t="s">
        <v>36</v>
      </c>
      <c r="N9" s="82"/>
      <c r="O9" s="82"/>
      <c r="P9" s="82"/>
      <c r="Q9" s="83"/>
      <c r="R9" s="42"/>
    </row>
    <row r="10" spans="1:20" ht="19.5" customHeight="1" thickBot="1">
      <c r="B10" s="2">
        <v>1</v>
      </c>
      <c r="C10" s="11" t="s">
        <v>6</v>
      </c>
      <c r="D10" s="12"/>
      <c r="I10" s="41"/>
      <c r="J10" s="93" t="s">
        <v>2</v>
      </c>
      <c r="K10" s="97" t="s">
        <v>3</v>
      </c>
      <c r="L10" s="95" t="s">
        <v>7</v>
      </c>
      <c r="M10" s="87" t="s">
        <v>2</v>
      </c>
      <c r="N10" s="91" t="s">
        <v>31</v>
      </c>
      <c r="O10" s="92"/>
      <c r="P10" s="89" t="s">
        <v>32</v>
      </c>
      <c r="Q10" s="90"/>
      <c r="R10" s="42"/>
    </row>
    <row r="11" spans="1:20" ht="19.5" customHeight="1" thickBot="1">
      <c r="B11" s="2" t="s">
        <v>13</v>
      </c>
      <c r="C11" s="15" t="s">
        <v>11</v>
      </c>
      <c r="I11" s="41"/>
      <c r="J11" s="94"/>
      <c r="K11" s="98"/>
      <c r="L11" s="96"/>
      <c r="M11" s="88"/>
      <c r="N11" s="74" t="s">
        <v>3</v>
      </c>
      <c r="O11" s="75" t="s">
        <v>33</v>
      </c>
      <c r="P11" s="74" t="s">
        <v>3</v>
      </c>
      <c r="Q11" s="76" t="s">
        <v>33</v>
      </c>
      <c r="R11" s="42"/>
    </row>
    <row r="12" spans="1:20" ht="26.25" thickBot="1">
      <c r="A12" s="21" t="s">
        <v>5</v>
      </c>
      <c r="B12" s="18"/>
      <c r="C12" s="18"/>
      <c r="D12" s="18"/>
      <c r="E12" s="18"/>
      <c r="F12" s="18"/>
      <c r="G12" s="18"/>
      <c r="I12" s="41"/>
      <c r="J12" s="54">
        <v>1</v>
      </c>
      <c r="K12" s="70">
        <v>0.63</v>
      </c>
      <c r="L12" s="65">
        <f>(K12*1000)/(0.134*8760*3)</f>
        <v>0.1789000204457166</v>
      </c>
      <c r="M12" s="66">
        <v>1</v>
      </c>
      <c r="N12" s="68">
        <v>0.34</v>
      </c>
      <c r="O12" s="72">
        <f>(N12*1000)/(0.134*8760*3)</f>
        <v>9.6549217383402608E-2</v>
      </c>
      <c r="P12" s="70">
        <v>0.4</v>
      </c>
      <c r="Q12" s="47">
        <f>(P12*1000)/(0.134*8760*3)</f>
        <v>0.11358731456870895</v>
      </c>
      <c r="R12" s="42"/>
    </row>
    <row r="13" spans="1:20" ht="19.5" customHeight="1" thickBot="1">
      <c r="A13" s="21"/>
      <c r="B13" s="27">
        <f>B8/(B7*8760)</f>
        <v>0.17499999999999999</v>
      </c>
      <c r="C13" s="28" t="s">
        <v>20</v>
      </c>
      <c r="D13" s="18"/>
      <c r="E13" s="18"/>
      <c r="F13" s="18"/>
      <c r="G13" s="18"/>
      <c r="I13" s="41"/>
      <c r="J13" s="54">
        <v>2</v>
      </c>
      <c r="K13" s="37">
        <v>0.61</v>
      </c>
      <c r="L13" s="65">
        <f t="shared" ref="L13:L24" si="0">(K13*1000)/(0.134*8760*3)</f>
        <v>0.17322065471728115</v>
      </c>
      <c r="M13" s="66">
        <v>2</v>
      </c>
      <c r="N13" s="68">
        <v>0.28000000000000003</v>
      </c>
      <c r="O13" s="72">
        <f t="shared" ref="O13:Q22" si="1">(N13*1000)/(0.134*8760*3)</f>
        <v>7.9511120198096266E-2</v>
      </c>
      <c r="P13" s="70">
        <v>0.4</v>
      </c>
      <c r="Q13" s="47">
        <f t="shared" si="1"/>
        <v>0.11358731456870895</v>
      </c>
      <c r="R13" s="42"/>
    </row>
    <row r="14" spans="1:20" ht="19.5" customHeight="1" thickBot="1">
      <c r="B14" s="22">
        <f>B8</f>
        <v>1533000</v>
      </c>
      <c r="C14" s="20" t="s">
        <v>17</v>
      </c>
      <c r="D14" s="19"/>
      <c r="E14" s="18"/>
      <c r="F14" s="18"/>
      <c r="G14" s="18"/>
      <c r="I14" s="41"/>
      <c r="J14" s="54">
        <v>3</v>
      </c>
      <c r="K14" s="37">
        <v>0.59</v>
      </c>
      <c r="L14" s="65">
        <f t="shared" si="0"/>
        <v>0.16754128898884571</v>
      </c>
      <c r="M14" s="66">
        <v>3</v>
      </c>
      <c r="N14" s="68">
        <v>0.21</v>
      </c>
      <c r="O14" s="72">
        <f t="shared" si="1"/>
        <v>5.9633340148572203E-2</v>
      </c>
      <c r="P14" s="70">
        <v>0.39</v>
      </c>
      <c r="Q14" s="47">
        <f t="shared" si="1"/>
        <v>0.11074763170449123</v>
      </c>
      <c r="R14" s="42"/>
    </row>
    <row r="15" spans="1:20" ht="19.5" thickBot="1">
      <c r="B15" s="22">
        <f>3*B14</f>
        <v>4599000</v>
      </c>
      <c r="C15" s="20" t="s">
        <v>18</v>
      </c>
      <c r="D15" s="19"/>
      <c r="E15" s="18"/>
      <c r="F15" s="18"/>
      <c r="G15" s="18"/>
      <c r="I15" s="41"/>
      <c r="J15" s="54">
        <v>4</v>
      </c>
      <c r="K15" s="37">
        <v>0.56999999999999995</v>
      </c>
      <c r="L15" s="65">
        <f t="shared" si="0"/>
        <v>0.16186192326041027</v>
      </c>
      <c r="M15" s="66">
        <v>4</v>
      </c>
      <c r="N15" s="68">
        <v>0.15</v>
      </c>
      <c r="O15" s="72">
        <f t="shared" si="1"/>
        <v>4.2595242963265854E-2</v>
      </c>
      <c r="P15" s="70">
        <v>0.39</v>
      </c>
      <c r="Q15" s="47">
        <f t="shared" si="1"/>
        <v>0.11074763170449123</v>
      </c>
      <c r="R15" s="42"/>
    </row>
    <row r="16" spans="1:20" ht="19.5" thickBot="1">
      <c r="B16" s="23">
        <f>IF(B9="ConEd",ROUND((LOOKUP(B10,J12:J25,L12:L25)),3),IF(B9="ROS - Monetary",ROUND((LOOKUP(B10,M12:M22,O12:O22)),3),ROUND((LOOKUP(B10,M12:M22,Q12:Q22)),3)))</f>
        <v>0.114</v>
      </c>
      <c r="C16" s="20" t="s">
        <v>19</v>
      </c>
      <c r="D16" s="19"/>
      <c r="E16" s="18"/>
      <c r="F16" s="18"/>
      <c r="G16" s="18"/>
      <c r="I16" s="41"/>
      <c r="J16" s="54">
        <v>5</v>
      </c>
      <c r="K16" s="37">
        <v>0.55000000000000004</v>
      </c>
      <c r="L16" s="65">
        <f t="shared" si="0"/>
        <v>0.1561825575319748</v>
      </c>
      <c r="M16" s="66">
        <v>5</v>
      </c>
      <c r="N16" s="68">
        <v>0.11</v>
      </c>
      <c r="O16" s="72">
        <f t="shared" si="1"/>
        <v>3.1236511506394962E-2</v>
      </c>
      <c r="P16" s="70">
        <v>0.37</v>
      </c>
      <c r="Q16" s="47">
        <f t="shared" si="1"/>
        <v>0.10506826597605579</v>
      </c>
      <c r="R16" s="42"/>
    </row>
    <row r="17" spans="1:18" ht="19.5" thickBot="1">
      <c r="B17" s="24">
        <f>IF(B11="Yes",(1.2*B16*B7*0.175*8760*3),(B16*B7*0.175*8760*3))</f>
        <v>524286</v>
      </c>
      <c r="C17" s="20" t="s">
        <v>15</v>
      </c>
      <c r="D17" s="19"/>
      <c r="E17" s="18"/>
      <c r="F17" s="18"/>
      <c r="G17" s="18"/>
      <c r="I17" s="41"/>
      <c r="J17" s="54">
        <v>6</v>
      </c>
      <c r="K17" s="37">
        <v>0.51</v>
      </c>
      <c r="L17" s="65">
        <f t="shared" si="0"/>
        <v>0.14482382607510391</v>
      </c>
      <c r="M17" s="66">
        <v>6</v>
      </c>
      <c r="N17" s="68">
        <v>0.06</v>
      </c>
      <c r="O17" s="72">
        <f t="shared" si="1"/>
        <v>1.7038097185306342E-2</v>
      </c>
      <c r="P17" s="70">
        <v>0.35</v>
      </c>
      <c r="Q17" s="47">
        <f t="shared" si="1"/>
        <v>9.9388900247620329E-2</v>
      </c>
      <c r="R17" s="42"/>
    </row>
    <row r="18" spans="1:18" ht="19.5" thickBot="1">
      <c r="B18" s="24">
        <f>IF(B11="Yes",(0.25*B16*B7*0.175*8760*3*1.2),(0.25*B16*B7*0.175*8760*3))</f>
        <v>131071.5</v>
      </c>
      <c r="C18" s="20" t="s">
        <v>16</v>
      </c>
      <c r="D18" s="19"/>
      <c r="E18" s="18"/>
      <c r="F18" s="18"/>
      <c r="G18" s="18"/>
      <c r="I18" s="41"/>
      <c r="J18" s="54">
        <v>7</v>
      </c>
      <c r="K18" s="37">
        <v>0.46</v>
      </c>
      <c r="L18" s="65">
        <f t="shared" si="0"/>
        <v>0.13062541175401529</v>
      </c>
      <c r="M18" s="66">
        <v>7</v>
      </c>
      <c r="N18" s="68">
        <v>0.05</v>
      </c>
      <c r="O18" s="72">
        <f t="shared" si="1"/>
        <v>1.4198414321088619E-2</v>
      </c>
      <c r="P18" s="70">
        <v>0.33</v>
      </c>
      <c r="Q18" s="47">
        <f t="shared" si="1"/>
        <v>9.3709534519184887E-2</v>
      </c>
      <c r="R18" s="42"/>
    </row>
    <row r="19" spans="1:18" ht="19.5" thickBot="1">
      <c r="B19" s="24">
        <f>IF(B11="Yes",IF((1.2*0.75*B16*B14)+B18&lt;B17+0.00001,(1.2*0.75*B16*B14),MAX(B17-B18,0)),IF((0.75*B16*B14)+B18&lt;B17+0.00001,(0.75*B16*B14),MAX(B17-B18,0)))</f>
        <v>131071.50000000001</v>
      </c>
      <c r="C19" s="20" t="s">
        <v>8</v>
      </c>
      <c r="D19" s="18"/>
      <c r="E19" s="18"/>
      <c r="F19" s="18"/>
      <c r="G19" s="18"/>
      <c r="I19" s="41"/>
      <c r="J19" s="54">
        <v>8</v>
      </c>
      <c r="K19" s="37">
        <v>0.39</v>
      </c>
      <c r="L19" s="65">
        <f t="shared" si="0"/>
        <v>0.11074763170449123</v>
      </c>
      <c r="M19" s="66">
        <v>8</v>
      </c>
      <c r="N19" s="68">
        <v>0.04</v>
      </c>
      <c r="O19" s="72">
        <f t="shared" si="1"/>
        <v>1.1358731456870896E-2</v>
      </c>
      <c r="P19" s="70">
        <v>0.28000000000000003</v>
      </c>
      <c r="Q19" s="47">
        <f t="shared" si="1"/>
        <v>7.9511120198096266E-2</v>
      </c>
      <c r="R19" s="42"/>
    </row>
    <row r="20" spans="1:18" ht="19.5" thickBot="1">
      <c r="B20" s="25">
        <f>IF(B11="Yes",IF(((1.2*0.75*B16*B14)+B19+B18)&lt;(B17+0.0001),(1.2*0.75*B16*B14),MAX(B17-(B18+B19),0)),IF(((0.75*B16*B14)+B19+B18)&lt;(B17+0.0001),(0.75*B16*B14),MAX(B17-(B18+B19),0)))</f>
        <v>131071.50000000001</v>
      </c>
      <c r="C20" s="20" t="s">
        <v>9</v>
      </c>
      <c r="D20" s="18"/>
      <c r="E20" s="18"/>
      <c r="F20" s="18"/>
      <c r="G20" s="18"/>
      <c r="I20" s="41"/>
      <c r="J20" s="54">
        <v>9</v>
      </c>
      <c r="K20" s="37">
        <v>0.33</v>
      </c>
      <c r="L20" s="65">
        <f t="shared" si="0"/>
        <v>9.3709534519184887E-2</v>
      </c>
      <c r="M20" s="66">
        <v>9</v>
      </c>
      <c r="N20" s="68">
        <v>0.02</v>
      </c>
      <c r="O20" s="72">
        <f t="shared" si="1"/>
        <v>5.6793657284354478E-3</v>
      </c>
      <c r="P20" s="70">
        <v>0.22</v>
      </c>
      <c r="Q20" s="47">
        <f t="shared" si="1"/>
        <v>6.2473023012789924E-2</v>
      </c>
      <c r="R20" s="42"/>
    </row>
    <row r="21" spans="1:18" ht="19.5" thickBot="1">
      <c r="B21" s="25">
        <f>IF(B11="Yes",IF(((1.2*0.75*B16*B14)+B20+B19+B18)&lt;(B17+0.0001),(1.2*0.75*B16*B14),MAX(B17-(B18+B19+B20),0)),IF(((0.75*B16*B14)+B20+B19+B18)&lt;(B17+0.0001),(0.75*B16*B14),MAX(B17-(B18+B19+B20),0)))</f>
        <v>131071.50000000001</v>
      </c>
      <c r="C21" s="20" t="s">
        <v>10</v>
      </c>
      <c r="D21" s="18"/>
      <c r="E21" s="18"/>
      <c r="F21" s="18"/>
      <c r="G21" s="18"/>
      <c r="I21" s="41"/>
      <c r="J21" s="54">
        <v>10</v>
      </c>
      <c r="K21" s="37">
        <v>0.26</v>
      </c>
      <c r="L21" s="65">
        <f t="shared" si="0"/>
        <v>7.3831754469660824E-2</v>
      </c>
      <c r="M21" s="66">
        <v>10</v>
      </c>
      <c r="N21" s="68">
        <v>0.01</v>
      </c>
      <c r="O21" s="72">
        <f t="shared" si="1"/>
        <v>2.8396828642177239E-3</v>
      </c>
      <c r="P21" s="70">
        <v>0.16</v>
      </c>
      <c r="Q21" s="47">
        <f t="shared" si="1"/>
        <v>4.5434925827483583E-2</v>
      </c>
      <c r="R21" s="42"/>
    </row>
    <row r="22" spans="1:18" ht="19.5" thickBot="1">
      <c r="B22" s="25">
        <f>SUM(B18:B21)</f>
        <v>524286</v>
      </c>
      <c r="C22" s="20" t="s">
        <v>14</v>
      </c>
      <c r="D22" s="13"/>
      <c r="I22" s="41"/>
      <c r="J22" s="54">
        <v>11</v>
      </c>
      <c r="K22" s="37">
        <v>0.2</v>
      </c>
      <c r="L22" s="65">
        <f t="shared" si="0"/>
        <v>5.6793657284354475E-2</v>
      </c>
      <c r="M22" s="67">
        <v>11</v>
      </c>
      <c r="N22" s="69">
        <v>0.01</v>
      </c>
      <c r="O22" s="73">
        <f t="shared" si="1"/>
        <v>2.8396828642177239E-3</v>
      </c>
      <c r="P22" s="71">
        <v>0.09</v>
      </c>
      <c r="Q22" s="48">
        <f t="shared" si="1"/>
        <v>2.5557145777959513E-2</v>
      </c>
      <c r="R22" s="42"/>
    </row>
    <row r="23" spans="1:18" ht="19.5" customHeight="1">
      <c r="A23" s="14"/>
      <c r="I23" s="41"/>
      <c r="J23" s="54">
        <v>12</v>
      </c>
      <c r="K23" s="37">
        <v>0.13</v>
      </c>
      <c r="L23" s="55">
        <f t="shared" si="0"/>
        <v>3.6915877234830412E-2</v>
      </c>
      <c r="M23" s="56"/>
      <c r="N23" s="56"/>
      <c r="O23" s="56"/>
      <c r="P23" s="57"/>
      <c r="Q23" s="57"/>
      <c r="R23" s="42"/>
    </row>
    <row r="24" spans="1:18" ht="19.5" customHeight="1" thickBot="1">
      <c r="I24" s="41"/>
      <c r="J24" s="58">
        <v>13</v>
      </c>
      <c r="K24" s="59">
        <v>7.0000000000000007E-2</v>
      </c>
      <c r="L24" s="60">
        <f t="shared" si="0"/>
        <v>1.9877780049524067E-2</v>
      </c>
      <c r="M24" s="56"/>
      <c r="N24" s="61" t="s">
        <v>12</v>
      </c>
      <c r="O24" s="38" t="s">
        <v>13</v>
      </c>
      <c r="P24" s="38"/>
      <c r="Q24" s="1"/>
      <c r="R24" s="43"/>
    </row>
    <row r="25" spans="1:18" ht="15.75" thickBot="1">
      <c r="I25" s="44"/>
      <c r="J25" s="62">
        <v>14</v>
      </c>
      <c r="K25" s="62">
        <v>0</v>
      </c>
      <c r="L25" s="62">
        <v>0</v>
      </c>
      <c r="M25" s="63"/>
      <c r="N25" s="64" t="s">
        <v>1</v>
      </c>
      <c r="O25" s="45" t="s">
        <v>34</v>
      </c>
      <c r="P25" s="45" t="s">
        <v>35</v>
      </c>
      <c r="Q25" s="49"/>
      <c r="R25" s="46"/>
    </row>
  </sheetData>
  <sheetProtection password="CE9F" sheet="1" objects="1" scenarios="1" selectLockedCells="1"/>
  <mergeCells count="9">
    <mergeCell ref="J7:Q7"/>
    <mergeCell ref="J9:L9"/>
    <mergeCell ref="M9:Q9"/>
    <mergeCell ref="J10:J11"/>
    <mergeCell ref="K10:K11"/>
    <mergeCell ref="L10:L11"/>
    <mergeCell ref="M10:M11"/>
    <mergeCell ref="N10:O10"/>
    <mergeCell ref="P10:Q10"/>
  </mergeCells>
  <dataValidations count="3">
    <dataValidation type="whole" allowBlank="1" showInputMessage="1" showErrorMessage="1" sqref="B10">
      <formula1>1</formula1>
      <formula2>13</formula2>
    </dataValidation>
    <dataValidation type="list" allowBlank="1" showInputMessage="1" showErrorMessage="1" sqref="B9">
      <formula1>$N$25:$P$25</formula1>
    </dataValidation>
    <dataValidation type="list" showInputMessage="1" showErrorMessage="1" sqref="B11">
      <formula1>$N$24:$R$24</formula1>
    </dataValidation>
  </dataValidations>
  <pageMargins left="0.7" right="0.7" top="0.75" bottom="0.75" header="0.3" footer="0.3"/>
  <pageSetup scale="70" fitToWidth="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Incentive Methodology</vt:lpstr>
      <vt:lpstr>Incentive Regions</vt:lpstr>
      <vt:lpstr>Fixed Mount PV Systems</vt:lpstr>
      <vt:lpstr>1-Axis Tracking Systems</vt:lpstr>
      <vt:lpstr>2-Axis Tracking Systems</vt:lpstr>
      <vt:lpstr>'Incentive Regions'!_ftn1</vt:lpstr>
      <vt:lpstr>'Incentive Regions'!_ftnref1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dc:creator>
  <cp:lastModifiedBy>fdc</cp:lastModifiedBy>
  <cp:lastPrinted>2014-11-25T13:40:17Z</cp:lastPrinted>
  <dcterms:created xsi:type="dcterms:W3CDTF">2014-11-02T18:26:31Z</dcterms:created>
  <dcterms:modified xsi:type="dcterms:W3CDTF">2015-07-27T19:34:32Z</dcterms:modified>
</cp:coreProperties>
</file>